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485" yWindow="-270" windowWidth="15480" windowHeight="11490" tabRatio="679"/>
  </bookViews>
  <sheets>
    <sheet name="Legal information" sheetId="22" r:id="rId1"/>
    <sheet name="Baseline situation" sheetId="11" r:id="rId2"/>
    <sheet name="Damage curve" sheetId="20" r:id="rId3"/>
    <sheet name="Damage curve SH" sheetId="21" r:id="rId4"/>
    <sheet name="Project situation" sheetId="5" r:id="rId5"/>
    <sheet name="Project data" sheetId="1" r:id="rId6"/>
    <sheet name="Sensitivity Analysis" sheetId="15" r:id="rId7"/>
    <sheet name="Sust. development check list" sheetId="13" r:id="rId8"/>
    <sheet name="Lifeyears, GDP, POP and Disaste" sheetId="6" r:id="rId9"/>
    <sheet name="total wealth, 2005" sheetId="14" r:id="rId10"/>
    <sheet name="Life Exp." sheetId="3" r:id="rId11"/>
    <sheet name="Land per capita" sheetId="4" r:id="rId12"/>
    <sheet name="Soil productivity" sheetId="7" r:id="rId13"/>
    <sheet name="Saliniz. and waterlog by irrig." sheetId="8" r:id="rId14"/>
    <sheet name="Food prices" sheetId="9" r:id="rId15"/>
  </sheets>
  <externalReferences>
    <externalReference r:id="rId16"/>
    <externalReference r:id="rId17"/>
    <externalReference r:id="rId18"/>
  </externalReferences>
  <definedNames>
    <definedName name="_xlnm._FilterDatabase" localSheetId="11" hidden="1">'Land per capita'!$B$3:$BL$238</definedName>
    <definedName name="_xlnm._FilterDatabase" localSheetId="13" hidden="1">'Saliniz. and waterlog by irrig.'!$B$5:$AD$228</definedName>
    <definedName name="_ftn1" localSheetId="1">'Baseline situation'!$A$36</definedName>
    <definedName name="_ftn2" localSheetId="4">'Project situation'!$D$83</definedName>
    <definedName name="_ftnref1" localSheetId="1">'Baseline situation'!$A$13</definedName>
    <definedName name="_ftnref2" localSheetId="4">'Project situation'!$F$68</definedName>
    <definedName name="_Toc321136436" localSheetId="4">'Project situation'!$A$1</definedName>
    <definedName name="_xlnm.Print_Area" localSheetId="4">'Project situation'!$A$1:$P$46</definedName>
    <definedName name="OLE_LINK1" localSheetId="4">'Project situation'!$F$75</definedName>
    <definedName name="Projectname" localSheetId="2">[1]Assumptions!$E$8</definedName>
    <definedName name="Projectname" localSheetId="3">[1]Assumptions!$E$8</definedName>
    <definedName name="Projectname">[1]Assumptions!$E$8</definedName>
    <definedName name="Region_Name" localSheetId="2">[1]Assumptions!$E$9</definedName>
    <definedName name="Region_Name" localSheetId="3">[1]Assumptions!$E$9</definedName>
    <definedName name="Region_Name">[1]Assumptions!$E$9</definedName>
  </definedNames>
  <calcPr calcId="145621" concurrentCalc="0"/>
</workbook>
</file>

<file path=xl/calcChain.xml><?xml version="1.0" encoding="utf-8"?>
<calcChain xmlns="http://schemas.openxmlformats.org/spreadsheetml/2006/main">
  <c r="J29" i="5" l="1"/>
  <c r="G16" i="1"/>
  <c r="E27" i="5"/>
  <c r="J62" i="5"/>
  <c r="J6" i="5"/>
  <c r="J51" i="5"/>
  <c r="B22" i="5"/>
  <c r="J38" i="5"/>
  <c r="J15" i="5"/>
  <c r="B23" i="5"/>
  <c r="B45" i="11"/>
  <c r="B44" i="11"/>
  <c r="G32" i="21"/>
  <c r="G31" i="21"/>
  <c r="B22" i="21"/>
  <c r="D26" i="21"/>
  <c r="D32" i="21"/>
  <c r="C16" i="21"/>
  <c r="C25" i="21"/>
  <c r="C31" i="21"/>
  <c r="B16" i="21"/>
  <c r="B25" i="21"/>
  <c r="C15" i="21"/>
  <c r="C24" i="21"/>
  <c r="C30" i="21"/>
  <c r="B15" i="21"/>
  <c r="B24" i="21"/>
  <c r="E8" i="21"/>
  <c r="E10" i="21"/>
  <c r="D8" i="21"/>
  <c r="D10" i="21"/>
  <c r="C8" i="21"/>
  <c r="C10" i="21"/>
  <c r="F7" i="21"/>
  <c r="F8" i="21"/>
  <c r="F10" i="21"/>
  <c r="B43" i="20"/>
  <c r="G41" i="20"/>
  <c r="A39" i="20"/>
  <c r="A37" i="20"/>
  <c r="B31" i="20"/>
  <c r="D30" i="20"/>
  <c r="B30" i="20"/>
  <c r="E29" i="20"/>
  <c r="D29" i="20"/>
  <c r="B29" i="20"/>
  <c r="D28" i="20"/>
  <c r="C28" i="20"/>
  <c r="D27" i="20"/>
  <c r="E26" i="20"/>
  <c r="D26" i="20"/>
  <c r="D37" i="20"/>
  <c r="B26" i="20"/>
  <c r="G14" i="20"/>
  <c r="G19" i="20"/>
  <c r="B19" i="20"/>
  <c r="B18" i="20"/>
  <c r="B42" i="20"/>
  <c r="G17" i="20"/>
  <c r="B17" i="20"/>
  <c r="B40" i="20"/>
  <c r="B14" i="20"/>
  <c r="B37" i="20"/>
  <c r="F8" i="20"/>
  <c r="F28" i="20"/>
  <c r="E8" i="20"/>
  <c r="E31" i="20"/>
  <c r="E43" i="20"/>
  <c r="D8" i="20"/>
  <c r="D31" i="20"/>
  <c r="D43" i="20"/>
  <c r="C8" i="20"/>
  <c r="C30" i="20"/>
  <c r="C33" i="21"/>
  <c r="B31" i="21"/>
  <c r="F31" i="21"/>
  <c r="H31" i="21"/>
  <c r="B30" i="21"/>
  <c r="E24" i="21"/>
  <c r="E30" i="21"/>
  <c r="E33" i="21"/>
  <c r="C26" i="21"/>
  <c r="C32" i="21"/>
  <c r="E26" i="21"/>
  <c r="E32" i="21"/>
  <c r="D24" i="21"/>
  <c r="D30" i="21"/>
  <c r="D33" i="21"/>
  <c r="B26" i="21"/>
  <c r="D25" i="21"/>
  <c r="D31" i="21"/>
  <c r="E25" i="21"/>
  <c r="E31" i="21"/>
  <c r="B41" i="20"/>
  <c r="D42" i="20"/>
  <c r="F40" i="20"/>
  <c r="D40" i="20"/>
  <c r="E40" i="20"/>
  <c r="G30" i="20"/>
  <c r="E37" i="20"/>
  <c r="F10" i="20"/>
  <c r="F31" i="20"/>
  <c r="F43" i="20"/>
  <c r="F26" i="20"/>
  <c r="F37" i="20"/>
  <c r="F44" i="20"/>
  <c r="E27" i="20"/>
  <c r="E30" i="20"/>
  <c r="C31" i="20"/>
  <c r="D10" i="20"/>
  <c r="G18" i="20"/>
  <c r="C26" i="20"/>
  <c r="F27" i="20"/>
  <c r="E28" i="20"/>
  <c r="G28" i="20"/>
  <c r="C29" i="20"/>
  <c r="F30" i="20"/>
  <c r="F42" i="20"/>
  <c r="C10" i="20"/>
  <c r="E10" i="20"/>
  <c r="C27" i="20"/>
  <c r="P40" i="1"/>
  <c r="V40" i="1"/>
  <c r="P39" i="1"/>
  <c r="O40" i="1"/>
  <c r="B32" i="21"/>
  <c r="F32" i="21"/>
  <c r="H32" i="21"/>
  <c r="F26" i="21"/>
  <c r="F30" i="21"/>
  <c r="H30" i="21"/>
  <c r="F24" i="21"/>
  <c r="F25" i="21"/>
  <c r="D44" i="20"/>
  <c r="C43" i="20"/>
  <c r="G43" i="20"/>
  <c r="G31" i="20"/>
  <c r="G26" i="20"/>
  <c r="C37" i="20"/>
  <c r="E42" i="20"/>
  <c r="E44" i="20"/>
  <c r="C42" i="20"/>
  <c r="G42" i="20"/>
  <c r="G27" i="20"/>
  <c r="C40" i="20"/>
  <c r="G40" i="20"/>
  <c r="G29" i="20"/>
  <c r="F22" i="1"/>
  <c r="H33" i="21"/>
  <c r="H35" i="21"/>
  <c r="B33" i="21"/>
  <c r="G37" i="20"/>
  <c r="G44" i="20"/>
  <c r="G46" i="20"/>
  <c r="C44" i="20"/>
  <c r="J43" i="5"/>
  <c r="V39" i="1"/>
  <c r="J31" i="5"/>
  <c r="J16" i="5"/>
  <c r="N39" i="1"/>
  <c r="Q39" i="1"/>
  <c r="O39" i="1"/>
  <c r="U39" i="1"/>
  <c r="W39" i="1"/>
  <c r="Q40" i="1"/>
  <c r="P41" i="1"/>
  <c r="J54" i="5"/>
  <c r="J20" i="5"/>
  <c r="W40" i="1"/>
  <c r="U40" i="1"/>
  <c r="J39" i="5"/>
  <c r="J40" i="5"/>
  <c r="J36" i="5"/>
  <c r="J35" i="5"/>
  <c r="J8" i="5"/>
  <c r="L67" i="5"/>
  <c r="J14" i="5"/>
  <c r="J17" i="5"/>
  <c r="J9" i="5"/>
  <c r="C16" i="15"/>
  <c r="J37" i="5"/>
  <c r="J44" i="5"/>
  <c r="J21" i="5"/>
  <c r="BT198" i="6"/>
  <c r="BU198" i="6"/>
  <c r="J45" i="5"/>
  <c r="C13" i="5"/>
  <c r="B11" i="5"/>
  <c r="B13" i="5"/>
  <c r="J32" i="5"/>
  <c r="B12" i="5"/>
  <c r="J18" i="5"/>
  <c r="J41" i="5"/>
  <c r="J42" i="5"/>
  <c r="J19" i="5"/>
  <c r="BS17" i="6"/>
  <c r="BT17" i="6"/>
  <c r="BR22" i="6"/>
  <c r="BV22" i="6"/>
  <c r="BR47" i="6"/>
  <c r="BV47" i="6"/>
  <c r="BS51" i="6"/>
  <c r="BR57" i="6"/>
  <c r="BV57" i="6"/>
  <c r="BR61" i="6"/>
  <c r="BV61" i="6"/>
  <c r="BS70" i="6"/>
  <c r="BS87" i="6"/>
  <c r="BR97" i="6"/>
  <c r="BS107" i="6"/>
  <c r="BS122" i="6"/>
  <c r="BS134" i="6"/>
  <c r="BS143" i="6"/>
  <c r="BS150" i="6"/>
  <c r="BS158" i="6"/>
  <c r="BS171" i="6"/>
  <c r="BR176" i="6"/>
  <c r="BV176" i="6"/>
  <c r="BS188" i="6"/>
  <c r="BS195" i="6"/>
  <c r="BS199" i="6"/>
  <c r="BS201" i="6"/>
  <c r="BS203" i="6"/>
  <c r="CL6" i="6"/>
  <c r="BS6" i="6"/>
  <c r="CL7" i="6"/>
  <c r="BS7" i="6"/>
  <c r="CL8" i="6"/>
  <c r="BS8" i="6"/>
  <c r="BT8" i="6"/>
  <c r="CL9" i="6"/>
  <c r="CL10" i="6"/>
  <c r="BS9" i="6"/>
  <c r="BT9" i="6"/>
  <c r="CL11" i="6"/>
  <c r="BS10" i="6"/>
  <c r="BU10" i="6"/>
  <c r="CL12" i="6"/>
  <c r="BS11" i="6"/>
  <c r="BT11" i="6"/>
  <c r="CL13" i="6"/>
  <c r="BS12" i="6"/>
  <c r="BU12" i="6"/>
  <c r="CL14" i="6"/>
  <c r="CL15" i="6"/>
  <c r="BS13" i="6"/>
  <c r="BT13" i="6"/>
  <c r="CL16" i="6"/>
  <c r="BS14" i="6"/>
  <c r="BU14" i="6"/>
  <c r="CL17" i="6"/>
  <c r="BS15" i="6"/>
  <c r="BT15" i="6"/>
  <c r="CL18" i="6"/>
  <c r="BS16" i="6"/>
  <c r="BU16" i="6"/>
  <c r="CL19" i="6"/>
  <c r="CL20" i="6"/>
  <c r="CL21" i="6"/>
  <c r="BS18" i="6"/>
  <c r="BU18" i="6"/>
  <c r="CL22" i="6"/>
  <c r="BS19" i="6"/>
  <c r="BT19" i="6"/>
  <c r="CL23" i="6"/>
  <c r="BS20" i="6"/>
  <c r="BU20" i="6"/>
  <c r="CL24" i="6"/>
  <c r="BS21" i="6"/>
  <c r="BT21" i="6"/>
  <c r="CL25" i="6"/>
  <c r="BS22" i="6"/>
  <c r="BU22" i="6"/>
  <c r="CL26" i="6"/>
  <c r="BS23" i="6"/>
  <c r="CL27" i="6"/>
  <c r="BS24" i="6"/>
  <c r="CL28" i="6"/>
  <c r="BS25" i="6"/>
  <c r="CL29" i="6"/>
  <c r="BS26" i="6"/>
  <c r="CL30" i="6"/>
  <c r="BS27" i="6"/>
  <c r="CL31" i="6"/>
  <c r="BS28" i="6"/>
  <c r="CL32" i="6"/>
  <c r="CL33" i="6"/>
  <c r="BS29" i="6"/>
  <c r="CL34" i="6"/>
  <c r="BS30" i="6"/>
  <c r="CL35" i="6"/>
  <c r="BS31" i="6"/>
  <c r="CL36" i="6"/>
  <c r="BS32" i="6"/>
  <c r="CL37" i="6"/>
  <c r="BS33" i="6"/>
  <c r="CL38" i="6"/>
  <c r="BS34" i="6"/>
  <c r="CL39" i="6"/>
  <c r="CL40" i="6"/>
  <c r="BS37" i="6"/>
  <c r="CL41" i="6"/>
  <c r="BS38" i="6"/>
  <c r="CL42" i="6"/>
  <c r="BS39" i="6"/>
  <c r="CL43" i="6"/>
  <c r="CL44" i="6"/>
  <c r="BS40" i="6"/>
  <c r="CL45" i="6"/>
  <c r="BS41" i="6"/>
  <c r="CL46" i="6"/>
  <c r="BS42" i="6"/>
  <c r="CL47" i="6"/>
  <c r="BS43" i="6"/>
  <c r="CL48" i="6"/>
  <c r="CL49" i="6"/>
  <c r="BS44" i="6"/>
  <c r="CL50" i="6"/>
  <c r="BS46" i="6"/>
  <c r="CL51" i="6"/>
  <c r="BS47" i="6"/>
  <c r="CL52" i="6"/>
  <c r="BS48" i="6"/>
  <c r="CL53" i="6"/>
  <c r="BS49" i="6"/>
  <c r="CL54" i="6"/>
  <c r="CL55" i="6"/>
  <c r="BS50" i="6"/>
  <c r="CL56" i="6"/>
  <c r="CL57" i="6"/>
  <c r="BS52" i="6"/>
  <c r="CL58" i="6"/>
  <c r="BS53" i="6"/>
  <c r="CL59" i="6"/>
  <c r="BS54" i="6"/>
  <c r="CL60" i="6"/>
  <c r="BS55" i="6"/>
  <c r="CL61" i="6"/>
  <c r="BS56" i="6"/>
  <c r="CL62" i="6"/>
  <c r="BS57" i="6"/>
  <c r="CL63" i="6"/>
  <c r="BS58" i="6"/>
  <c r="CL64" i="6"/>
  <c r="BS59" i="6"/>
  <c r="CL65" i="6"/>
  <c r="BS60" i="6"/>
  <c r="CL66" i="6"/>
  <c r="BS61" i="6"/>
  <c r="CL67" i="6"/>
  <c r="BS62" i="6"/>
  <c r="CL68" i="6"/>
  <c r="CL69" i="6"/>
  <c r="BS63" i="6"/>
  <c r="CL70" i="6"/>
  <c r="BS64" i="6"/>
  <c r="CL71" i="6"/>
  <c r="BS65" i="6"/>
  <c r="CL72" i="6"/>
  <c r="BS66" i="6"/>
  <c r="CL73" i="6"/>
  <c r="BS67" i="6"/>
  <c r="CL74" i="6"/>
  <c r="BS68" i="6"/>
  <c r="CL75" i="6"/>
  <c r="BS69" i="6"/>
  <c r="CL76" i="6"/>
  <c r="CL77" i="6"/>
  <c r="BS71" i="6"/>
  <c r="CL78" i="6"/>
  <c r="CL79" i="6"/>
  <c r="BS72" i="6"/>
  <c r="CL80" i="6"/>
  <c r="CL81" i="6"/>
  <c r="BS73" i="6"/>
  <c r="CL82" i="6"/>
  <c r="BS75" i="6"/>
  <c r="CL83" i="6"/>
  <c r="BS76" i="6"/>
  <c r="CL84" i="6"/>
  <c r="BS77" i="6"/>
  <c r="CL85" i="6"/>
  <c r="BS78" i="6"/>
  <c r="CL86" i="6"/>
  <c r="BS79" i="6"/>
  <c r="CL87" i="6"/>
  <c r="BS80" i="6"/>
  <c r="CL88" i="6"/>
  <c r="BS81" i="6"/>
  <c r="CL89" i="6"/>
  <c r="BS82" i="6"/>
  <c r="CL90" i="6"/>
  <c r="BS83" i="6"/>
  <c r="CL91" i="6"/>
  <c r="CL92" i="6"/>
  <c r="BS84" i="6"/>
  <c r="CL93" i="6"/>
  <c r="BS85" i="6"/>
  <c r="CL94" i="6"/>
  <c r="BS86" i="6"/>
  <c r="CL95" i="6"/>
  <c r="CL96" i="6"/>
  <c r="BS88" i="6"/>
  <c r="CL97" i="6"/>
  <c r="CL98" i="6"/>
  <c r="BS89" i="6"/>
  <c r="CL99" i="6"/>
  <c r="BS90" i="6"/>
  <c r="CL100" i="6"/>
  <c r="BS91" i="6"/>
  <c r="CL101" i="6"/>
  <c r="BS92" i="6"/>
  <c r="CL102" i="6"/>
  <c r="BS93" i="6"/>
  <c r="CL103" i="6"/>
  <c r="BS94" i="6"/>
  <c r="CL104" i="6"/>
  <c r="BS95" i="6"/>
  <c r="CL105" i="6"/>
  <c r="BS96" i="6"/>
  <c r="CL106" i="6"/>
  <c r="BS97" i="6"/>
  <c r="CL107" i="6"/>
  <c r="BS98" i="6"/>
  <c r="CL108" i="6"/>
  <c r="CL109" i="6"/>
  <c r="BS99" i="6"/>
  <c r="CL110" i="6"/>
  <c r="BS100" i="6"/>
  <c r="CL111" i="6"/>
  <c r="BS101" i="6"/>
  <c r="CL112" i="6"/>
  <c r="BS102" i="6"/>
  <c r="CL113" i="6"/>
  <c r="BS103" i="6"/>
  <c r="CL114" i="6"/>
  <c r="BS104" i="6"/>
  <c r="CL115" i="6"/>
  <c r="BS105" i="6"/>
  <c r="CL116" i="6"/>
  <c r="CL117" i="6"/>
  <c r="CL118" i="6"/>
  <c r="BS106" i="6"/>
  <c r="CL119" i="6"/>
  <c r="CL120" i="6"/>
  <c r="BS108" i="6"/>
  <c r="CL121" i="6"/>
  <c r="BS109" i="6"/>
  <c r="CL122" i="6"/>
  <c r="BS110" i="6"/>
  <c r="CL123" i="6"/>
  <c r="BS111" i="6"/>
  <c r="CL124" i="6"/>
  <c r="BS112" i="6"/>
  <c r="CL125" i="6"/>
  <c r="BS113" i="6"/>
  <c r="CL126" i="6"/>
  <c r="BS114" i="6"/>
  <c r="CL127" i="6"/>
  <c r="CL128" i="6"/>
  <c r="BS115" i="6"/>
  <c r="CL129" i="6"/>
  <c r="BS117" i="6"/>
  <c r="CL130" i="6"/>
  <c r="BS118" i="6"/>
  <c r="CL131" i="6"/>
  <c r="CL132" i="6"/>
  <c r="BS119" i="6"/>
  <c r="CL133" i="6"/>
  <c r="BS120" i="6"/>
  <c r="CL134" i="6"/>
  <c r="BS121" i="6"/>
  <c r="CL135" i="6"/>
  <c r="CL136" i="6"/>
  <c r="CL137" i="6"/>
  <c r="BS123" i="6"/>
  <c r="CL138" i="6"/>
  <c r="BS124" i="6"/>
  <c r="CL139" i="6"/>
  <c r="BS125" i="6"/>
  <c r="CL140" i="6"/>
  <c r="BS126" i="6"/>
  <c r="CL141" i="6"/>
  <c r="BS127" i="6"/>
  <c r="CL142" i="6"/>
  <c r="BS128" i="6"/>
  <c r="CL143" i="6"/>
  <c r="BS129" i="6"/>
  <c r="CL144" i="6"/>
  <c r="BS130" i="6"/>
  <c r="CL145" i="6"/>
  <c r="BS131" i="6"/>
  <c r="CL146" i="6"/>
  <c r="BS132" i="6"/>
  <c r="CL147" i="6"/>
  <c r="BS133" i="6"/>
  <c r="CL148" i="6"/>
  <c r="CL149" i="6"/>
  <c r="BS136" i="6"/>
  <c r="CL150" i="6"/>
  <c r="BS137" i="6"/>
  <c r="CL151" i="6"/>
  <c r="BS138" i="6"/>
  <c r="CL152" i="6"/>
  <c r="BS139" i="6"/>
  <c r="CL153" i="6"/>
  <c r="CL154" i="6"/>
  <c r="BS141" i="6"/>
  <c r="CL155" i="6"/>
  <c r="BS142" i="6"/>
  <c r="CL156" i="6"/>
  <c r="CL157" i="6"/>
  <c r="BS144" i="6"/>
  <c r="CL158" i="6"/>
  <c r="BS145" i="6"/>
  <c r="CL159" i="6"/>
  <c r="BS146" i="6"/>
  <c r="CL160" i="6"/>
  <c r="BS147" i="6"/>
  <c r="CL161" i="6"/>
  <c r="BS148" i="6"/>
  <c r="CL162" i="6"/>
  <c r="CL163" i="6"/>
  <c r="CL164" i="6"/>
  <c r="BS151" i="6"/>
  <c r="CL165" i="6"/>
  <c r="BS152" i="6"/>
  <c r="CL166" i="6"/>
  <c r="BS153" i="6"/>
  <c r="CL167" i="6"/>
  <c r="CL168" i="6"/>
  <c r="CL169" i="6"/>
  <c r="BS154" i="6"/>
  <c r="CL170" i="6"/>
  <c r="BS155" i="6"/>
  <c r="CL171" i="6"/>
  <c r="BS156" i="6"/>
  <c r="CL172" i="6"/>
  <c r="CL173" i="6"/>
  <c r="BS159" i="6"/>
  <c r="CL174" i="6"/>
  <c r="BS160" i="6"/>
  <c r="CL175" i="6"/>
  <c r="CL176" i="6"/>
  <c r="BS161" i="6"/>
  <c r="CL177" i="6"/>
  <c r="BS162" i="6"/>
  <c r="CL178" i="6"/>
  <c r="BS163" i="6"/>
  <c r="CL179" i="6"/>
  <c r="BS164" i="6"/>
  <c r="CL180" i="6"/>
  <c r="BS165" i="6"/>
  <c r="CL181" i="6"/>
  <c r="CL182" i="6"/>
  <c r="BS166" i="6"/>
  <c r="CL183" i="6"/>
  <c r="BS167" i="6"/>
  <c r="CL184" i="6"/>
  <c r="CL185" i="6"/>
  <c r="BS169" i="6"/>
  <c r="CL186" i="6"/>
  <c r="CL187" i="6"/>
  <c r="BS170" i="6"/>
  <c r="CL188" i="6"/>
  <c r="CL189" i="6"/>
  <c r="BS172" i="6"/>
  <c r="CL190" i="6"/>
  <c r="BS173" i="6"/>
  <c r="CL191" i="6"/>
  <c r="BS174" i="6"/>
  <c r="CL192" i="6"/>
  <c r="BS175" i="6"/>
  <c r="CL193" i="6"/>
  <c r="BS176" i="6"/>
  <c r="CL194" i="6"/>
  <c r="BS178" i="6"/>
  <c r="CL195" i="6"/>
  <c r="BS179" i="6"/>
  <c r="CL196" i="6"/>
  <c r="BS180" i="6"/>
  <c r="CL197" i="6"/>
  <c r="BS181" i="6"/>
  <c r="CL198" i="6"/>
  <c r="BS182" i="6"/>
  <c r="CL199" i="6"/>
  <c r="BS184" i="6"/>
  <c r="CL200" i="6"/>
  <c r="BS185" i="6"/>
  <c r="CL201" i="6"/>
  <c r="BS186" i="6"/>
  <c r="CL202" i="6"/>
  <c r="BS187" i="6"/>
  <c r="CL203" i="6"/>
  <c r="CL204" i="6"/>
  <c r="CL205" i="6"/>
  <c r="BS189" i="6"/>
  <c r="CL206" i="6"/>
  <c r="BS190" i="6"/>
  <c r="CL207" i="6"/>
  <c r="BS191" i="6"/>
  <c r="CL208" i="6"/>
  <c r="CL209" i="6"/>
  <c r="BS192" i="6"/>
  <c r="CL210" i="6"/>
  <c r="BS193" i="6"/>
  <c r="CL211" i="6"/>
  <c r="BS194" i="6"/>
  <c r="CL212" i="6"/>
  <c r="CL213" i="6"/>
  <c r="BS196" i="6"/>
  <c r="CL214" i="6"/>
  <c r="BS197" i="6"/>
  <c r="CL215" i="6"/>
  <c r="BS198" i="6"/>
  <c r="CL216" i="6"/>
  <c r="CL217" i="6"/>
  <c r="BS140" i="6"/>
  <c r="CL218" i="6"/>
  <c r="BS200" i="6"/>
  <c r="CL219" i="6"/>
  <c r="BS202" i="6"/>
  <c r="CL220" i="6"/>
  <c r="CL5" i="6"/>
  <c r="BS5" i="6"/>
  <c r="BT5" i="6"/>
  <c r="BY8" i="6"/>
  <c r="BR8" i="6"/>
  <c r="BY14" i="6"/>
  <c r="BY40" i="6"/>
  <c r="BY54" i="6"/>
  <c r="BY82" i="6"/>
  <c r="BY131" i="6"/>
  <c r="BY144" i="6"/>
  <c r="BR130" i="6"/>
  <c r="BV130" i="6"/>
  <c r="BY149" i="6"/>
  <c r="BY175" i="6"/>
  <c r="BY179" i="6"/>
  <c r="BY181" i="6"/>
  <c r="BY186" i="6"/>
  <c r="BY204" i="6"/>
  <c r="BY216" i="6"/>
  <c r="BR199" i="6"/>
  <c r="CJ58" i="6"/>
  <c r="CI167" i="6"/>
  <c r="CJ167" i="6"/>
  <c r="CK167" i="6"/>
  <c r="CJ162" i="6"/>
  <c r="CJ151" i="6"/>
  <c r="CJ142" i="6"/>
  <c r="CJ145" i="6"/>
  <c r="CK145" i="6"/>
  <c r="CJ135" i="6"/>
  <c r="CK135" i="6"/>
  <c r="CJ117" i="6"/>
  <c r="CJ116" i="6"/>
  <c r="CJ109" i="6"/>
  <c r="CK109" i="6"/>
  <c r="CH97" i="6"/>
  <c r="CI97" i="6"/>
  <c r="CJ94" i="6"/>
  <c r="CJ80" i="6"/>
  <c r="CJ68" i="6"/>
  <c r="CK68" i="6"/>
  <c r="CI53" i="6"/>
  <c r="CJ53" i="6"/>
  <c r="CH43" i="6"/>
  <c r="CI43" i="6"/>
  <c r="CJ43" i="6"/>
  <c r="CK43" i="6"/>
  <c r="CJ32" i="6"/>
  <c r="CJ26" i="6"/>
  <c r="CJ19" i="6"/>
  <c r="CJ15" i="6"/>
  <c r="CK15" i="6"/>
  <c r="CI9" i="6"/>
  <c r="CJ9" i="6"/>
  <c r="CK9" i="6"/>
  <c r="CK5" i="6"/>
  <c r="CK6" i="6"/>
  <c r="BY6" i="6"/>
  <c r="BR6" i="6"/>
  <c r="BV6" i="6"/>
  <c r="CK7" i="6"/>
  <c r="BY7" i="6"/>
  <c r="BR7" i="6"/>
  <c r="BV7" i="6"/>
  <c r="CK10" i="6"/>
  <c r="BY10" i="6"/>
  <c r="BR9" i="6"/>
  <c r="BV9" i="6"/>
  <c r="CK11" i="6"/>
  <c r="BY11" i="6"/>
  <c r="BR10" i="6"/>
  <c r="BV10" i="6"/>
  <c r="CK12" i="6"/>
  <c r="BY12" i="6"/>
  <c r="BR11" i="6"/>
  <c r="BV11" i="6"/>
  <c r="CK13" i="6"/>
  <c r="BY13" i="6"/>
  <c r="BR12" i="6"/>
  <c r="BV12" i="6"/>
  <c r="CK16" i="6"/>
  <c r="BY16" i="6"/>
  <c r="BR14" i="6"/>
  <c r="BV14" i="6"/>
  <c r="CK17" i="6"/>
  <c r="BY17" i="6"/>
  <c r="BR15" i="6"/>
  <c r="BV15" i="6"/>
  <c r="CK18" i="6"/>
  <c r="BY18" i="6"/>
  <c r="BR16" i="6"/>
  <c r="BV16" i="6"/>
  <c r="CK20" i="6"/>
  <c r="BY20" i="6"/>
  <c r="BR17" i="6"/>
  <c r="BV17" i="6"/>
  <c r="CK21" i="6"/>
  <c r="BY21" i="6"/>
  <c r="BR18" i="6"/>
  <c r="BV18" i="6"/>
  <c r="CK22" i="6"/>
  <c r="BY22" i="6"/>
  <c r="BR19" i="6"/>
  <c r="BV19" i="6"/>
  <c r="CK23" i="6"/>
  <c r="BY23" i="6"/>
  <c r="BR20" i="6"/>
  <c r="BV20" i="6"/>
  <c r="CK24" i="6"/>
  <c r="BY24" i="6"/>
  <c r="BR21" i="6"/>
  <c r="BV21" i="6"/>
  <c r="CK25" i="6"/>
  <c r="BY25" i="6"/>
  <c r="CK26" i="6"/>
  <c r="CK27" i="6"/>
  <c r="BY27" i="6"/>
  <c r="BR24" i="6"/>
  <c r="BV24" i="6"/>
  <c r="CK28" i="6"/>
  <c r="BY28" i="6"/>
  <c r="BR25" i="6"/>
  <c r="BV25" i="6"/>
  <c r="CK29" i="6"/>
  <c r="BY29" i="6"/>
  <c r="BR26" i="6"/>
  <c r="BV26" i="6"/>
  <c r="CK30" i="6"/>
  <c r="BY30" i="6"/>
  <c r="BR27" i="6"/>
  <c r="BV27" i="6"/>
  <c r="CK31" i="6"/>
  <c r="BY31" i="6"/>
  <c r="BR28" i="6"/>
  <c r="BV28" i="6"/>
  <c r="CK32" i="6"/>
  <c r="CK33" i="6"/>
  <c r="BY33" i="6"/>
  <c r="BR29" i="6"/>
  <c r="BV29" i="6"/>
  <c r="CK34" i="6"/>
  <c r="BY34" i="6"/>
  <c r="BR30" i="6"/>
  <c r="BV30" i="6"/>
  <c r="CK35" i="6"/>
  <c r="BY35" i="6"/>
  <c r="BR31" i="6"/>
  <c r="BV31" i="6"/>
  <c r="CK36" i="6"/>
  <c r="BY36" i="6"/>
  <c r="BR32" i="6"/>
  <c r="BV32" i="6"/>
  <c r="CK37" i="6"/>
  <c r="BY37" i="6"/>
  <c r="BR33" i="6"/>
  <c r="BV33" i="6"/>
  <c r="CK38" i="6"/>
  <c r="BY38" i="6"/>
  <c r="BR34" i="6"/>
  <c r="BV34" i="6"/>
  <c r="CK39" i="6"/>
  <c r="BY39" i="6"/>
  <c r="CK41" i="6"/>
  <c r="BY41" i="6"/>
  <c r="BR38" i="6"/>
  <c r="BV38" i="6"/>
  <c r="CK42" i="6"/>
  <c r="BY42" i="6"/>
  <c r="BR39" i="6"/>
  <c r="BV39" i="6"/>
  <c r="CK44" i="6"/>
  <c r="BY44" i="6"/>
  <c r="BR40" i="6"/>
  <c r="BV40" i="6"/>
  <c r="CK45" i="6"/>
  <c r="BY45" i="6"/>
  <c r="BR41" i="6"/>
  <c r="BV41" i="6"/>
  <c r="CK46" i="6"/>
  <c r="BY46" i="6"/>
  <c r="BR42" i="6"/>
  <c r="BV42" i="6"/>
  <c r="CK47" i="6"/>
  <c r="BY47" i="6"/>
  <c r="BR43" i="6"/>
  <c r="BV43" i="6"/>
  <c r="CK48" i="6"/>
  <c r="BY48" i="6"/>
  <c r="BR201" i="6"/>
  <c r="BV201" i="6"/>
  <c r="CK49" i="6"/>
  <c r="BY49" i="6"/>
  <c r="BR44" i="6"/>
  <c r="BV44" i="6"/>
  <c r="CK50" i="6"/>
  <c r="BY50" i="6"/>
  <c r="BR46" i="6"/>
  <c r="BV46" i="6"/>
  <c r="CK51" i="6"/>
  <c r="BY51" i="6"/>
  <c r="CK52" i="6"/>
  <c r="BY52" i="6"/>
  <c r="BR48" i="6"/>
  <c r="BV48" i="6"/>
  <c r="CK55" i="6"/>
  <c r="BY55" i="6"/>
  <c r="BR50" i="6"/>
  <c r="BV50" i="6"/>
  <c r="CK56" i="6"/>
  <c r="BY56" i="6"/>
  <c r="BR51" i="6"/>
  <c r="BV51" i="6"/>
  <c r="CK57" i="6"/>
  <c r="BY57" i="6"/>
  <c r="BR52" i="6"/>
  <c r="BV52" i="6"/>
  <c r="CK59" i="6"/>
  <c r="BY59" i="6"/>
  <c r="BR54" i="6"/>
  <c r="BV54" i="6"/>
  <c r="CK60" i="6"/>
  <c r="BY60" i="6"/>
  <c r="BR55" i="6"/>
  <c r="BV55" i="6"/>
  <c r="CK61" i="6"/>
  <c r="BY61" i="6"/>
  <c r="BR56" i="6"/>
  <c r="BV56" i="6"/>
  <c r="CK62" i="6"/>
  <c r="BY62" i="6"/>
  <c r="CK63" i="6"/>
  <c r="BY63" i="6"/>
  <c r="BR58" i="6"/>
  <c r="BV58" i="6"/>
  <c r="CK64" i="6"/>
  <c r="BY64" i="6"/>
  <c r="BR59" i="6"/>
  <c r="BV59" i="6"/>
  <c r="CK65" i="6"/>
  <c r="BY65" i="6"/>
  <c r="BR60" i="6"/>
  <c r="BV60" i="6"/>
  <c r="CK66" i="6"/>
  <c r="BY66" i="6"/>
  <c r="CK67" i="6"/>
  <c r="BY67" i="6"/>
  <c r="BR62" i="6"/>
  <c r="BV62" i="6"/>
  <c r="CK69" i="6"/>
  <c r="BY69" i="6"/>
  <c r="BR63" i="6"/>
  <c r="BV63" i="6"/>
  <c r="CK70" i="6"/>
  <c r="BY70" i="6"/>
  <c r="BR64" i="6"/>
  <c r="BV64" i="6"/>
  <c r="CK71" i="6"/>
  <c r="BY71" i="6"/>
  <c r="BR65" i="6"/>
  <c r="BV65" i="6"/>
  <c r="CK72" i="6"/>
  <c r="BY72" i="6"/>
  <c r="BR66" i="6"/>
  <c r="BV66" i="6"/>
  <c r="CK73" i="6"/>
  <c r="BY73" i="6"/>
  <c r="BR67" i="6"/>
  <c r="BV67" i="6"/>
  <c r="CK74" i="6"/>
  <c r="BY74" i="6"/>
  <c r="BR68" i="6"/>
  <c r="BV68" i="6"/>
  <c r="CK75" i="6"/>
  <c r="BY75" i="6"/>
  <c r="BR69" i="6"/>
  <c r="BV69" i="6"/>
  <c r="CK76" i="6"/>
  <c r="BY76" i="6"/>
  <c r="BR70" i="6"/>
  <c r="BV70" i="6"/>
  <c r="CK77" i="6"/>
  <c r="BY77" i="6"/>
  <c r="BR71" i="6"/>
  <c r="BV71" i="6"/>
  <c r="CK78" i="6"/>
  <c r="BY78" i="6"/>
  <c r="CK79" i="6"/>
  <c r="BY79" i="6"/>
  <c r="BR72" i="6"/>
  <c r="BV72" i="6"/>
  <c r="CK81" i="6"/>
  <c r="BY81" i="6"/>
  <c r="BR73" i="6"/>
  <c r="BV73" i="6"/>
  <c r="CK83" i="6"/>
  <c r="BY83" i="6"/>
  <c r="BR76" i="6"/>
  <c r="BV76" i="6"/>
  <c r="CK84" i="6"/>
  <c r="BY84" i="6"/>
  <c r="BR77" i="6"/>
  <c r="BV77" i="6"/>
  <c r="CK85" i="6"/>
  <c r="BY85" i="6"/>
  <c r="BR78" i="6"/>
  <c r="BV78" i="6"/>
  <c r="CK86" i="6"/>
  <c r="BY86" i="6"/>
  <c r="BR79" i="6"/>
  <c r="BV79" i="6"/>
  <c r="CK87" i="6"/>
  <c r="BY87" i="6"/>
  <c r="BR80" i="6"/>
  <c r="BV80" i="6"/>
  <c r="CK88" i="6"/>
  <c r="BY88" i="6"/>
  <c r="BR81" i="6"/>
  <c r="BV81" i="6"/>
  <c r="CK89" i="6"/>
  <c r="BY89" i="6"/>
  <c r="BR82" i="6"/>
  <c r="BV82" i="6"/>
  <c r="CK90" i="6"/>
  <c r="BY90" i="6"/>
  <c r="BR83" i="6"/>
  <c r="BV83" i="6"/>
  <c r="CK91" i="6"/>
  <c r="BY91" i="6"/>
  <c r="CK92" i="6"/>
  <c r="BY92" i="6"/>
  <c r="BR84" i="6"/>
  <c r="BV84" i="6"/>
  <c r="CK93" i="6"/>
  <c r="BY93" i="6"/>
  <c r="BR85" i="6"/>
  <c r="BV85" i="6"/>
  <c r="CK94" i="6"/>
  <c r="CK95" i="6"/>
  <c r="BY95" i="6"/>
  <c r="BR87" i="6"/>
  <c r="BV87" i="6"/>
  <c r="CK96" i="6"/>
  <c r="BY96" i="6"/>
  <c r="BR88" i="6"/>
  <c r="BV88" i="6"/>
  <c r="CK98" i="6"/>
  <c r="BY98" i="6"/>
  <c r="BR89" i="6"/>
  <c r="BV89" i="6"/>
  <c r="CK99" i="6"/>
  <c r="BY99" i="6"/>
  <c r="BR90" i="6"/>
  <c r="BV90" i="6"/>
  <c r="CK100" i="6"/>
  <c r="BY100" i="6"/>
  <c r="BR91" i="6"/>
  <c r="BV91" i="6"/>
  <c r="CK101" i="6"/>
  <c r="BY101" i="6"/>
  <c r="BR92" i="6"/>
  <c r="BV92" i="6"/>
  <c r="CK102" i="6"/>
  <c r="BY102" i="6"/>
  <c r="BR93" i="6"/>
  <c r="BV93" i="6"/>
  <c r="CK103" i="6"/>
  <c r="BY103" i="6"/>
  <c r="BR94" i="6"/>
  <c r="BV94" i="6"/>
  <c r="CK104" i="6"/>
  <c r="BY104" i="6"/>
  <c r="BR95" i="6"/>
  <c r="BV95" i="6"/>
  <c r="CK105" i="6"/>
  <c r="BY105" i="6"/>
  <c r="BR96" i="6"/>
  <c r="BV96" i="6"/>
  <c r="CK107" i="6"/>
  <c r="BY107" i="6"/>
  <c r="BR98" i="6"/>
  <c r="BV98" i="6"/>
  <c r="CK108" i="6"/>
  <c r="BY108" i="6"/>
  <c r="CK110" i="6"/>
  <c r="BY110" i="6"/>
  <c r="BR100" i="6"/>
  <c r="BV100" i="6"/>
  <c r="CK111" i="6"/>
  <c r="BY111" i="6"/>
  <c r="BR101" i="6"/>
  <c r="BV101" i="6"/>
  <c r="CK112" i="6"/>
  <c r="BY112" i="6"/>
  <c r="BR102" i="6"/>
  <c r="BV102" i="6"/>
  <c r="CK113" i="6"/>
  <c r="BY113" i="6"/>
  <c r="BR103" i="6"/>
  <c r="BV103" i="6"/>
  <c r="CK114" i="6"/>
  <c r="BY114" i="6"/>
  <c r="BR104" i="6"/>
  <c r="BV104" i="6"/>
  <c r="CK115" i="6"/>
  <c r="BY115" i="6"/>
  <c r="BR105" i="6"/>
  <c r="BV105" i="6"/>
  <c r="CK116" i="6"/>
  <c r="CK117" i="6"/>
  <c r="CK118" i="6"/>
  <c r="BY118" i="6"/>
  <c r="BR106" i="6"/>
  <c r="BV106" i="6"/>
  <c r="CK119" i="6"/>
  <c r="BY119" i="6"/>
  <c r="BR107" i="6"/>
  <c r="BV107" i="6"/>
  <c r="CK120" i="6"/>
  <c r="BY120" i="6"/>
  <c r="BR108" i="6"/>
  <c r="BV108" i="6"/>
  <c r="CK121" i="6"/>
  <c r="BY121" i="6"/>
  <c r="BR109" i="6"/>
  <c r="BV109" i="6"/>
  <c r="CK122" i="6"/>
  <c r="BY122" i="6"/>
  <c r="BR110" i="6"/>
  <c r="BV110" i="6"/>
  <c r="CK123" i="6"/>
  <c r="BY123" i="6"/>
  <c r="BR111" i="6"/>
  <c r="BV111" i="6"/>
  <c r="CK124" i="6"/>
  <c r="BY124" i="6"/>
  <c r="BR112" i="6"/>
  <c r="BV112" i="6"/>
  <c r="CK125" i="6"/>
  <c r="BY125" i="6"/>
  <c r="BR113" i="6"/>
  <c r="BV113" i="6"/>
  <c r="CK126" i="6"/>
  <c r="BY126" i="6"/>
  <c r="BR114" i="6"/>
  <c r="BV114" i="6"/>
  <c r="CK127" i="6"/>
  <c r="BY127" i="6"/>
  <c r="CK128" i="6"/>
  <c r="BY128" i="6"/>
  <c r="BR115" i="6"/>
  <c r="BV115" i="6"/>
  <c r="CK129" i="6"/>
  <c r="BY129" i="6"/>
  <c r="BR117" i="6"/>
  <c r="BV117" i="6"/>
  <c r="CK130" i="6"/>
  <c r="BY130" i="6"/>
  <c r="BR118" i="6"/>
  <c r="BV118" i="6"/>
  <c r="CK132" i="6"/>
  <c r="BY132" i="6"/>
  <c r="BR119" i="6"/>
  <c r="BV119" i="6"/>
  <c r="CK133" i="6"/>
  <c r="BY133" i="6"/>
  <c r="BR120" i="6"/>
  <c r="BV120" i="6"/>
  <c r="CK134" i="6"/>
  <c r="BY134" i="6"/>
  <c r="BR121" i="6"/>
  <c r="BV121" i="6"/>
  <c r="CK136" i="6"/>
  <c r="BY136" i="6"/>
  <c r="BR122" i="6"/>
  <c r="BV122" i="6"/>
  <c r="CK137" i="6"/>
  <c r="BY137" i="6"/>
  <c r="BR123" i="6"/>
  <c r="BV123" i="6"/>
  <c r="CK138" i="6"/>
  <c r="BY138" i="6"/>
  <c r="BR124" i="6"/>
  <c r="BV124" i="6"/>
  <c r="CK139" i="6"/>
  <c r="BY139" i="6"/>
  <c r="BR125" i="6"/>
  <c r="BV125" i="6"/>
  <c r="CK140" i="6"/>
  <c r="BY140" i="6"/>
  <c r="CK141" i="6"/>
  <c r="CK143" i="6"/>
  <c r="BY143" i="6"/>
  <c r="BR129" i="6"/>
  <c r="BV129" i="6"/>
  <c r="CK146" i="6"/>
  <c r="BY146" i="6"/>
  <c r="BR132" i="6"/>
  <c r="BV132" i="6"/>
  <c r="CK147" i="6"/>
  <c r="BY147" i="6"/>
  <c r="BR133" i="6"/>
  <c r="BV133" i="6"/>
  <c r="CK148" i="6"/>
  <c r="BY148" i="6"/>
  <c r="BR134" i="6"/>
  <c r="BV134" i="6"/>
  <c r="CK150" i="6"/>
  <c r="BY150" i="6"/>
  <c r="BR137" i="6"/>
  <c r="BV137" i="6"/>
  <c r="CK151" i="6"/>
  <c r="CK152" i="6"/>
  <c r="BY152" i="6"/>
  <c r="BR139" i="6"/>
  <c r="BV139" i="6"/>
  <c r="CK153" i="6"/>
  <c r="BY153" i="6"/>
  <c r="CK154" i="6"/>
  <c r="BY154" i="6"/>
  <c r="BR141" i="6"/>
  <c r="BV141" i="6"/>
  <c r="CK155" i="6"/>
  <c r="BY155" i="6"/>
  <c r="BR142" i="6"/>
  <c r="BV142" i="6"/>
  <c r="CK156" i="6"/>
  <c r="BY156" i="6"/>
  <c r="BR143" i="6"/>
  <c r="BV143" i="6"/>
  <c r="CK157" i="6"/>
  <c r="BY157" i="6"/>
  <c r="BR144" i="6"/>
  <c r="BV144" i="6"/>
  <c r="CK158" i="6"/>
  <c r="BY158" i="6"/>
  <c r="BR145" i="6"/>
  <c r="BV145" i="6"/>
  <c r="CK159" i="6"/>
  <c r="BY159" i="6"/>
  <c r="BR146" i="6"/>
  <c r="BV146" i="6"/>
  <c r="CK160" i="6"/>
  <c r="BY160" i="6"/>
  <c r="BR147" i="6"/>
  <c r="BV147" i="6"/>
  <c r="CK161" i="6"/>
  <c r="BY161" i="6"/>
  <c r="BR148" i="6"/>
  <c r="BV148" i="6"/>
  <c r="CK163" i="6"/>
  <c r="BY163" i="6"/>
  <c r="BR150" i="6"/>
  <c r="BV150" i="6"/>
  <c r="CK164" i="6"/>
  <c r="BY164" i="6"/>
  <c r="BR151" i="6"/>
  <c r="BV151" i="6"/>
  <c r="CK165" i="6"/>
  <c r="BY165" i="6"/>
  <c r="BR152" i="6"/>
  <c r="BV152" i="6"/>
  <c r="CK166" i="6"/>
  <c r="BY166" i="6"/>
  <c r="BR153" i="6"/>
  <c r="BV153" i="6"/>
  <c r="CK168" i="6"/>
  <c r="CK169" i="6"/>
  <c r="BY169" i="6"/>
  <c r="BR154" i="6"/>
  <c r="BV154" i="6"/>
  <c r="CK170" i="6"/>
  <c r="BY170" i="6"/>
  <c r="BR155" i="6"/>
  <c r="BV155" i="6"/>
  <c r="CK171" i="6"/>
  <c r="BY171" i="6"/>
  <c r="BR156" i="6"/>
  <c r="BV156" i="6"/>
  <c r="CK172" i="6"/>
  <c r="BY172" i="6"/>
  <c r="BR158" i="6"/>
  <c r="BV158" i="6"/>
  <c r="CK173" i="6"/>
  <c r="BY173" i="6"/>
  <c r="BR159" i="6"/>
  <c r="BV159" i="6"/>
  <c r="CK174" i="6"/>
  <c r="BY174" i="6"/>
  <c r="BR160" i="6"/>
  <c r="BV160" i="6"/>
  <c r="CK176" i="6"/>
  <c r="BY176" i="6"/>
  <c r="BR161" i="6"/>
  <c r="BV161" i="6"/>
  <c r="CK177" i="6"/>
  <c r="BY177" i="6"/>
  <c r="BR162" i="6"/>
  <c r="BV162" i="6"/>
  <c r="CK178" i="6"/>
  <c r="BY178" i="6"/>
  <c r="BR163" i="6"/>
  <c r="BV163" i="6"/>
  <c r="CK180" i="6"/>
  <c r="BY180" i="6"/>
  <c r="BR165" i="6"/>
  <c r="BV165" i="6"/>
  <c r="CK182" i="6"/>
  <c r="BY182" i="6"/>
  <c r="BR166" i="6"/>
  <c r="BV166" i="6"/>
  <c r="CK183" i="6"/>
  <c r="BY183" i="6"/>
  <c r="BR167" i="6"/>
  <c r="BV167" i="6"/>
  <c r="CK184" i="6"/>
  <c r="BY184" i="6"/>
  <c r="CK185" i="6"/>
  <c r="BY185" i="6"/>
  <c r="BR169" i="6"/>
  <c r="BV169" i="6"/>
  <c r="CK187" i="6"/>
  <c r="BY187" i="6"/>
  <c r="BR170" i="6"/>
  <c r="BV170" i="6"/>
  <c r="CK188" i="6"/>
  <c r="BY188" i="6"/>
  <c r="BR171" i="6"/>
  <c r="BV171" i="6"/>
  <c r="CK190" i="6"/>
  <c r="BY190" i="6"/>
  <c r="BR173" i="6"/>
  <c r="BV173" i="6"/>
  <c r="CK191" i="6"/>
  <c r="BY191" i="6"/>
  <c r="BR174" i="6"/>
  <c r="BV174" i="6"/>
  <c r="CK192" i="6"/>
  <c r="BY192" i="6"/>
  <c r="BR175" i="6"/>
  <c r="BV175" i="6"/>
  <c r="CK193" i="6"/>
  <c r="BY193" i="6"/>
  <c r="CK194" i="6"/>
  <c r="BY194" i="6"/>
  <c r="BR178" i="6"/>
  <c r="BV178" i="6"/>
  <c r="CK195" i="6"/>
  <c r="BY195" i="6"/>
  <c r="BR179" i="6"/>
  <c r="BV179" i="6"/>
  <c r="CK196" i="6"/>
  <c r="BY196" i="6"/>
  <c r="BR180" i="6"/>
  <c r="BV180" i="6"/>
  <c r="CK197" i="6"/>
  <c r="BY197" i="6"/>
  <c r="BR181" i="6"/>
  <c r="BV181" i="6"/>
  <c r="CK198" i="6"/>
  <c r="BY198" i="6"/>
  <c r="BR182" i="6"/>
  <c r="BV182" i="6"/>
  <c r="CK199" i="6"/>
  <c r="BY199" i="6"/>
  <c r="BR184" i="6"/>
  <c r="BV184" i="6"/>
  <c r="CK200" i="6"/>
  <c r="BY200" i="6"/>
  <c r="BR185" i="6"/>
  <c r="BV185" i="6"/>
  <c r="CK201" i="6"/>
  <c r="BY201" i="6"/>
  <c r="BR186" i="6"/>
  <c r="BV186" i="6"/>
  <c r="CK202" i="6"/>
  <c r="BY202" i="6"/>
  <c r="BR187" i="6"/>
  <c r="BV187" i="6"/>
  <c r="CK203" i="6"/>
  <c r="BY203" i="6"/>
  <c r="CK205" i="6"/>
  <c r="BY205" i="6"/>
  <c r="BR189" i="6"/>
  <c r="BV189" i="6"/>
  <c r="CK206" i="6"/>
  <c r="BY206" i="6"/>
  <c r="BR190" i="6"/>
  <c r="BV190" i="6"/>
  <c r="CK207" i="6"/>
  <c r="BY207" i="6"/>
  <c r="BR191" i="6"/>
  <c r="BV191" i="6"/>
  <c r="CK208" i="6"/>
  <c r="BY208" i="6"/>
  <c r="CK209" i="6"/>
  <c r="BY209" i="6"/>
  <c r="BR192" i="6"/>
  <c r="BV192" i="6"/>
  <c r="CK210" i="6"/>
  <c r="BY210" i="6"/>
  <c r="BR193" i="6"/>
  <c r="BV193" i="6"/>
  <c r="CK211" i="6"/>
  <c r="BY211" i="6"/>
  <c r="BR194" i="6"/>
  <c r="BV194" i="6"/>
  <c r="CK212" i="6"/>
  <c r="BY212" i="6"/>
  <c r="BR195" i="6"/>
  <c r="BV195" i="6"/>
  <c r="CK213" i="6"/>
  <c r="BY213" i="6"/>
  <c r="BR196" i="6"/>
  <c r="BV196" i="6"/>
  <c r="CK214" i="6"/>
  <c r="BY214" i="6"/>
  <c r="BR197" i="6"/>
  <c r="BV197" i="6"/>
  <c r="CK215" i="6"/>
  <c r="BY215" i="6"/>
  <c r="BR198" i="6"/>
  <c r="BV198" i="6"/>
  <c r="CK219" i="6"/>
  <c r="BY219" i="6"/>
  <c r="BR202" i="6"/>
  <c r="BV202" i="6"/>
  <c r="CK220" i="6"/>
  <c r="BY220" i="6"/>
  <c r="BR203" i="6"/>
  <c r="BV203" i="6"/>
  <c r="CJ189" i="6"/>
  <c r="CK189" i="6"/>
  <c r="CJ218" i="6"/>
  <c r="CF217" i="6"/>
  <c r="CG217" i="6"/>
  <c r="CH217" i="6"/>
  <c r="BZ168" i="6"/>
  <c r="CB141" i="6"/>
  <c r="BZ5" i="6"/>
  <c r="F15" i="8"/>
  <c r="X21" i="7"/>
  <c r="K10" i="7"/>
  <c r="AQ17" i="7"/>
  <c r="AO17" i="7"/>
  <c r="AM17" i="7"/>
  <c r="AL17" i="7"/>
  <c r="AK17" i="7"/>
  <c r="AJ17" i="7"/>
  <c r="AH17" i="7"/>
  <c r="AG17" i="7"/>
  <c r="AF17" i="7"/>
  <c r="AR16" i="7"/>
  <c r="AQ16" i="7"/>
  <c r="AP16" i="7"/>
  <c r="AO16" i="7"/>
  <c r="AN16" i="7"/>
  <c r="AM16" i="7"/>
  <c r="AL16" i="7"/>
  <c r="AK16" i="7"/>
  <c r="AJ16" i="7"/>
  <c r="AI16" i="7"/>
  <c r="AH16" i="7"/>
  <c r="AG16" i="7"/>
  <c r="AF16" i="7"/>
  <c r="AR15" i="7"/>
  <c r="AQ15" i="7"/>
  <c r="AP15" i="7"/>
  <c r="AO15" i="7"/>
  <c r="AM15" i="7"/>
  <c r="AL15" i="7"/>
  <c r="AK15" i="7"/>
  <c r="AJ15" i="7"/>
  <c r="AI15" i="7"/>
  <c r="AH15" i="7"/>
  <c r="AG15" i="7"/>
  <c r="AF15" i="7"/>
  <c r="AR14" i="7"/>
  <c r="AQ14" i="7"/>
  <c r="AP14" i="7"/>
  <c r="AO14" i="7"/>
  <c r="AN14" i="7"/>
  <c r="AM14" i="7"/>
  <c r="AL14" i="7"/>
  <c r="AK14" i="7"/>
  <c r="AJ14" i="7"/>
  <c r="AI14" i="7"/>
  <c r="AH14" i="7"/>
  <c r="AG14" i="7"/>
  <c r="AF14" i="7"/>
  <c r="AR13" i="7"/>
  <c r="AQ13" i="7"/>
  <c r="AP13" i="7"/>
  <c r="AO13" i="7"/>
  <c r="AN13" i="7"/>
  <c r="AM13" i="7"/>
  <c r="AL13" i="7"/>
  <c r="AK13" i="7"/>
  <c r="AJ13" i="7"/>
  <c r="AI13" i="7"/>
  <c r="AH13" i="7"/>
  <c r="AG13" i="7"/>
  <c r="AF13" i="7"/>
  <c r="AR12" i="7"/>
  <c r="AQ12" i="7"/>
  <c r="AP12" i="7"/>
  <c r="AO12" i="7"/>
  <c r="AN12" i="7"/>
  <c r="AM12" i="7"/>
  <c r="AL12" i="7"/>
  <c r="AK12" i="7"/>
  <c r="AJ12" i="7"/>
  <c r="AI12" i="7"/>
  <c r="AH12" i="7"/>
  <c r="AG12" i="7"/>
  <c r="AF12" i="7"/>
  <c r="AR11" i="7"/>
  <c r="AQ11" i="7"/>
  <c r="AP11" i="7"/>
  <c r="AO11" i="7"/>
  <c r="AN11" i="7"/>
  <c r="AM11" i="7"/>
  <c r="AL11" i="7"/>
  <c r="AK11" i="7"/>
  <c r="AJ11" i="7"/>
  <c r="AI11" i="7"/>
  <c r="AH11" i="7"/>
  <c r="AG11" i="7"/>
  <c r="AF11" i="7"/>
  <c r="AQ10" i="7"/>
  <c r="AP10" i="7"/>
  <c r="AM10" i="7"/>
  <c r="AL10" i="7"/>
  <c r="AK10" i="7"/>
  <c r="AJ10" i="7"/>
  <c r="AG10" i="7"/>
  <c r="AF10" i="7"/>
  <c r="AR9" i="7"/>
  <c r="AQ9" i="7"/>
  <c r="AP9" i="7"/>
  <c r="AO9" i="7"/>
  <c r="AN9" i="7"/>
  <c r="AM9" i="7"/>
  <c r="AL9" i="7"/>
  <c r="AK9" i="7"/>
  <c r="AJ9" i="7"/>
  <c r="AI9" i="7"/>
  <c r="AH9" i="7"/>
  <c r="AG9" i="7"/>
  <c r="AF9" i="7"/>
  <c r="AR8" i="7"/>
  <c r="AQ8" i="7"/>
  <c r="AP8" i="7"/>
  <c r="AO8" i="7"/>
  <c r="AN8" i="7"/>
  <c r="AM8" i="7"/>
  <c r="AL8" i="7"/>
  <c r="AK8" i="7"/>
  <c r="AJ8" i="7"/>
  <c r="AI8" i="7"/>
  <c r="AH8" i="7"/>
  <c r="AG8" i="7"/>
  <c r="AF8" i="7"/>
  <c r="AR7" i="7"/>
  <c r="AQ7" i="7"/>
  <c r="AO7" i="7"/>
  <c r="AN7" i="7"/>
  <c r="AM7" i="7"/>
  <c r="AL7" i="7"/>
  <c r="AJ7" i="7"/>
  <c r="AI7" i="7"/>
  <c r="AH7" i="7"/>
  <c r="AG7" i="7"/>
  <c r="AF7" i="7"/>
  <c r="AQ6" i="7"/>
  <c r="AP6" i="7"/>
  <c r="AO6" i="7"/>
  <c r="AM6" i="7"/>
  <c r="AL6" i="7"/>
  <c r="AK6" i="7"/>
  <c r="AJ6" i="7"/>
  <c r="AH6" i="7"/>
  <c r="AG6" i="7"/>
  <c r="AF6" i="7"/>
  <c r="M67" i="5"/>
  <c r="B58" i="11"/>
  <c r="C12" i="5"/>
  <c r="C11" i="5"/>
  <c r="C14" i="5"/>
  <c r="BB3" i="4"/>
  <c r="BD700" i="4"/>
  <c r="BD254" i="4"/>
  <c r="BD257" i="4"/>
  <c r="BD260" i="4"/>
  <c r="BC3" i="4"/>
  <c r="BL1" i="4"/>
  <c r="BY5" i="6"/>
  <c r="BR5" i="6"/>
  <c r="BV5" i="6"/>
  <c r="BY141" i="6"/>
  <c r="BR127" i="6"/>
  <c r="BV127" i="6"/>
  <c r="BT187" i="6"/>
  <c r="BU187" i="6"/>
  <c r="BU186" i="6"/>
  <c r="BT186" i="6"/>
  <c r="BT185" i="6"/>
  <c r="BU185" i="6"/>
  <c r="BU184" i="6"/>
  <c r="BT184" i="6"/>
  <c r="BT182" i="6"/>
  <c r="BU182" i="6"/>
  <c r="BU181" i="6"/>
  <c r="BT181" i="6"/>
  <c r="BT180" i="6"/>
  <c r="BU180" i="6"/>
  <c r="BU179" i="6"/>
  <c r="BT179" i="6"/>
  <c r="BT178" i="6"/>
  <c r="BU178" i="6"/>
  <c r="BU176" i="6"/>
  <c r="BT176" i="6"/>
  <c r="BT175" i="6"/>
  <c r="BU175" i="6"/>
  <c r="BU174" i="6"/>
  <c r="BT174" i="6"/>
  <c r="BT173" i="6"/>
  <c r="BU173" i="6"/>
  <c r="BU172" i="6"/>
  <c r="BT172" i="6"/>
  <c r="BT171" i="6"/>
  <c r="BU171" i="6"/>
  <c r="BU170" i="6"/>
  <c r="BT170" i="6"/>
  <c r="BT169" i="6"/>
  <c r="BU169" i="6"/>
  <c r="BU167" i="6"/>
  <c r="BT167" i="6"/>
  <c r="BT166" i="6"/>
  <c r="BU166" i="6"/>
  <c r="BU165" i="6"/>
  <c r="BT165" i="6"/>
  <c r="BU164" i="6"/>
  <c r="BT164" i="6"/>
  <c r="BU134" i="6"/>
  <c r="BT134" i="6"/>
  <c r="BT133" i="6"/>
  <c r="BU133" i="6"/>
  <c r="BU132" i="6"/>
  <c r="BT132" i="6"/>
  <c r="BT131" i="6"/>
  <c r="BU131" i="6"/>
  <c r="BU130" i="6"/>
  <c r="BT130" i="6"/>
  <c r="BT129" i="6"/>
  <c r="BU129" i="6"/>
  <c r="BU128" i="6"/>
  <c r="BT128" i="6"/>
  <c r="BT127" i="6"/>
  <c r="BU127" i="6"/>
  <c r="BT126" i="6"/>
  <c r="BU126" i="6"/>
  <c r="BU73" i="6"/>
  <c r="BT73" i="6"/>
  <c r="BT72" i="6"/>
  <c r="BU72" i="6"/>
  <c r="BU71" i="6"/>
  <c r="BT71" i="6"/>
  <c r="BT70" i="6"/>
  <c r="BU70" i="6"/>
  <c r="BU69" i="6"/>
  <c r="BT69" i="6"/>
  <c r="BT68" i="6"/>
  <c r="BU68" i="6"/>
  <c r="BU67" i="6"/>
  <c r="BT67" i="6"/>
  <c r="BT66" i="6"/>
  <c r="BU66" i="6"/>
  <c r="BU65" i="6"/>
  <c r="BT65" i="6"/>
  <c r="BT64" i="6"/>
  <c r="BU64" i="6"/>
  <c r="BU63" i="6"/>
  <c r="BT63" i="6"/>
  <c r="BT62" i="6"/>
  <c r="BU62" i="6"/>
  <c r="BU61" i="6"/>
  <c r="BT61" i="6"/>
  <c r="BT60" i="6"/>
  <c r="BU60" i="6"/>
  <c r="BU59" i="6"/>
  <c r="BT59" i="6"/>
  <c r="BT58" i="6"/>
  <c r="BU58" i="6"/>
  <c r="BU57" i="6"/>
  <c r="BT57" i="6"/>
  <c r="BT56" i="6"/>
  <c r="BU56" i="6"/>
  <c r="BU55" i="6"/>
  <c r="BT55" i="6"/>
  <c r="BT54" i="6"/>
  <c r="BU54" i="6"/>
  <c r="BU53" i="6"/>
  <c r="BT53" i="6"/>
  <c r="BT52" i="6"/>
  <c r="BU52" i="6"/>
  <c r="BU51" i="6"/>
  <c r="BT51" i="6"/>
  <c r="BT50" i="6"/>
  <c r="BU50" i="6"/>
  <c r="BU49" i="6"/>
  <c r="BT49" i="6"/>
  <c r="BT48" i="6"/>
  <c r="BU48" i="6"/>
  <c r="BU47" i="6"/>
  <c r="BT47" i="6"/>
  <c r="BT46" i="6"/>
  <c r="BU46" i="6"/>
  <c r="BU44" i="6"/>
  <c r="BT44" i="6"/>
  <c r="BT43" i="6"/>
  <c r="BU43" i="6"/>
  <c r="BU42" i="6"/>
  <c r="BT42" i="6"/>
  <c r="BT41" i="6"/>
  <c r="BU41" i="6"/>
  <c r="BU40" i="6"/>
  <c r="BT40" i="6"/>
  <c r="BT39" i="6"/>
  <c r="BU39" i="6"/>
  <c r="BU38" i="6"/>
  <c r="BT38" i="6"/>
  <c r="BU37" i="6"/>
  <c r="BT37" i="6"/>
  <c r="BS204" i="6"/>
  <c r="BU5" i="6"/>
  <c r="BT22" i="6"/>
  <c r="BU21" i="6"/>
  <c r="BT20" i="6"/>
  <c r="BU19" i="6"/>
  <c r="BT18" i="6"/>
  <c r="BU17" i="6"/>
  <c r="BT16" i="6"/>
  <c r="BU15" i="6"/>
  <c r="BT14" i="6"/>
  <c r="BU13" i="6"/>
  <c r="BT12" i="6"/>
  <c r="BU11" i="6"/>
  <c r="BT10" i="6"/>
  <c r="BU9" i="6"/>
  <c r="BU8" i="6"/>
  <c r="BT203" i="6"/>
  <c r="BU203" i="6"/>
  <c r="BU202" i="6"/>
  <c r="BT202" i="6"/>
  <c r="BT201" i="6"/>
  <c r="BU201" i="6"/>
  <c r="BU200" i="6"/>
  <c r="BT200" i="6"/>
  <c r="BU199" i="6"/>
  <c r="BT199" i="6"/>
  <c r="BU197" i="6"/>
  <c r="BT197" i="6"/>
  <c r="BT196" i="6"/>
  <c r="BU196" i="6"/>
  <c r="BU195" i="6"/>
  <c r="BT195" i="6"/>
  <c r="BT194" i="6"/>
  <c r="BU194" i="6"/>
  <c r="BU193" i="6"/>
  <c r="BT193" i="6"/>
  <c r="BT192" i="6"/>
  <c r="BU192" i="6"/>
  <c r="BU191" i="6"/>
  <c r="BT191" i="6"/>
  <c r="BT190" i="6"/>
  <c r="BU190" i="6"/>
  <c r="BU189" i="6"/>
  <c r="BT189" i="6"/>
  <c r="BU188" i="6"/>
  <c r="BT188" i="6"/>
  <c r="BT163" i="6"/>
  <c r="BU163" i="6"/>
  <c r="BU162" i="6"/>
  <c r="BT162" i="6"/>
  <c r="BT161" i="6"/>
  <c r="BU161" i="6"/>
  <c r="BU160" i="6"/>
  <c r="BT160" i="6"/>
  <c r="BT159" i="6"/>
  <c r="BU159" i="6"/>
  <c r="BU158" i="6"/>
  <c r="BT158" i="6"/>
  <c r="BT156" i="6"/>
  <c r="BU156" i="6"/>
  <c r="BU155" i="6"/>
  <c r="BT155" i="6"/>
  <c r="BT154" i="6"/>
  <c r="BU154" i="6"/>
  <c r="BU153" i="6"/>
  <c r="BT153" i="6"/>
  <c r="BT152" i="6"/>
  <c r="BU152" i="6"/>
  <c r="BU151" i="6"/>
  <c r="BT151" i="6"/>
  <c r="BT150" i="6"/>
  <c r="BU150" i="6"/>
  <c r="BU148" i="6"/>
  <c r="BT148" i="6"/>
  <c r="BT147" i="6"/>
  <c r="BU147" i="6"/>
  <c r="BU146" i="6"/>
  <c r="BT146" i="6"/>
  <c r="BT145" i="6"/>
  <c r="BU145" i="6"/>
  <c r="BU144" i="6"/>
  <c r="BT144" i="6"/>
  <c r="BT143" i="6"/>
  <c r="BU143" i="6"/>
  <c r="BU142" i="6"/>
  <c r="BT142" i="6"/>
  <c r="BT141" i="6"/>
  <c r="BU141" i="6"/>
  <c r="BU140" i="6"/>
  <c r="BT140" i="6"/>
  <c r="BT139" i="6"/>
  <c r="BU139" i="6"/>
  <c r="BU138" i="6"/>
  <c r="BT138" i="6"/>
  <c r="BT137" i="6"/>
  <c r="BU137" i="6"/>
  <c r="BT136" i="6"/>
  <c r="BU136" i="6"/>
  <c r="BU125" i="6"/>
  <c r="BT125" i="6"/>
  <c r="BT124" i="6"/>
  <c r="BU124" i="6"/>
  <c r="BU123" i="6"/>
  <c r="BT123" i="6"/>
  <c r="BT122" i="6"/>
  <c r="BU122" i="6"/>
  <c r="BU121" i="6"/>
  <c r="BT121" i="6"/>
  <c r="BT120" i="6"/>
  <c r="BU120" i="6"/>
  <c r="BU119" i="6"/>
  <c r="BT119" i="6"/>
  <c r="BT118" i="6"/>
  <c r="BU118" i="6"/>
  <c r="BU117" i="6"/>
  <c r="BT117" i="6"/>
  <c r="BT115" i="6"/>
  <c r="BU115" i="6"/>
  <c r="BU114" i="6"/>
  <c r="BT114" i="6"/>
  <c r="BT113" i="6"/>
  <c r="BU113" i="6"/>
  <c r="BU112" i="6"/>
  <c r="BT112" i="6"/>
  <c r="BT111" i="6"/>
  <c r="BU111" i="6"/>
  <c r="BU110" i="6"/>
  <c r="BT110" i="6"/>
  <c r="BT109" i="6"/>
  <c r="BU109" i="6"/>
  <c r="BU108" i="6"/>
  <c r="BT108" i="6"/>
  <c r="BT107" i="6"/>
  <c r="BU107" i="6"/>
  <c r="BU106" i="6"/>
  <c r="BT106" i="6"/>
  <c r="BT105" i="6"/>
  <c r="BU105" i="6"/>
  <c r="BU104" i="6"/>
  <c r="BT104" i="6"/>
  <c r="BT103" i="6"/>
  <c r="BU103" i="6"/>
  <c r="BU102" i="6"/>
  <c r="BT102" i="6"/>
  <c r="BT101" i="6"/>
  <c r="BU101" i="6"/>
  <c r="BU100" i="6"/>
  <c r="BT100" i="6"/>
  <c r="BT99" i="6"/>
  <c r="BU99" i="6"/>
  <c r="BU98" i="6"/>
  <c r="BT98" i="6"/>
  <c r="BU97" i="6"/>
  <c r="BT97" i="6"/>
  <c r="BT96" i="6"/>
  <c r="BU96" i="6"/>
  <c r="BU95" i="6"/>
  <c r="BT95" i="6"/>
  <c r="BT94" i="6"/>
  <c r="BU94" i="6"/>
  <c r="BU93" i="6"/>
  <c r="BT93" i="6"/>
  <c r="BT92" i="6"/>
  <c r="BU92" i="6"/>
  <c r="BU91" i="6"/>
  <c r="BT91" i="6"/>
  <c r="BT90" i="6"/>
  <c r="BU90" i="6"/>
  <c r="BU89" i="6"/>
  <c r="BT89" i="6"/>
  <c r="BT88" i="6"/>
  <c r="BU88" i="6"/>
  <c r="BU87" i="6"/>
  <c r="BT87" i="6"/>
  <c r="BT86" i="6"/>
  <c r="BU86" i="6"/>
  <c r="BU85" i="6"/>
  <c r="BT85" i="6"/>
  <c r="BT84" i="6"/>
  <c r="BU84" i="6"/>
  <c r="BU83" i="6"/>
  <c r="BT83" i="6"/>
  <c r="BT82" i="6"/>
  <c r="BU82" i="6"/>
  <c r="BU81" i="6"/>
  <c r="BT81" i="6"/>
  <c r="BT80" i="6"/>
  <c r="BU80" i="6"/>
  <c r="BU79" i="6"/>
  <c r="BT79" i="6"/>
  <c r="BT78" i="6"/>
  <c r="BU78" i="6"/>
  <c r="BU77" i="6"/>
  <c r="BT77" i="6"/>
  <c r="BT76" i="6"/>
  <c r="BU76" i="6"/>
  <c r="BT75" i="6"/>
  <c r="BU75" i="6"/>
  <c r="BT34" i="6"/>
  <c r="BU34" i="6"/>
  <c r="BU33" i="6"/>
  <c r="BT33" i="6"/>
  <c r="BT32" i="6"/>
  <c r="BU32" i="6"/>
  <c r="BU31" i="6"/>
  <c r="BT31" i="6"/>
  <c r="BT30" i="6"/>
  <c r="BU30" i="6"/>
  <c r="BU29" i="6"/>
  <c r="BT29" i="6"/>
  <c r="BT28" i="6"/>
  <c r="BU28" i="6"/>
  <c r="BU27" i="6"/>
  <c r="BT27" i="6"/>
  <c r="BT26" i="6"/>
  <c r="BU26" i="6"/>
  <c r="BU25" i="6"/>
  <c r="BT25" i="6"/>
  <c r="BT24" i="6"/>
  <c r="BU24" i="6"/>
  <c r="BU23" i="6"/>
  <c r="BT23" i="6"/>
  <c r="BU7" i="6"/>
  <c r="BT7" i="6"/>
  <c r="BT6" i="6"/>
  <c r="BU6" i="6"/>
  <c r="BY32" i="6"/>
  <c r="BY116" i="6"/>
  <c r="BY135" i="6"/>
  <c r="BY168" i="6"/>
  <c r="CK162" i="6"/>
  <c r="BY162" i="6"/>
  <c r="CK142" i="6"/>
  <c r="BY142" i="6"/>
  <c r="BR128" i="6"/>
  <c r="BV128" i="6"/>
  <c r="CK80" i="6"/>
  <c r="BY80" i="6"/>
  <c r="CK19" i="6"/>
  <c r="BY19" i="6"/>
  <c r="BY26" i="6"/>
  <c r="BR23" i="6"/>
  <c r="BV23" i="6"/>
  <c r="BY68" i="6"/>
  <c r="BY94" i="6"/>
  <c r="BR86" i="6"/>
  <c r="BV86" i="6"/>
  <c r="BY109" i="6"/>
  <c r="BR99" i="6"/>
  <c r="BV99" i="6"/>
  <c r="BY117" i="6"/>
  <c r="BY145" i="6"/>
  <c r="BR131" i="6"/>
  <c r="BV131" i="6"/>
  <c r="BY151" i="6"/>
  <c r="BR138" i="6"/>
  <c r="BV138" i="6"/>
  <c r="CK218" i="6"/>
  <c r="BY218" i="6"/>
  <c r="BR200" i="6"/>
  <c r="BV200" i="6"/>
  <c r="BY189" i="6"/>
  <c r="BR172" i="6"/>
  <c r="BV172" i="6"/>
  <c r="BY167" i="6"/>
  <c r="BY43" i="6"/>
  <c r="BY15" i="6"/>
  <c r="BR13" i="6"/>
  <c r="BV13" i="6"/>
  <c r="BY9" i="6"/>
  <c r="CK58" i="6"/>
  <c r="BY58" i="6"/>
  <c r="BR53" i="6"/>
  <c r="BV53" i="6"/>
  <c r="CJ97" i="6"/>
  <c r="CK97" i="6"/>
  <c r="CK53" i="6"/>
  <c r="BY53" i="6"/>
  <c r="BR49" i="6"/>
  <c r="BV49" i="6"/>
  <c r="CI217" i="6"/>
  <c r="CJ217" i="6"/>
  <c r="CK217" i="6"/>
  <c r="AY3" i="4"/>
  <c r="AX3" i="4"/>
  <c r="AW3" i="4"/>
  <c r="AV3" i="4"/>
  <c r="AI706" i="4"/>
  <c r="AH706" i="4"/>
  <c r="AG706" i="4"/>
  <c r="AF706" i="4"/>
  <c r="AI703" i="4"/>
  <c r="AH703" i="4"/>
  <c r="AG703" i="4"/>
  <c r="AF703" i="4"/>
  <c r="AI700" i="4"/>
  <c r="AH700" i="4"/>
  <c r="AG700" i="4"/>
  <c r="AF700" i="4"/>
  <c r="AI697" i="4"/>
  <c r="AH697" i="4"/>
  <c r="AG697" i="4"/>
  <c r="AF697" i="4"/>
  <c r="AI694" i="4"/>
  <c r="AH694" i="4"/>
  <c r="AG694" i="4"/>
  <c r="AF694" i="4"/>
  <c r="AI691" i="4"/>
  <c r="AH691" i="4"/>
  <c r="AG691" i="4"/>
  <c r="AF691" i="4"/>
  <c r="AI688" i="4"/>
  <c r="AH688" i="4"/>
  <c r="AG688" i="4"/>
  <c r="AF688" i="4"/>
  <c r="AI685" i="4"/>
  <c r="AH685" i="4"/>
  <c r="AG685" i="4"/>
  <c r="AF685" i="4"/>
  <c r="AI682" i="4"/>
  <c r="AH682" i="4"/>
  <c r="AG682" i="4"/>
  <c r="AF682" i="4"/>
  <c r="AI679" i="4"/>
  <c r="AH679" i="4"/>
  <c r="AG679" i="4"/>
  <c r="AF679" i="4"/>
  <c r="AI676" i="4"/>
  <c r="AH676" i="4"/>
  <c r="AG676" i="4"/>
  <c r="AF676" i="4"/>
  <c r="AI673" i="4"/>
  <c r="AH673" i="4"/>
  <c r="AG673" i="4"/>
  <c r="AF673" i="4"/>
  <c r="AI670" i="4"/>
  <c r="AH670" i="4"/>
  <c r="AG670" i="4"/>
  <c r="AF670" i="4"/>
  <c r="AI667" i="4"/>
  <c r="AH667" i="4"/>
  <c r="AG667" i="4"/>
  <c r="AF667" i="4"/>
  <c r="AI664" i="4"/>
  <c r="AH664" i="4"/>
  <c r="AG664" i="4"/>
  <c r="AF664" i="4"/>
  <c r="AI661" i="4"/>
  <c r="AH661" i="4"/>
  <c r="AG661" i="4"/>
  <c r="AF661" i="4"/>
  <c r="AI658" i="4"/>
  <c r="AH658" i="4"/>
  <c r="AG658" i="4"/>
  <c r="AF658" i="4"/>
  <c r="AI655" i="4"/>
  <c r="AH655" i="4"/>
  <c r="AG655" i="4"/>
  <c r="AF655" i="4"/>
  <c r="AI652" i="4"/>
  <c r="AH652" i="4"/>
  <c r="AG652" i="4"/>
  <c r="AF652" i="4"/>
  <c r="AI649" i="4"/>
  <c r="AH649" i="4"/>
  <c r="AG649" i="4"/>
  <c r="AF649" i="4"/>
  <c r="AI646" i="4"/>
  <c r="AH646" i="4"/>
  <c r="AG646" i="4"/>
  <c r="AF646" i="4"/>
  <c r="AI643" i="4"/>
  <c r="AH643" i="4"/>
  <c r="AG643" i="4"/>
  <c r="AF643" i="4"/>
  <c r="AI640" i="4"/>
  <c r="AH640" i="4"/>
  <c r="AG640" i="4"/>
  <c r="AF640" i="4"/>
  <c r="AI637" i="4"/>
  <c r="AH637" i="4"/>
  <c r="AG637" i="4"/>
  <c r="AF637" i="4"/>
  <c r="AI634" i="4"/>
  <c r="AH634" i="4"/>
  <c r="AG634" i="4"/>
  <c r="AF634" i="4"/>
  <c r="AI631" i="4"/>
  <c r="AH631" i="4"/>
  <c r="AG631" i="4"/>
  <c r="AF631" i="4"/>
  <c r="AI628" i="4"/>
  <c r="AH628" i="4"/>
  <c r="AG628" i="4"/>
  <c r="AF628" i="4"/>
  <c r="AI625" i="4"/>
  <c r="AH625" i="4"/>
  <c r="AG625" i="4"/>
  <c r="AF625" i="4"/>
  <c r="AI622" i="4"/>
  <c r="AH622" i="4"/>
  <c r="AG622" i="4"/>
  <c r="AF622" i="4"/>
  <c r="AI619" i="4"/>
  <c r="AH619" i="4"/>
  <c r="AG619" i="4"/>
  <c r="AF619" i="4"/>
  <c r="AI616" i="4"/>
  <c r="AH616" i="4"/>
  <c r="AG616" i="4"/>
  <c r="AF616" i="4"/>
  <c r="AI613" i="4"/>
  <c r="AH613" i="4"/>
  <c r="AG613" i="4"/>
  <c r="AF613" i="4"/>
  <c r="AI610" i="4"/>
  <c r="AH610" i="4"/>
  <c r="AG610" i="4"/>
  <c r="AF610" i="4"/>
  <c r="AI607" i="4"/>
  <c r="AH607" i="4"/>
  <c r="AG607" i="4"/>
  <c r="AF607" i="4"/>
  <c r="AI604" i="4"/>
  <c r="AH604" i="4"/>
  <c r="AG604" i="4"/>
  <c r="AF604" i="4"/>
  <c r="AI601" i="4"/>
  <c r="AH601" i="4"/>
  <c r="AG601" i="4"/>
  <c r="AF601" i="4"/>
  <c r="AI598" i="4"/>
  <c r="AH598" i="4"/>
  <c r="AG598" i="4"/>
  <c r="AF598" i="4"/>
  <c r="AI595" i="4"/>
  <c r="AH595" i="4"/>
  <c r="AG595" i="4"/>
  <c r="AF595" i="4"/>
  <c r="AI592" i="4"/>
  <c r="AH592" i="4"/>
  <c r="AG592" i="4"/>
  <c r="AF592" i="4"/>
  <c r="AI589" i="4"/>
  <c r="AH589" i="4"/>
  <c r="AG589" i="4"/>
  <c r="AF589" i="4"/>
  <c r="AI586" i="4"/>
  <c r="AH586" i="4"/>
  <c r="AG586" i="4"/>
  <c r="AF586" i="4"/>
  <c r="AI583" i="4"/>
  <c r="AH583" i="4"/>
  <c r="AG583" i="4"/>
  <c r="AF583" i="4"/>
  <c r="AI580" i="4"/>
  <c r="AH580" i="4"/>
  <c r="AG580" i="4"/>
  <c r="AF580" i="4"/>
  <c r="AI577" i="4"/>
  <c r="AH577" i="4"/>
  <c r="AG577" i="4"/>
  <c r="AF577" i="4"/>
  <c r="AI574" i="4"/>
  <c r="AH574" i="4"/>
  <c r="AG574" i="4"/>
  <c r="AF574" i="4"/>
  <c r="AI571" i="4"/>
  <c r="AH571" i="4"/>
  <c r="AG571" i="4"/>
  <c r="AF571" i="4"/>
  <c r="AI568" i="4"/>
  <c r="AH568" i="4"/>
  <c r="AG568" i="4"/>
  <c r="AF568" i="4"/>
  <c r="AI565" i="4"/>
  <c r="AH565" i="4"/>
  <c r="AG565" i="4"/>
  <c r="AF565" i="4"/>
  <c r="AI562" i="4"/>
  <c r="AH562" i="4"/>
  <c r="AG562" i="4"/>
  <c r="AF562" i="4"/>
  <c r="AI559" i="4"/>
  <c r="AH559" i="4"/>
  <c r="AG559" i="4"/>
  <c r="AF559" i="4"/>
  <c r="AI556" i="4"/>
  <c r="AH556" i="4"/>
  <c r="AG556" i="4"/>
  <c r="AF556" i="4"/>
  <c r="AI553" i="4"/>
  <c r="AH553" i="4"/>
  <c r="AG553" i="4"/>
  <c r="AF553" i="4"/>
  <c r="AI550" i="4"/>
  <c r="AH550" i="4"/>
  <c r="AG550" i="4"/>
  <c r="AF550" i="4"/>
  <c r="AI547" i="4"/>
  <c r="AH547" i="4"/>
  <c r="AG547" i="4"/>
  <c r="AF547" i="4"/>
  <c r="AI544" i="4"/>
  <c r="AH544" i="4"/>
  <c r="AG544" i="4"/>
  <c r="AF544" i="4"/>
  <c r="AI541" i="4"/>
  <c r="AH541" i="4"/>
  <c r="AG541" i="4"/>
  <c r="AF541" i="4"/>
  <c r="AI538" i="4"/>
  <c r="AH538" i="4"/>
  <c r="AG538" i="4"/>
  <c r="AF538" i="4"/>
  <c r="AI535" i="4"/>
  <c r="AH535" i="4"/>
  <c r="AG535" i="4"/>
  <c r="AF535" i="4"/>
  <c r="AI532" i="4"/>
  <c r="AH532" i="4"/>
  <c r="AG532" i="4"/>
  <c r="AF532" i="4"/>
  <c r="AI529" i="4"/>
  <c r="AH529" i="4"/>
  <c r="AG529" i="4"/>
  <c r="AF529" i="4"/>
  <c r="AI526" i="4"/>
  <c r="AH526" i="4"/>
  <c r="AG526" i="4"/>
  <c r="AF526" i="4"/>
  <c r="AI523" i="4"/>
  <c r="AH523" i="4"/>
  <c r="AG523" i="4"/>
  <c r="AF523" i="4"/>
  <c r="AI520" i="4"/>
  <c r="AH520" i="4"/>
  <c r="AG520" i="4"/>
  <c r="AF520" i="4"/>
  <c r="AI517" i="4"/>
  <c r="AH517" i="4"/>
  <c r="AG517" i="4"/>
  <c r="AF517" i="4"/>
  <c r="AI514" i="4"/>
  <c r="AH514" i="4"/>
  <c r="AG514" i="4"/>
  <c r="AF514" i="4"/>
  <c r="AI511" i="4"/>
  <c r="AH511" i="4"/>
  <c r="AG511" i="4"/>
  <c r="AF511" i="4"/>
  <c r="AI508" i="4"/>
  <c r="AH508" i="4"/>
  <c r="AG508" i="4"/>
  <c r="AF508" i="4"/>
  <c r="AI505" i="4"/>
  <c r="AH505" i="4"/>
  <c r="AG505" i="4"/>
  <c r="AF505" i="4"/>
  <c r="AI502" i="4"/>
  <c r="AH502" i="4"/>
  <c r="AG502" i="4"/>
  <c r="AF502" i="4"/>
  <c r="AI499" i="4"/>
  <c r="AH499" i="4"/>
  <c r="AG499" i="4"/>
  <c r="AF499" i="4"/>
  <c r="AI496" i="4"/>
  <c r="AH496" i="4"/>
  <c r="AG496" i="4"/>
  <c r="AF496" i="4"/>
  <c r="AI493" i="4"/>
  <c r="AH493" i="4"/>
  <c r="AG493" i="4"/>
  <c r="AF493" i="4"/>
  <c r="AI490" i="4"/>
  <c r="AH490" i="4"/>
  <c r="AG490" i="4"/>
  <c r="AF490" i="4"/>
  <c r="AI487" i="4"/>
  <c r="AH487" i="4"/>
  <c r="AG487" i="4"/>
  <c r="AF487" i="4"/>
  <c r="AI484" i="4"/>
  <c r="AH484" i="4"/>
  <c r="AG484" i="4"/>
  <c r="AF484" i="4"/>
  <c r="AI481" i="4"/>
  <c r="AH481" i="4"/>
  <c r="AG481" i="4"/>
  <c r="AF481" i="4"/>
  <c r="AI478" i="4"/>
  <c r="AH478" i="4"/>
  <c r="AG478" i="4"/>
  <c r="AF478" i="4"/>
  <c r="AI475" i="4"/>
  <c r="AH475" i="4"/>
  <c r="AG475" i="4"/>
  <c r="AF475" i="4"/>
  <c r="AI472" i="4"/>
  <c r="AH472" i="4"/>
  <c r="AG472" i="4"/>
  <c r="AF472" i="4"/>
  <c r="AI469" i="4"/>
  <c r="AH469" i="4"/>
  <c r="AG469" i="4"/>
  <c r="AF469" i="4"/>
  <c r="AI466" i="4"/>
  <c r="AH466" i="4"/>
  <c r="AG466" i="4"/>
  <c r="AF466" i="4"/>
  <c r="AI463" i="4"/>
  <c r="AH463" i="4"/>
  <c r="AG463" i="4"/>
  <c r="AF463" i="4"/>
  <c r="AI460" i="4"/>
  <c r="AH460" i="4"/>
  <c r="AG460" i="4"/>
  <c r="AF460" i="4"/>
  <c r="AI457" i="4"/>
  <c r="AH457" i="4"/>
  <c r="AG457" i="4"/>
  <c r="AF457" i="4"/>
  <c r="AI454" i="4"/>
  <c r="AH454" i="4"/>
  <c r="AG454" i="4"/>
  <c r="AF454" i="4"/>
  <c r="AI451" i="4"/>
  <c r="AH451" i="4"/>
  <c r="AG451" i="4"/>
  <c r="AF451" i="4"/>
  <c r="AI448" i="4"/>
  <c r="AH448" i="4"/>
  <c r="AG448" i="4"/>
  <c r="AF448" i="4"/>
  <c r="AI445" i="4"/>
  <c r="AH445" i="4"/>
  <c r="AG445" i="4"/>
  <c r="AF445" i="4"/>
  <c r="AI442" i="4"/>
  <c r="AH442" i="4"/>
  <c r="AG442" i="4"/>
  <c r="AF442" i="4"/>
  <c r="AI439" i="4"/>
  <c r="AH439" i="4"/>
  <c r="AG439" i="4"/>
  <c r="AF439" i="4"/>
  <c r="AI436" i="4"/>
  <c r="AH436" i="4"/>
  <c r="AG436" i="4"/>
  <c r="AF436" i="4"/>
  <c r="AI433" i="4"/>
  <c r="AH433" i="4"/>
  <c r="AG433" i="4"/>
  <c r="AF433" i="4"/>
  <c r="AI430" i="4"/>
  <c r="AH430" i="4"/>
  <c r="AG430" i="4"/>
  <c r="AF430" i="4"/>
  <c r="AI427" i="4"/>
  <c r="AH427" i="4"/>
  <c r="AG427" i="4"/>
  <c r="AF427" i="4"/>
  <c r="AI424" i="4"/>
  <c r="AH424" i="4"/>
  <c r="AG424" i="4"/>
  <c r="AF424" i="4"/>
  <c r="AI421" i="4"/>
  <c r="AH421" i="4"/>
  <c r="AG421" i="4"/>
  <c r="AF421" i="4"/>
  <c r="AI418" i="4"/>
  <c r="AH418" i="4"/>
  <c r="AG418" i="4"/>
  <c r="AF418" i="4"/>
  <c r="AI415" i="4"/>
  <c r="AH415" i="4"/>
  <c r="AG415" i="4"/>
  <c r="AF415" i="4"/>
  <c r="AI412" i="4"/>
  <c r="AH412" i="4"/>
  <c r="AG412" i="4"/>
  <c r="AF412" i="4"/>
  <c r="AI409" i="4"/>
  <c r="AH409" i="4"/>
  <c r="AG409" i="4"/>
  <c r="AF409" i="4"/>
  <c r="AI406" i="4"/>
  <c r="AH406" i="4"/>
  <c r="AG406" i="4"/>
  <c r="AF406" i="4"/>
  <c r="AI403" i="4"/>
  <c r="AH403" i="4"/>
  <c r="AG403" i="4"/>
  <c r="AF403" i="4"/>
  <c r="AI400" i="4"/>
  <c r="AH400" i="4"/>
  <c r="AG400" i="4"/>
  <c r="AF400" i="4"/>
  <c r="AI397" i="4"/>
  <c r="AH397" i="4"/>
  <c r="AG397" i="4"/>
  <c r="AF397" i="4"/>
  <c r="AI394" i="4"/>
  <c r="AH394" i="4"/>
  <c r="AG394" i="4"/>
  <c r="AF394" i="4"/>
  <c r="AI391" i="4"/>
  <c r="AH391" i="4"/>
  <c r="AG391" i="4"/>
  <c r="AF391" i="4"/>
  <c r="AI388" i="4"/>
  <c r="AH388" i="4"/>
  <c r="AG388" i="4"/>
  <c r="AF388" i="4"/>
  <c r="AI385" i="4"/>
  <c r="AH385" i="4"/>
  <c r="AG385" i="4"/>
  <c r="AF385" i="4"/>
  <c r="AI382" i="4"/>
  <c r="AH382" i="4"/>
  <c r="AG382" i="4"/>
  <c r="AF382" i="4"/>
  <c r="AI379" i="4"/>
  <c r="AH379" i="4"/>
  <c r="AG379" i="4"/>
  <c r="AF379" i="4"/>
  <c r="AI376" i="4"/>
  <c r="AH376" i="4"/>
  <c r="AG376" i="4"/>
  <c r="AF376" i="4"/>
  <c r="AI373" i="4"/>
  <c r="AH373" i="4"/>
  <c r="AG373" i="4"/>
  <c r="AF373" i="4"/>
  <c r="AI370" i="4"/>
  <c r="AH370" i="4"/>
  <c r="AG370" i="4"/>
  <c r="AF370" i="4"/>
  <c r="AI367" i="4"/>
  <c r="AH367" i="4"/>
  <c r="AG367" i="4"/>
  <c r="AF367" i="4"/>
  <c r="AI364" i="4"/>
  <c r="AH364" i="4"/>
  <c r="AG364" i="4"/>
  <c r="AF364" i="4"/>
  <c r="AI361" i="4"/>
  <c r="AH361" i="4"/>
  <c r="AG361" i="4"/>
  <c r="AF361" i="4"/>
  <c r="AI358" i="4"/>
  <c r="AH358" i="4"/>
  <c r="AG358" i="4"/>
  <c r="AF358" i="4"/>
  <c r="AI355" i="4"/>
  <c r="AH355" i="4"/>
  <c r="AG355" i="4"/>
  <c r="AF355" i="4"/>
  <c r="AI352" i="4"/>
  <c r="AH352" i="4"/>
  <c r="AG352" i="4"/>
  <c r="AF352" i="4"/>
  <c r="AI349" i="4"/>
  <c r="AH349" i="4"/>
  <c r="AG349" i="4"/>
  <c r="AF349" i="4"/>
  <c r="AI346" i="4"/>
  <c r="AH346" i="4"/>
  <c r="AG346" i="4"/>
  <c r="AF346" i="4"/>
  <c r="AI343" i="4"/>
  <c r="AH343" i="4"/>
  <c r="AG343" i="4"/>
  <c r="AF343" i="4"/>
  <c r="AI340" i="4"/>
  <c r="AH340" i="4"/>
  <c r="AG340" i="4"/>
  <c r="AF340" i="4"/>
  <c r="AI337" i="4"/>
  <c r="AH337" i="4"/>
  <c r="AG337" i="4"/>
  <c r="AF337" i="4"/>
  <c r="AI334" i="4"/>
  <c r="AH334" i="4"/>
  <c r="AG334" i="4"/>
  <c r="AF334" i="4"/>
  <c r="AI331" i="4"/>
  <c r="AH331" i="4"/>
  <c r="AG331" i="4"/>
  <c r="AF331" i="4"/>
  <c r="AI328" i="4"/>
  <c r="AH328" i="4"/>
  <c r="AG328" i="4"/>
  <c r="AF328" i="4"/>
  <c r="AI325" i="4"/>
  <c r="AH325" i="4"/>
  <c r="AG325" i="4"/>
  <c r="AF325" i="4"/>
  <c r="AI322" i="4"/>
  <c r="AH322" i="4"/>
  <c r="AG322" i="4"/>
  <c r="AF322" i="4"/>
  <c r="AI319" i="4"/>
  <c r="AH319" i="4"/>
  <c r="AG319" i="4"/>
  <c r="AF319" i="4"/>
  <c r="AI316" i="4"/>
  <c r="AH316" i="4"/>
  <c r="AG316" i="4"/>
  <c r="AF316" i="4"/>
  <c r="AI313" i="4"/>
  <c r="AH313" i="4"/>
  <c r="AG313" i="4"/>
  <c r="AF313" i="4"/>
  <c r="AI310" i="4"/>
  <c r="AH310" i="4"/>
  <c r="AG310" i="4"/>
  <c r="AF310" i="4"/>
  <c r="AI307" i="4"/>
  <c r="AH307" i="4"/>
  <c r="AG307" i="4"/>
  <c r="AF307" i="4"/>
  <c r="AI304" i="4"/>
  <c r="AH304" i="4"/>
  <c r="AG304" i="4"/>
  <c r="AF304" i="4"/>
  <c r="AI301" i="4"/>
  <c r="AH301" i="4"/>
  <c r="AG301" i="4"/>
  <c r="AF301" i="4"/>
  <c r="AI298" i="4"/>
  <c r="AH298" i="4"/>
  <c r="AG298" i="4"/>
  <c r="AF298" i="4"/>
  <c r="AI295" i="4"/>
  <c r="AH295" i="4"/>
  <c r="AG295" i="4"/>
  <c r="AF295" i="4"/>
  <c r="AI292" i="4"/>
  <c r="AH292" i="4"/>
  <c r="AG292" i="4"/>
  <c r="AF292" i="4"/>
  <c r="AI289" i="4"/>
  <c r="AH289" i="4"/>
  <c r="AG289" i="4"/>
  <c r="AF289" i="4"/>
  <c r="AI286" i="4"/>
  <c r="AH286" i="4"/>
  <c r="AG286" i="4"/>
  <c r="AF286" i="4"/>
  <c r="AI283" i="4"/>
  <c r="AH283" i="4"/>
  <c r="AG283" i="4"/>
  <c r="AF283" i="4"/>
  <c r="AI280" i="4"/>
  <c r="AH280" i="4"/>
  <c r="AG280" i="4"/>
  <c r="AF280" i="4"/>
  <c r="AI277" i="4"/>
  <c r="AH277" i="4"/>
  <c r="AG277" i="4"/>
  <c r="AF277" i="4"/>
  <c r="AI274" i="4"/>
  <c r="AH274" i="4"/>
  <c r="AG274" i="4"/>
  <c r="AF274" i="4"/>
  <c r="AI271" i="4"/>
  <c r="AH271" i="4"/>
  <c r="AG271" i="4"/>
  <c r="AF271" i="4"/>
  <c r="AI268" i="4"/>
  <c r="AH268" i="4"/>
  <c r="AG268" i="4"/>
  <c r="AF268" i="4"/>
  <c r="AI265" i="4"/>
  <c r="AH265" i="4"/>
  <c r="AG265" i="4"/>
  <c r="AF265" i="4"/>
  <c r="AI262" i="4"/>
  <c r="AH262" i="4"/>
  <c r="AG262" i="4"/>
  <c r="AF262" i="4"/>
  <c r="AI259" i="4"/>
  <c r="AH259" i="4"/>
  <c r="AG259" i="4"/>
  <c r="AF259" i="4"/>
  <c r="AI256" i="4"/>
  <c r="AH256" i="4"/>
  <c r="AG256" i="4"/>
  <c r="AF256" i="4"/>
  <c r="AI253" i="4"/>
  <c r="AH253" i="4"/>
  <c r="AG253" i="4"/>
  <c r="AF253" i="4"/>
  <c r="AI250" i="4"/>
  <c r="AH250" i="4"/>
  <c r="AG250" i="4"/>
  <c r="AF250" i="4"/>
  <c r="AI247" i="4"/>
  <c r="AH247" i="4"/>
  <c r="AG247" i="4"/>
  <c r="AF247" i="4"/>
  <c r="AI244" i="4"/>
  <c r="AH244" i="4"/>
  <c r="AG244" i="4"/>
  <c r="AF244" i="4"/>
  <c r="AI241" i="4"/>
  <c r="AH241" i="4"/>
  <c r="AG241" i="4"/>
  <c r="AF241" i="4"/>
  <c r="AI238" i="4"/>
  <c r="AH238" i="4"/>
  <c r="AG238" i="4"/>
  <c r="AF238" i="4"/>
  <c r="AI235" i="4"/>
  <c r="AH235" i="4"/>
  <c r="AG235" i="4"/>
  <c r="AF235" i="4"/>
  <c r="AI232" i="4"/>
  <c r="AH232" i="4"/>
  <c r="AG232" i="4"/>
  <c r="AF232" i="4"/>
  <c r="AI229" i="4"/>
  <c r="AH229" i="4"/>
  <c r="AG229" i="4"/>
  <c r="AF229" i="4"/>
  <c r="AI226" i="4"/>
  <c r="AH226" i="4"/>
  <c r="AG226" i="4"/>
  <c r="AF226" i="4"/>
  <c r="AI223" i="4"/>
  <c r="AH223" i="4"/>
  <c r="AG223" i="4"/>
  <c r="AF223" i="4"/>
  <c r="AI220" i="4"/>
  <c r="AH220" i="4"/>
  <c r="AG220" i="4"/>
  <c r="AF220" i="4"/>
  <c r="AI217" i="4"/>
  <c r="AH217" i="4"/>
  <c r="AG217" i="4"/>
  <c r="AF217" i="4"/>
  <c r="AI214" i="4"/>
  <c r="AH214" i="4"/>
  <c r="AG214" i="4"/>
  <c r="AF214" i="4"/>
  <c r="AI211" i="4"/>
  <c r="AH211" i="4"/>
  <c r="AG211" i="4"/>
  <c r="AF211" i="4"/>
  <c r="AI208" i="4"/>
  <c r="AH208" i="4"/>
  <c r="AG208" i="4"/>
  <c r="AF208" i="4"/>
  <c r="AI205" i="4"/>
  <c r="AH205" i="4"/>
  <c r="AG205" i="4"/>
  <c r="AF205" i="4"/>
  <c r="AI202" i="4"/>
  <c r="AH202" i="4"/>
  <c r="AG202" i="4"/>
  <c r="AF202" i="4"/>
  <c r="AI199" i="4"/>
  <c r="AH199" i="4"/>
  <c r="AG199" i="4"/>
  <c r="AF199" i="4"/>
  <c r="AI196" i="4"/>
  <c r="AH196" i="4"/>
  <c r="AG196" i="4"/>
  <c r="AF196" i="4"/>
  <c r="AI193" i="4"/>
  <c r="AH193" i="4"/>
  <c r="AG193" i="4"/>
  <c r="AF193" i="4"/>
  <c r="AI190" i="4"/>
  <c r="AH190" i="4"/>
  <c r="AG190" i="4"/>
  <c r="AF190" i="4"/>
  <c r="AI187" i="4"/>
  <c r="AH187" i="4"/>
  <c r="AG187" i="4"/>
  <c r="AF187" i="4"/>
  <c r="AI184" i="4"/>
  <c r="AH184" i="4"/>
  <c r="AG184" i="4"/>
  <c r="AF184" i="4"/>
  <c r="AI181" i="4"/>
  <c r="AH181" i="4"/>
  <c r="AG181" i="4"/>
  <c r="AF181" i="4"/>
  <c r="AI178" i="4"/>
  <c r="AH178" i="4"/>
  <c r="AG178" i="4"/>
  <c r="AF178" i="4"/>
  <c r="AI175" i="4"/>
  <c r="AH175" i="4"/>
  <c r="AG175" i="4"/>
  <c r="AF175" i="4"/>
  <c r="AI172" i="4"/>
  <c r="AH172" i="4"/>
  <c r="AG172" i="4"/>
  <c r="AF172" i="4"/>
  <c r="AI169" i="4"/>
  <c r="AH169" i="4"/>
  <c r="AG169" i="4"/>
  <c r="AF169" i="4"/>
  <c r="AI166" i="4"/>
  <c r="AH166" i="4"/>
  <c r="AG166" i="4"/>
  <c r="AF166" i="4"/>
  <c r="AI163" i="4"/>
  <c r="AH163" i="4"/>
  <c r="AG163" i="4"/>
  <c r="AF163" i="4"/>
  <c r="AI160" i="4"/>
  <c r="AH160" i="4"/>
  <c r="AG160" i="4"/>
  <c r="AF160" i="4"/>
  <c r="AI157" i="4"/>
  <c r="AH157" i="4"/>
  <c r="AG157" i="4"/>
  <c r="AF157" i="4"/>
  <c r="AI154" i="4"/>
  <c r="AH154" i="4"/>
  <c r="AG154" i="4"/>
  <c r="AF154" i="4"/>
  <c r="AI151" i="4"/>
  <c r="AH151" i="4"/>
  <c r="AG151" i="4"/>
  <c r="AF151" i="4"/>
  <c r="AI148" i="4"/>
  <c r="AH148" i="4"/>
  <c r="AG148" i="4"/>
  <c r="AF148" i="4"/>
  <c r="AI145" i="4"/>
  <c r="AH145" i="4"/>
  <c r="AG145" i="4"/>
  <c r="AF145" i="4"/>
  <c r="AI142" i="4"/>
  <c r="AH142" i="4"/>
  <c r="AG142" i="4"/>
  <c r="AF142" i="4"/>
  <c r="AI139" i="4"/>
  <c r="AH139" i="4"/>
  <c r="AG139" i="4"/>
  <c r="AF139" i="4"/>
  <c r="AI136" i="4"/>
  <c r="AH136" i="4"/>
  <c r="AG136" i="4"/>
  <c r="AF136" i="4"/>
  <c r="AI133" i="4"/>
  <c r="AH133" i="4"/>
  <c r="AG133" i="4"/>
  <c r="AF133" i="4"/>
  <c r="AI130" i="4"/>
  <c r="AH130" i="4"/>
  <c r="AG130" i="4"/>
  <c r="AF130" i="4"/>
  <c r="AI127" i="4"/>
  <c r="AH127" i="4"/>
  <c r="AG127" i="4"/>
  <c r="AF127" i="4"/>
  <c r="AI124" i="4"/>
  <c r="AH124" i="4"/>
  <c r="AG124" i="4"/>
  <c r="AF124" i="4"/>
  <c r="AI121" i="4"/>
  <c r="AH121" i="4"/>
  <c r="AG121" i="4"/>
  <c r="AF121" i="4"/>
  <c r="AI118" i="4"/>
  <c r="AH118" i="4"/>
  <c r="AG118" i="4"/>
  <c r="AF118" i="4"/>
  <c r="AI115" i="4"/>
  <c r="AH115" i="4"/>
  <c r="AG115" i="4"/>
  <c r="AF115" i="4"/>
  <c r="AI112" i="4"/>
  <c r="AH112" i="4"/>
  <c r="AG112" i="4"/>
  <c r="AF112" i="4"/>
  <c r="AI109" i="4"/>
  <c r="AH109" i="4"/>
  <c r="AG109" i="4"/>
  <c r="AF109" i="4"/>
  <c r="AI106" i="4"/>
  <c r="AH106" i="4"/>
  <c r="AG106" i="4"/>
  <c r="AF106" i="4"/>
  <c r="AI103" i="4"/>
  <c r="AH103" i="4"/>
  <c r="AG103" i="4"/>
  <c r="AF103" i="4"/>
  <c r="AI100" i="4"/>
  <c r="AH100" i="4"/>
  <c r="AG100" i="4"/>
  <c r="AF100" i="4"/>
  <c r="AI97" i="4"/>
  <c r="AH97" i="4"/>
  <c r="AG97" i="4"/>
  <c r="AF97" i="4"/>
  <c r="AI94" i="4"/>
  <c r="AH94" i="4"/>
  <c r="AG94" i="4"/>
  <c r="AF94" i="4"/>
  <c r="AI91" i="4"/>
  <c r="AH91" i="4"/>
  <c r="AG91" i="4"/>
  <c r="AF91" i="4"/>
  <c r="AI88" i="4"/>
  <c r="AH88" i="4"/>
  <c r="AG88" i="4"/>
  <c r="AF88" i="4"/>
  <c r="AI85" i="4"/>
  <c r="AH85" i="4"/>
  <c r="AG85" i="4"/>
  <c r="AF85" i="4"/>
  <c r="AI82" i="4"/>
  <c r="AH82" i="4"/>
  <c r="AG82" i="4"/>
  <c r="AF82" i="4"/>
  <c r="AI79" i="4"/>
  <c r="AH79" i="4"/>
  <c r="AG79" i="4"/>
  <c r="AF79" i="4"/>
  <c r="AI76" i="4"/>
  <c r="AH76" i="4"/>
  <c r="AG76" i="4"/>
  <c r="AF76" i="4"/>
  <c r="AI73" i="4"/>
  <c r="AH73" i="4"/>
  <c r="AG73" i="4"/>
  <c r="AF73" i="4"/>
  <c r="AI70" i="4"/>
  <c r="AH70" i="4"/>
  <c r="AG70" i="4"/>
  <c r="AF70" i="4"/>
  <c r="AI67" i="4"/>
  <c r="AH67" i="4"/>
  <c r="AG67" i="4"/>
  <c r="AF67" i="4"/>
  <c r="AI64" i="4"/>
  <c r="AH64" i="4"/>
  <c r="AG64" i="4"/>
  <c r="AF64" i="4"/>
  <c r="AI61" i="4"/>
  <c r="AH61" i="4"/>
  <c r="AG61" i="4"/>
  <c r="AF61" i="4"/>
  <c r="AI58" i="4"/>
  <c r="AH58" i="4"/>
  <c r="AG58" i="4"/>
  <c r="AF58" i="4"/>
  <c r="AI55" i="4"/>
  <c r="AH55" i="4"/>
  <c r="AG55" i="4"/>
  <c r="AF55" i="4"/>
  <c r="AI52" i="4"/>
  <c r="AH52" i="4"/>
  <c r="AG52" i="4"/>
  <c r="AF52" i="4"/>
  <c r="AI49" i="4"/>
  <c r="AH49" i="4"/>
  <c r="AG49" i="4"/>
  <c r="AF49" i="4"/>
  <c r="AI46" i="4"/>
  <c r="AH46" i="4"/>
  <c r="AG46" i="4"/>
  <c r="AF46" i="4"/>
  <c r="AI43" i="4"/>
  <c r="AH43" i="4"/>
  <c r="AG43" i="4"/>
  <c r="AF43" i="4"/>
  <c r="AI40" i="4"/>
  <c r="AH40" i="4"/>
  <c r="AG40" i="4"/>
  <c r="AF40" i="4"/>
  <c r="AI37" i="4"/>
  <c r="AH37" i="4"/>
  <c r="AG37" i="4"/>
  <c r="AF37" i="4"/>
  <c r="AI34" i="4"/>
  <c r="AH34" i="4"/>
  <c r="AG34" i="4"/>
  <c r="AF34" i="4"/>
  <c r="AI31" i="4"/>
  <c r="AH31" i="4"/>
  <c r="AG31" i="4"/>
  <c r="AF31" i="4"/>
  <c r="AI28" i="4"/>
  <c r="AH28" i="4"/>
  <c r="AG28" i="4"/>
  <c r="AF28" i="4"/>
  <c r="AI25" i="4"/>
  <c r="AH25" i="4"/>
  <c r="AG25" i="4"/>
  <c r="AF25" i="4"/>
  <c r="AI22" i="4"/>
  <c r="AH22" i="4"/>
  <c r="AG22" i="4"/>
  <c r="AF22" i="4"/>
  <c r="AI19" i="4"/>
  <c r="AH19" i="4"/>
  <c r="AG19" i="4"/>
  <c r="AF19" i="4"/>
  <c r="AI16" i="4"/>
  <c r="AH16" i="4"/>
  <c r="AG16" i="4"/>
  <c r="AF16" i="4"/>
  <c r="AI13" i="4"/>
  <c r="AH13" i="4"/>
  <c r="AG13" i="4"/>
  <c r="AF13" i="4"/>
  <c r="AI10" i="4"/>
  <c r="AH10" i="4"/>
  <c r="AG10" i="4"/>
  <c r="AF10" i="4"/>
  <c r="AG7" i="4"/>
  <c r="AH7" i="4"/>
  <c r="AH3" i="4"/>
  <c r="AI7" i="4"/>
  <c r="AF7" i="4"/>
  <c r="AF3" i="4"/>
  <c r="AQ22" i="4"/>
  <c r="AS706" i="4"/>
  <c r="AS703" i="4"/>
  <c r="AR703" i="4"/>
  <c r="AR697" i="4"/>
  <c r="AR688" i="4"/>
  <c r="AS685" i="4"/>
  <c r="AR685" i="4"/>
  <c r="AR682" i="4"/>
  <c r="AS679" i="4"/>
  <c r="AR679" i="4"/>
  <c r="AS673" i="4"/>
  <c r="AR673" i="4"/>
  <c r="AS670" i="4"/>
  <c r="AS667" i="4"/>
  <c r="AR664" i="4"/>
  <c r="AS661" i="4"/>
  <c r="AR661" i="4"/>
  <c r="AR658" i="4"/>
  <c r="AS655" i="4"/>
  <c r="AR655" i="4"/>
  <c r="AR652" i="4"/>
  <c r="AR649" i="4"/>
  <c r="AR643" i="4"/>
  <c r="AS640" i="4"/>
  <c r="AR640" i="4"/>
  <c r="AS637" i="4"/>
  <c r="AR637" i="4"/>
  <c r="AR634" i="4"/>
  <c r="AR631" i="4"/>
  <c r="AR625" i="4"/>
  <c r="AR622" i="4"/>
  <c r="AS619" i="4"/>
  <c r="AR619" i="4"/>
  <c r="AR616" i="4"/>
  <c r="AS613" i="4"/>
  <c r="AR613" i="4"/>
  <c r="AS610" i="4"/>
  <c r="AR610" i="4"/>
  <c r="AS607" i="4"/>
  <c r="AR607" i="4"/>
  <c r="AS604" i="4"/>
  <c r="AR604" i="4"/>
  <c r="AR601" i="4"/>
  <c r="AS598" i="4"/>
  <c r="AR598" i="4"/>
  <c r="AS595" i="4"/>
  <c r="AR595" i="4"/>
  <c r="AR592" i="4"/>
  <c r="AS589" i="4"/>
  <c r="AR589" i="4"/>
  <c r="AR586" i="4"/>
  <c r="AR583" i="4"/>
  <c r="AS580" i="4"/>
  <c r="AR580" i="4"/>
  <c r="AS577" i="4"/>
  <c r="AR577" i="4"/>
  <c r="AS574" i="4"/>
  <c r="AR574" i="4"/>
  <c r="AR568" i="4"/>
  <c r="AR565" i="4"/>
  <c r="AS562" i="4"/>
  <c r="AR562" i="4"/>
  <c r="AS559" i="4"/>
  <c r="AR559" i="4"/>
  <c r="AS556" i="4"/>
  <c r="AR553" i="4"/>
  <c r="AR550" i="4"/>
  <c r="AR544" i="4"/>
  <c r="AR541" i="4"/>
  <c r="AS535" i="4"/>
  <c r="AR535" i="4"/>
  <c r="AS532" i="4"/>
  <c r="AR532" i="4"/>
  <c r="AS526" i="4"/>
  <c r="AR526" i="4"/>
  <c r="AS523" i="4"/>
  <c r="AR523" i="4"/>
  <c r="AS520" i="4"/>
  <c r="AR520" i="4"/>
  <c r="AS517" i="4"/>
  <c r="AR517" i="4"/>
  <c r="AS514" i="4"/>
  <c r="AR514" i="4"/>
  <c r="AS511" i="4"/>
  <c r="AR511" i="4"/>
  <c r="AS505" i="4"/>
  <c r="AR505" i="4"/>
  <c r="AS502" i="4"/>
  <c r="AR502" i="4"/>
  <c r="AS499" i="4"/>
  <c r="AR499" i="4"/>
  <c r="AS493" i="4"/>
  <c r="AR493" i="4"/>
  <c r="AS490" i="4"/>
  <c r="AR490" i="4"/>
  <c r="AS487" i="4"/>
  <c r="AR487" i="4"/>
  <c r="AS484" i="4"/>
  <c r="AR484" i="4"/>
  <c r="AS481" i="4"/>
  <c r="AR481" i="4"/>
  <c r="AR475" i="4"/>
  <c r="AS469" i="4"/>
  <c r="AR469" i="4"/>
  <c r="AR466" i="4"/>
  <c r="AS463" i="4"/>
  <c r="AR463" i="4"/>
  <c r="AR454" i="4"/>
  <c r="AS451" i="4"/>
  <c r="AR451" i="4"/>
  <c r="AS448" i="4"/>
  <c r="AR448" i="4"/>
  <c r="AS445" i="4"/>
  <c r="AR445" i="4"/>
  <c r="AS442" i="4"/>
  <c r="AR442" i="4"/>
  <c r="AS439" i="4"/>
  <c r="AS433" i="4"/>
  <c r="AR433" i="4"/>
  <c r="AS430" i="4"/>
  <c r="AR430" i="4"/>
  <c r="AR424" i="4"/>
  <c r="AS421" i="4"/>
  <c r="AR421" i="4"/>
  <c r="AR418" i="4"/>
  <c r="AR415" i="4"/>
  <c r="AS409" i="4"/>
  <c r="AR409" i="4"/>
  <c r="AS406" i="4"/>
  <c r="AR406" i="4"/>
  <c r="AS400" i="4"/>
  <c r="AR400" i="4"/>
  <c r="AR391" i="4"/>
  <c r="AS388" i="4"/>
  <c r="AR388" i="4"/>
  <c r="AS385" i="4"/>
  <c r="AR382" i="4"/>
  <c r="AS379" i="4"/>
  <c r="AR379" i="4"/>
  <c r="AR376" i="4"/>
  <c r="AR370" i="4"/>
  <c r="AS367" i="4"/>
  <c r="AS364" i="4"/>
  <c r="AR364" i="4"/>
  <c r="AS361" i="4"/>
  <c r="AR361" i="4"/>
  <c r="AS355" i="4"/>
  <c r="AR355" i="4"/>
  <c r="AR352" i="4"/>
  <c r="AS346" i="4"/>
  <c r="AR346" i="4"/>
  <c r="AS343" i="4"/>
  <c r="AR343" i="4"/>
  <c r="AS340" i="4"/>
  <c r="AR340" i="4"/>
  <c r="AS337" i="4"/>
  <c r="AR337" i="4"/>
  <c r="AR334" i="4"/>
  <c r="AR328" i="4"/>
  <c r="AS325" i="4"/>
  <c r="AR325" i="4"/>
  <c r="AS322" i="4"/>
  <c r="AR322" i="4"/>
  <c r="AS319" i="4"/>
  <c r="AR319" i="4"/>
  <c r="AR316" i="4"/>
  <c r="AS313" i="4"/>
  <c r="AR313" i="4"/>
  <c r="AS310" i="4"/>
  <c r="AR310" i="4"/>
  <c r="AS307" i="4"/>
  <c r="AS304" i="4"/>
  <c r="AR301" i="4"/>
  <c r="AS298" i="4"/>
  <c r="AR298" i="4"/>
  <c r="AS295" i="4"/>
  <c r="AR295" i="4"/>
  <c r="AS292" i="4"/>
  <c r="AR292" i="4"/>
  <c r="AS286" i="4"/>
  <c r="AR286" i="4"/>
  <c r="AS283" i="4"/>
  <c r="AR283" i="4"/>
  <c r="AR274" i="4"/>
  <c r="AR271" i="4"/>
  <c r="AS268" i="4"/>
  <c r="AR268" i="4"/>
  <c r="AS262" i="4"/>
  <c r="AR262" i="4"/>
  <c r="AR259" i="4"/>
  <c r="AS253" i="4"/>
  <c r="AR253" i="4"/>
  <c r="AS247" i="4"/>
  <c r="AR247" i="4"/>
  <c r="AS244" i="4"/>
  <c r="AR244" i="4"/>
  <c r="AS241" i="4"/>
  <c r="AR241" i="4"/>
  <c r="AS238" i="4"/>
  <c r="AR235" i="4"/>
  <c r="AR232" i="4"/>
  <c r="AS229" i="4"/>
  <c r="AS226" i="4"/>
  <c r="AR226" i="4"/>
  <c r="AS223" i="4"/>
  <c r="AR223" i="4"/>
  <c r="AR208" i="4"/>
  <c r="AS205" i="4"/>
  <c r="AR205" i="4"/>
  <c r="AS202" i="4"/>
  <c r="AR199" i="4"/>
  <c r="AS196" i="4"/>
  <c r="AR196" i="4"/>
  <c r="AR193" i="4"/>
  <c r="AS190" i="4"/>
  <c r="AR190" i="4"/>
  <c r="AR184" i="4"/>
  <c r="AS181" i="4"/>
  <c r="AS178" i="4"/>
  <c r="AR178" i="4"/>
  <c r="AR175" i="4"/>
  <c r="AR172" i="4"/>
  <c r="AS166" i="4"/>
  <c r="AS163" i="4"/>
  <c r="AR163" i="4"/>
  <c r="AS160" i="4"/>
  <c r="AR160" i="4"/>
  <c r="AS157" i="4"/>
  <c r="AR157" i="4"/>
  <c r="AS154" i="4"/>
  <c r="AR154" i="4"/>
  <c r="AS151" i="4"/>
  <c r="AR151" i="4"/>
  <c r="AR148" i="4"/>
  <c r="AR145" i="4"/>
  <c r="AR142" i="4"/>
  <c r="AS139" i="4"/>
  <c r="AR139" i="4"/>
  <c r="AR136" i="4"/>
  <c r="AS133" i="4"/>
  <c r="AR133" i="4"/>
  <c r="AS130" i="4"/>
  <c r="AR127" i="4"/>
  <c r="AS124" i="4"/>
  <c r="AR124" i="4"/>
  <c r="AR118" i="4"/>
  <c r="AS115" i="4"/>
  <c r="AR115" i="4"/>
  <c r="AR112" i="4"/>
  <c r="AS109" i="4"/>
  <c r="AR109" i="4"/>
  <c r="AS106" i="4"/>
  <c r="AR106" i="4"/>
  <c r="AR103" i="4"/>
  <c r="AS100" i="4"/>
  <c r="AR100" i="4"/>
  <c r="AS97" i="4"/>
  <c r="AR97" i="4"/>
  <c r="AS91" i="4"/>
  <c r="AR91" i="4"/>
  <c r="AR88" i="4"/>
  <c r="AS85" i="4"/>
  <c r="AR85" i="4"/>
  <c r="AS82" i="4"/>
  <c r="AR82" i="4"/>
  <c r="AS79" i="4"/>
  <c r="AR79" i="4"/>
  <c r="AR73" i="4"/>
  <c r="AR70" i="4"/>
  <c r="AS67" i="4"/>
  <c r="AR67" i="4"/>
  <c r="AS64" i="4"/>
  <c r="AR64" i="4"/>
  <c r="AS61" i="4"/>
  <c r="AR61" i="4"/>
  <c r="AR55" i="4"/>
  <c r="AR52" i="4"/>
  <c r="AS46" i="4"/>
  <c r="AR46" i="4"/>
  <c r="AS43" i="4"/>
  <c r="AR43" i="4"/>
  <c r="AS40" i="4"/>
  <c r="AR40" i="4"/>
  <c r="AS34" i="4"/>
  <c r="AR34" i="4"/>
  <c r="AS31" i="4"/>
  <c r="AR22" i="4"/>
  <c r="AS13" i="4"/>
  <c r="AR13" i="4"/>
  <c r="AS10" i="4"/>
  <c r="AR10" i="4"/>
  <c r="AR7" i="4"/>
  <c r="AQ706" i="4"/>
  <c r="AQ703" i="4"/>
  <c r="AQ697" i="4"/>
  <c r="AQ694" i="4"/>
  <c r="AQ688" i="4"/>
  <c r="AQ685" i="4"/>
  <c r="AQ682" i="4"/>
  <c r="AQ679" i="4"/>
  <c r="AQ673" i="4"/>
  <c r="AQ670" i="4"/>
  <c r="AQ667" i="4"/>
  <c r="AQ664" i="4"/>
  <c r="AQ661" i="4"/>
  <c r="AQ658" i="4"/>
  <c r="AQ655" i="4"/>
  <c r="AQ652" i="4"/>
  <c r="AQ649" i="4"/>
  <c r="AQ643" i="4"/>
  <c r="AQ640" i="4"/>
  <c r="AQ637" i="4"/>
  <c r="AQ634" i="4"/>
  <c r="AQ625" i="4"/>
  <c r="AQ622" i="4"/>
  <c r="AQ619" i="4"/>
  <c r="AQ616" i="4"/>
  <c r="AQ613" i="4"/>
  <c r="AQ610" i="4"/>
  <c r="AQ607" i="4"/>
  <c r="AQ604" i="4"/>
  <c r="AQ601" i="4"/>
  <c r="AQ598" i="4"/>
  <c r="AQ595" i="4"/>
  <c r="AQ592" i="4"/>
  <c r="AQ589" i="4"/>
  <c r="AQ586" i="4"/>
  <c r="AQ583" i="4"/>
  <c r="AQ580" i="4"/>
  <c r="AQ577" i="4"/>
  <c r="AQ574" i="4"/>
  <c r="AQ571" i="4"/>
  <c r="AQ568" i="4"/>
  <c r="AQ565" i="4"/>
  <c r="AQ562" i="4"/>
  <c r="AQ559" i="4"/>
  <c r="AQ556" i="4"/>
  <c r="AQ553" i="4"/>
  <c r="AQ550" i="4"/>
  <c r="AQ544" i="4"/>
  <c r="AQ541" i="4"/>
  <c r="AQ535" i="4"/>
  <c r="AQ532" i="4"/>
  <c r="AQ526" i="4"/>
  <c r="AQ523" i="4"/>
  <c r="AQ520" i="4"/>
  <c r="AQ517" i="4"/>
  <c r="AQ514" i="4"/>
  <c r="AQ511" i="4"/>
  <c r="AQ508" i="4"/>
  <c r="AQ505" i="4"/>
  <c r="AQ502" i="4"/>
  <c r="AQ499" i="4"/>
  <c r="AQ493" i="4"/>
  <c r="AQ490" i="4"/>
  <c r="AQ487" i="4"/>
  <c r="AQ484" i="4"/>
  <c r="AQ481" i="4"/>
  <c r="AQ475" i="4"/>
  <c r="AQ469" i="4"/>
  <c r="AQ466" i="4"/>
  <c r="AQ463" i="4"/>
  <c r="AQ454" i="4"/>
  <c r="AQ451" i="4"/>
  <c r="AQ448" i="4"/>
  <c r="AQ445" i="4"/>
  <c r="AQ442" i="4"/>
  <c r="AQ439" i="4"/>
  <c r="AQ433" i="4"/>
  <c r="AQ430" i="4"/>
  <c r="AQ424" i="4"/>
  <c r="AQ421" i="4"/>
  <c r="AQ418" i="4"/>
  <c r="AQ415" i="4"/>
  <c r="AQ409" i="4"/>
  <c r="AQ406" i="4"/>
  <c r="AQ403" i="4"/>
  <c r="AQ400" i="4"/>
  <c r="AQ394" i="4"/>
  <c r="AQ391" i="4"/>
  <c r="AQ388" i="4"/>
  <c r="AQ382" i="4"/>
  <c r="AQ379" i="4"/>
  <c r="AQ376" i="4"/>
  <c r="AQ373" i="4"/>
  <c r="AQ370" i="4"/>
  <c r="AQ367" i="4"/>
  <c r="AQ364" i="4"/>
  <c r="AQ361" i="4"/>
  <c r="AQ358" i="4"/>
  <c r="AQ355" i="4"/>
  <c r="AQ352" i="4"/>
  <c r="AQ349" i="4"/>
  <c r="AQ346" i="4"/>
  <c r="AQ343" i="4"/>
  <c r="AQ340" i="4"/>
  <c r="AQ337" i="4"/>
  <c r="AQ334" i="4"/>
  <c r="AQ328" i="4"/>
  <c r="AQ325" i="4"/>
  <c r="AQ322" i="4"/>
  <c r="AQ319" i="4"/>
  <c r="AQ316" i="4"/>
  <c r="AQ313" i="4"/>
  <c r="AQ310" i="4"/>
  <c r="AQ307" i="4"/>
  <c r="AQ304" i="4"/>
  <c r="AQ301" i="4"/>
  <c r="AQ298" i="4"/>
  <c r="AQ295" i="4"/>
  <c r="AQ292" i="4"/>
  <c r="AQ286" i="4"/>
  <c r="AQ283" i="4"/>
  <c r="AQ280" i="4"/>
  <c r="AQ277" i="4"/>
  <c r="AQ274" i="4"/>
  <c r="AQ271" i="4"/>
  <c r="AQ268" i="4"/>
  <c r="AQ265" i="4"/>
  <c r="AQ262" i="4"/>
  <c r="AQ259" i="4"/>
  <c r="AQ253" i="4"/>
  <c r="AQ247" i="4"/>
  <c r="AQ244" i="4"/>
  <c r="AQ241" i="4"/>
  <c r="AQ238" i="4"/>
  <c r="AQ235" i="4"/>
  <c r="AQ232" i="4"/>
  <c r="AQ226" i="4"/>
  <c r="AQ223" i="4"/>
  <c r="AQ220" i="4"/>
  <c r="AQ208" i="4"/>
  <c r="AQ205" i="4"/>
  <c r="AQ202" i="4"/>
  <c r="AQ199" i="4"/>
  <c r="AQ196" i="4"/>
  <c r="AQ193" i="4"/>
  <c r="AQ190" i="4"/>
  <c r="AQ187" i="4"/>
  <c r="AQ184" i="4"/>
  <c r="AQ181" i="4"/>
  <c r="AQ178" i="4"/>
  <c r="AQ175" i="4"/>
  <c r="AQ172" i="4"/>
  <c r="AQ166" i="4"/>
  <c r="AQ163" i="4"/>
  <c r="AQ160" i="4"/>
  <c r="AQ157" i="4"/>
  <c r="AQ154" i="4"/>
  <c r="AQ151" i="4"/>
  <c r="AQ148" i="4"/>
  <c r="AQ145" i="4"/>
  <c r="AQ142" i="4"/>
  <c r="AQ139" i="4"/>
  <c r="AQ136" i="4"/>
  <c r="AQ133" i="4"/>
  <c r="AQ130" i="4"/>
  <c r="AQ127" i="4"/>
  <c r="AQ124" i="4"/>
  <c r="AQ118" i="4"/>
  <c r="AQ115" i="4"/>
  <c r="AQ112" i="4"/>
  <c r="AQ109" i="4"/>
  <c r="AQ106" i="4"/>
  <c r="AQ103" i="4"/>
  <c r="AQ100" i="4"/>
  <c r="AQ97" i="4"/>
  <c r="AQ91" i="4"/>
  <c r="AQ88" i="4"/>
  <c r="AQ85" i="4"/>
  <c r="AQ82" i="4"/>
  <c r="AQ79" i="4"/>
  <c r="AQ76" i="4"/>
  <c r="AQ73" i="4"/>
  <c r="AQ70" i="4"/>
  <c r="AQ67" i="4"/>
  <c r="AQ64" i="4"/>
  <c r="AQ61" i="4"/>
  <c r="AQ55" i="4"/>
  <c r="AQ52" i="4"/>
  <c r="AQ49" i="4"/>
  <c r="AQ46" i="4"/>
  <c r="AQ43" i="4"/>
  <c r="AQ40" i="4"/>
  <c r="AQ34" i="4"/>
  <c r="AQ31" i="4"/>
  <c r="AQ13" i="4"/>
  <c r="AQ10" i="4"/>
  <c r="AQ7" i="4"/>
  <c r="AJ6" i="4"/>
  <c r="AL6" i="4"/>
  <c r="AN6" i="4"/>
  <c r="AJ7" i="4"/>
  <c r="AK7" i="4"/>
  <c r="AL7" i="4"/>
  <c r="AN7" i="4"/>
  <c r="AJ9" i="4"/>
  <c r="AL9" i="4"/>
  <c r="AN9" i="4"/>
  <c r="AJ10" i="4"/>
  <c r="AK10" i="4"/>
  <c r="AL10" i="4"/>
  <c r="AN10" i="4"/>
  <c r="AJ12" i="4"/>
  <c r="AL12" i="4"/>
  <c r="AN12" i="4"/>
  <c r="AJ13" i="4"/>
  <c r="AK13" i="4"/>
  <c r="AL13" i="4"/>
  <c r="AN13" i="4"/>
  <c r="AJ15" i="4"/>
  <c r="AL15" i="4"/>
  <c r="AJ16" i="4"/>
  <c r="AK16" i="4"/>
  <c r="BD16" i="4"/>
  <c r="AL16" i="4"/>
  <c r="AJ18" i="4"/>
  <c r="AN18" i="4"/>
  <c r="AJ19" i="4"/>
  <c r="AK19" i="4"/>
  <c r="BD19" i="4"/>
  <c r="AN19" i="4"/>
  <c r="AJ21" i="4"/>
  <c r="AL21" i="4"/>
  <c r="AN21" i="4"/>
  <c r="AJ22" i="4"/>
  <c r="AK22" i="4"/>
  <c r="BD22" i="4"/>
  <c r="AL22" i="4"/>
  <c r="AN22" i="4"/>
  <c r="AJ24" i="4"/>
  <c r="AL24" i="4"/>
  <c r="AN24" i="4"/>
  <c r="AJ25" i="4"/>
  <c r="AK25" i="4"/>
  <c r="BD25" i="4"/>
  <c r="AL25" i="4"/>
  <c r="AN25" i="4"/>
  <c r="AJ27" i="4"/>
  <c r="AL27" i="4"/>
  <c r="AN27" i="4"/>
  <c r="AJ28" i="4"/>
  <c r="AK28" i="4"/>
  <c r="BD28" i="4"/>
  <c r="AL28" i="4"/>
  <c r="AN28" i="4"/>
  <c r="AJ30" i="4"/>
  <c r="AL30" i="4"/>
  <c r="AN30" i="4"/>
  <c r="AJ31" i="4"/>
  <c r="AK31" i="4"/>
  <c r="AL31" i="4"/>
  <c r="AN31" i="4"/>
  <c r="AJ33" i="4"/>
  <c r="AL33" i="4"/>
  <c r="AJ34" i="4"/>
  <c r="AK34" i="4"/>
  <c r="AL34" i="4"/>
  <c r="AJ36" i="4"/>
  <c r="AN36" i="4"/>
  <c r="AJ37" i="4"/>
  <c r="AK37" i="4"/>
  <c r="BD37" i="4"/>
  <c r="AN37" i="4"/>
  <c r="AJ39" i="4"/>
  <c r="AL39" i="4"/>
  <c r="AN39" i="4"/>
  <c r="AJ40" i="4"/>
  <c r="AK40" i="4"/>
  <c r="AL40" i="4"/>
  <c r="AN40" i="4"/>
  <c r="AJ42" i="4"/>
  <c r="AL42" i="4"/>
  <c r="AN42" i="4"/>
  <c r="AJ43" i="4"/>
  <c r="AK43" i="4"/>
  <c r="AL43" i="4"/>
  <c r="AN43" i="4"/>
  <c r="AJ45" i="4"/>
  <c r="AL45" i="4"/>
  <c r="AN45" i="4"/>
  <c r="AJ46" i="4"/>
  <c r="AK46" i="4"/>
  <c r="AL46" i="4"/>
  <c r="AN46" i="4"/>
  <c r="AJ48" i="4"/>
  <c r="AL48" i="4"/>
  <c r="AN48" i="4"/>
  <c r="AJ49" i="4"/>
  <c r="AK49" i="4"/>
  <c r="AL49" i="4"/>
  <c r="AN49" i="4"/>
  <c r="AJ51" i="4"/>
  <c r="AL51" i="4"/>
  <c r="AN51" i="4"/>
  <c r="AJ52" i="4"/>
  <c r="AK52" i="4"/>
  <c r="AL52" i="4"/>
  <c r="AN52" i="4"/>
  <c r="AJ54" i="4"/>
  <c r="AL54" i="4"/>
  <c r="AN54" i="4"/>
  <c r="AJ55" i="4"/>
  <c r="AK55" i="4"/>
  <c r="AL55" i="4"/>
  <c r="AN55" i="4"/>
  <c r="AJ57" i="4"/>
  <c r="AL57" i="4"/>
  <c r="AN57" i="4"/>
  <c r="AJ58" i="4"/>
  <c r="AK58" i="4"/>
  <c r="BD58" i="4"/>
  <c r="AL58" i="4"/>
  <c r="AN58" i="4"/>
  <c r="AJ60" i="4"/>
  <c r="AL60" i="4"/>
  <c r="AN60" i="4"/>
  <c r="AJ61" i="4"/>
  <c r="AK61" i="4"/>
  <c r="AL61" i="4"/>
  <c r="AN61" i="4"/>
  <c r="AJ63" i="4"/>
  <c r="AL63" i="4"/>
  <c r="AN63" i="4"/>
  <c r="AJ64" i="4"/>
  <c r="AK64" i="4"/>
  <c r="AL64" i="4"/>
  <c r="AN64" i="4"/>
  <c r="AJ66" i="4"/>
  <c r="AL66" i="4"/>
  <c r="AN66" i="4"/>
  <c r="AJ67" i="4"/>
  <c r="AK67" i="4"/>
  <c r="AL67" i="4"/>
  <c r="AN67" i="4"/>
  <c r="AJ69" i="4"/>
  <c r="AL69" i="4"/>
  <c r="AJ70" i="4"/>
  <c r="AK70" i="4"/>
  <c r="AL70" i="4"/>
  <c r="AJ72" i="4"/>
  <c r="AN72" i="4"/>
  <c r="AJ73" i="4"/>
  <c r="AK73" i="4"/>
  <c r="AN73" i="4"/>
  <c r="AJ75" i="4"/>
  <c r="AL75" i="4"/>
  <c r="AN75" i="4"/>
  <c r="AJ76" i="4"/>
  <c r="AK76" i="4"/>
  <c r="AL76" i="4"/>
  <c r="AN76" i="4"/>
  <c r="AJ78" i="4"/>
  <c r="AL78" i="4"/>
  <c r="AN78" i="4"/>
  <c r="AJ79" i="4"/>
  <c r="AK79" i="4"/>
  <c r="AL79" i="4"/>
  <c r="AN79" i="4"/>
  <c r="AJ81" i="4"/>
  <c r="AL81" i="4"/>
  <c r="AN81" i="4"/>
  <c r="AJ82" i="4"/>
  <c r="AK82" i="4"/>
  <c r="AL82" i="4"/>
  <c r="AN82" i="4"/>
  <c r="AJ84" i="4"/>
  <c r="AL84" i="4"/>
  <c r="AN84" i="4"/>
  <c r="AJ85" i="4"/>
  <c r="AK85" i="4"/>
  <c r="AL85" i="4"/>
  <c r="AN85" i="4"/>
  <c r="AJ87" i="4"/>
  <c r="AL87" i="4"/>
  <c r="AN87" i="4"/>
  <c r="AJ88" i="4"/>
  <c r="AK88" i="4"/>
  <c r="AL88" i="4"/>
  <c r="AN88" i="4"/>
  <c r="AJ90" i="4"/>
  <c r="AL90" i="4"/>
  <c r="AN90" i="4"/>
  <c r="AJ91" i="4"/>
  <c r="AK91" i="4"/>
  <c r="AL91" i="4"/>
  <c r="AN91" i="4"/>
  <c r="AJ93" i="4"/>
  <c r="AL93" i="4"/>
  <c r="AN93" i="4"/>
  <c r="AJ94" i="4"/>
  <c r="AK94" i="4"/>
  <c r="BD94" i="4"/>
  <c r="AL94" i="4"/>
  <c r="AN94" i="4"/>
  <c r="AJ96" i="4"/>
  <c r="AL96" i="4"/>
  <c r="AN96" i="4"/>
  <c r="AJ97" i="4"/>
  <c r="AK97" i="4"/>
  <c r="AL97" i="4"/>
  <c r="AN97" i="4"/>
  <c r="AJ99" i="4"/>
  <c r="AL99" i="4"/>
  <c r="AN99" i="4"/>
  <c r="AJ100" i="4"/>
  <c r="AK100" i="4"/>
  <c r="AL100" i="4"/>
  <c r="AN100" i="4"/>
  <c r="AJ102" i="4"/>
  <c r="AL102" i="4"/>
  <c r="AN102" i="4"/>
  <c r="AJ103" i="4"/>
  <c r="AK103" i="4"/>
  <c r="AL103" i="4"/>
  <c r="AN103" i="4"/>
  <c r="AJ105" i="4"/>
  <c r="AL105" i="4"/>
  <c r="AJ106" i="4"/>
  <c r="AK106" i="4"/>
  <c r="AL106" i="4"/>
  <c r="AJ108" i="4"/>
  <c r="AN108" i="4"/>
  <c r="AJ109" i="4"/>
  <c r="AK109" i="4"/>
  <c r="AN109" i="4"/>
  <c r="AJ111" i="4"/>
  <c r="AL111" i="4"/>
  <c r="AN111" i="4"/>
  <c r="AJ112" i="4"/>
  <c r="AK112" i="4"/>
  <c r="AL112" i="4"/>
  <c r="AN112" i="4"/>
  <c r="AJ114" i="4"/>
  <c r="AL114" i="4"/>
  <c r="AN114" i="4"/>
  <c r="AJ115" i="4"/>
  <c r="AK115" i="4"/>
  <c r="AL115" i="4"/>
  <c r="AN115" i="4"/>
  <c r="AJ117" i="4"/>
  <c r="AL117" i="4"/>
  <c r="AN117" i="4"/>
  <c r="AJ118" i="4"/>
  <c r="AK118" i="4"/>
  <c r="AL118" i="4"/>
  <c r="AN118" i="4"/>
  <c r="AJ120" i="4"/>
  <c r="AL120" i="4"/>
  <c r="AN120" i="4"/>
  <c r="AJ121" i="4"/>
  <c r="AK121" i="4"/>
  <c r="BD121" i="4"/>
  <c r="AL121" i="4"/>
  <c r="AN121" i="4"/>
  <c r="AJ123" i="4"/>
  <c r="AL123" i="4"/>
  <c r="AN123" i="4"/>
  <c r="AJ124" i="4"/>
  <c r="AK124" i="4"/>
  <c r="AL124" i="4"/>
  <c r="AN124" i="4"/>
  <c r="AJ126" i="4"/>
  <c r="AL126" i="4"/>
  <c r="AN126" i="4"/>
  <c r="AJ127" i="4"/>
  <c r="AK127" i="4"/>
  <c r="AL127" i="4"/>
  <c r="AN127" i="4"/>
  <c r="AJ129" i="4"/>
  <c r="AL129" i="4"/>
  <c r="AN129" i="4"/>
  <c r="AJ130" i="4"/>
  <c r="AK130" i="4"/>
  <c r="AL130" i="4"/>
  <c r="AN130" i="4"/>
  <c r="AJ132" i="4"/>
  <c r="AL132" i="4"/>
  <c r="AN132" i="4"/>
  <c r="AJ133" i="4"/>
  <c r="AK133" i="4"/>
  <c r="AL133" i="4"/>
  <c r="AN133" i="4"/>
  <c r="AJ135" i="4"/>
  <c r="AL135" i="4"/>
  <c r="AN135" i="4"/>
  <c r="AJ136" i="4"/>
  <c r="AK136" i="4"/>
  <c r="AL136" i="4"/>
  <c r="AN136" i="4"/>
  <c r="AJ138" i="4"/>
  <c r="AL138" i="4"/>
  <c r="AN138" i="4"/>
  <c r="AJ139" i="4"/>
  <c r="AK139" i="4"/>
  <c r="AL139" i="4"/>
  <c r="AN139" i="4"/>
  <c r="AJ141" i="4"/>
  <c r="AL141" i="4"/>
  <c r="AJ142" i="4"/>
  <c r="AK142" i="4"/>
  <c r="AL142" i="4"/>
  <c r="AJ144" i="4"/>
  <c r="AN144" i="4"/>
  <c r="AJ145" i="4"/>
  <c r="AK145" i="4"/>
  <c r="AN145" i="4"/>
  <c r="AJ147" i="4"/>
  <c r="AL147" i="4"/>
  <c r="AN147" i="4"/>
  <c r="AJ148" i="4"/>
  <c r="AK148" i="4"/>
  <c r="AL148" i="4"/>
  <c r="AN148" i="4"/>
  <c r="AJ150" i="4"/>
  <c r="AL150" i="4"/>
  <c r="AN150" i="4"/>
  <c r="AJ151" i="4"/>
  <c r="AK151" i="4"/>
  <c r="AL151" i="4"/>
  <c r="AN151" i="4"/>
  <c r="AJ153" i="4"/>
  <c r="AL153" i="4"/>
  <c r="AN153" i="4"/>
  <c r="AJ154" i="4"/>
  <c r="AK154" i="4"/>
  <c r="AL154" i="4"/>
  <c r="AN154" i="4"/>
  <c r="AJ156" i="4"/>
  <c r="AL156" i="4"/>
  <c r="AN156" i="4"/>
  <c r="AJ157" i="4"/>
  <c r="AK157" i="4"/>
  <c r="AL157" i="4"/>
  <c r="AN157" i="4"/>
  <c r="AJ159" i="4"/>
  <c r="AL159" i="4"/>
  <c r="AN159" i="4"/>
  <c r="AJ160" i="4"/>
  <c r="AK160" i="4"/>
  <c r="AL160" i="4"/>
  <c r="AN160" i="4"/>
  <c r="AJ162" i="4"/>
  <c r="AL162" i="4"/>
  <c r="AN162" i="4"/>
  <c r="AJ163" i="4"/>
  <c r="AK163" i="4"/>
  <c r="AL163" i="4"/>
  <c r="AN163" i="4"/>
  <c r="AJ165" i="4"/>
  <c r="AL165" i="4"/>
  <c r="AN165" i="4"/>
  <c r="AJ166" i="4"/>
  <c r="AK166" i="4"/>
  <c r="AL166" i="4"/>
  <c r="AN166" i="4"/>
  <c r="AJ168" i="4"/>
  <c r="AL168" i="4"/>
  <c r="AN168" i="4"/>
  <c r="AJ169" i="4"/>
  <c r="AK169" i="4"/>
  <c r="AL169" i="4"/>
  <c r="AN169" i="4"/>
  <c r="AJ171" i="4"/>
  <c r="AL171" i="4"/>
  <c r="AN171" i="4"/>
  <c r="AJ172" i="4"/>
  <c r="AK172" i="4"/>
  <c r="AL172" i="4"/>
  <c r="AN172" i="4"/>
  <c r="AJ174" i="4"/>
  <c r="AL174" i="4"/>
  <c r="AN174" i="4"/>
  <c r="AJ175" i="4"/>
  <c r="AK175" i="4"/>
  <c r="AL175" i="4"/>
  <c r="AN175" i="4"/>
  <c r="AJ177" i="4"/>
  <c r="AL177" i="4"/>
  <c r="AJ178" i="4"/>
  <c r="AK178" i="4"/>
  <c r="AL178" i="4"/>
  <c r="AJ180" i="4"/>
  <c r="AN180" i="4"/>
  <c r="AJ181" i="4"/>
  <c r="AK181" i="4"/>
  <c r="AN181" i="4"/>
  <c r="AJ183" i="4"/>
  <c r="AL183" i="4"/>
  <c r="AN183" i="4"/>
  <c r="AJ184" i="4"/>
  <c r="AK184" i="4"/>
  <c r="AL184" i="4"/>
  <c r="AN184" i="4"/>
  <c r="AJ186" i="4"/>
  <c r="AL186" i="4"/>
  <c r="AN186" i="4"/>
  <c r="AJ187" i="4"/>
  <c r="AK187" i="4"/>
  <c r="AL187" i="4"/>
  <c r="AN187" i="4"/>
  <c r="AJ189" i="4"/>
  <c r="AL189" i="4"/>
  <c r="AN189" i="4"/>
  <c r="AJ190" i="4"/>
  <c r="AK190" i="4"/>
  <c r="AL190" i="4"/>
  <c r="AN190" i="4"/>
  <c r="AJ192" i="4"/>
  <c r="AL192" i="4"/>
  <c r="AN192" i="4"/>
  <c r="AJ193" i="4"/>
  <c r="AK193" i="4"/>
  <c r="AL193" i="4"/>
  <c r="AN193" i="4"/>
  <c r="AJ195" i="4"/>
  <c r="AL195" i="4"/>
  <c r="AN195" i="4"/>
  <c r="AJ196" i="4"/>
  <c r="AK196" i="4"/>
  <c r="AL196" i="4"/>
  <c r="AN196" i="4"/>
  <c r="AJ198" i="4"/>
  <c r="AL198" i="4"/>
  <c r="AN198" i="4"/>
  <c r="AJ199" i="4"/>
  <c r="AK199" i="4"/>
  <c r="AL199" i="4"/>
  <c r="AN199" i="4"/>
  <c r="AJ201" i="4"/>
  <c r="AL201" i="4"/>
  <c r="AN201" i="4"/>
  <c r="AJ202" i="4"/>
  <c r="AK202" i="4"/>
  <c r="AL202" i="4"/>
  <c r="AN202" i="4"/>
  <c r="AJ204" i="4"/>
  <c r="AL204" i="4"/>
  <c r="AN204" i="4"/>
  <c r="AJ205" i="4"/>
  <c r="AK205" i="4"/>
  <c r="AL205" i="4"/>
  <c r="AN205" i="4"/>
  <c r="AJ207" i="4"/>
  <c r="AL207" i="4"/>
  <c r="AN207" i="4"/>
  <c r="AJ208" i="4"/>
  <c r="AK208" i="4"/>
  <c r="AL208" i="4"/>
  <c r="AN208" i="4"/>
  <c r="AJ210" i="4"/>
  <c r="AL210" i="4"/>
  <c r="AN210" i="4"/>
  <c r="AJ211" i="4"/>
  <c r="AK211" i="4"/>
  <c r="AL211" i="4"/>
  <c r="AN211" i="4"/>
  <c r="AJ213" i="4"/>
  <c r="AL213" i="4"/>
  <c r="AJ214" i="4"/>
  <c r="AK214" i="4"/>
  <c r="AL214" i="4"/>
  <c r="AJ216" i="4"/>
  <c r="AN216" i="4"/>
  <c r="AJ217" i="4"/>
  <c r="AK217" i="4"/>
  <c r="BD217" i="4"/>
  <c r="AN217" i="4"/>
  <c r="AJ219" i="4"/>
  <c r="AL219" i="4"/>
  <c r="AN219" i="4"/>
  <c r="AJ220" i="4"/>
  <c r="AK220" i="4"/>
  <c r="AL220" i="4"/>
  <c r="AN220" i="4"/>
  <c r="AJ222" i="4"/>
  <c r="AL222" i="4"/>
  <c r="AN222" i="4"/>
  <c r="AJ223" i="4"/>
  <c r="AK223" i="4"/>
  <c r="AL223" i="4"/>
  <c r="AN223" i="4"/>
  <c r="AJ225" i="4"/>
  <c r="AL225" i="4"/>
  <c r="AN225" i="4"/>
  <c r="AJ226" i="4"/>
  <c r="AK226" i="4"/>
  <c r="AL226" i="4"/>
  <c r="AN226" i="4"/>
  <c r="AJ228" i="4"/>
  <c r="AL228" i="4"/>
  <c r="AN228" i="4"/>
  <c r="AJ229" i="4"/>
  <c r="AK229" i="4"/>
  <c r="BD229" i="4"/>
  <c r="AL229" i="4"/>
  <c r="AN229" i="4"/>
  <c r="AJ231" i="4"/>
  <c r="AL231" i="4"/>
  <c r="AN231" i="4"/>
  <c r="AJ232" i="4"/>
  <c r="AK232" i="4"/>
  <c r="AL232" i="4"/>
  <c r="AN232" i="4"/>
  <c r="AJ234" i="4"/>
  <c r="AL234" i="4"/>
  <c r="AN234" i="4"/>
  <c r="AJ235" i="4"/>
  <c r="AK235" i="4"/>
  <c r="AL235" i="4"/>
  <c r="AN235" i="4"/>
  <c r="AJ237" i="4"/>
  <c r="AL237" i="4"/>
  <c r="AN237" i="4"/>
  <c r="AJ238" i="4"/>
  <c r="AK238" i="4"/>
  <c r="AL238" i="4"/>
  <c r="AN238" i="4"/>
  <c r="AJ240" i="4"/>
  <c r="AL240" i="4"/>
  <c r="AN240" i="4"/>
  <c r="AJ241" i="4"/>
  <c r="AK241" i="4"/>
  <c r="AL241" i="4"/>
  <c r="AN241" i="4"/>
  <c r="AJ243" i="4"/>
  <c r="AL243" i="4"/>
  <c r="AN243" i="4"/>
  <c r="AJ244" i="4"/>
  <c r="AK244" i="4"/>
  <c r="AL244" i="4"/>
  <c r="AN244" i="4"/>
  <c r="AJ246" i="4"/>
  <c r="AL246" i="4"/>
  <c r="AN246" i="4"/>
  <c r="AJ247" i="4"/>
  <c r="AK247" i="4"/>
  <c r="AL247" i="4"/>
  <c r="AN247" i="4"/>
  <c r="AJ249" i="4"/>
  <c r="AL249" i="4"/>
  <c r="AJ250" i="4"/>
  <c r="AK250" i="4"/>
  <c r="AL250" i="4"/>
  <c r="AJ252" i="4"/>
  <c r="AN252" i="4"/>
  <c r="AJ253" i="4"/>
  <c r="AK253" i="4"/>
  <c r="AN253" i="4"/>
  <c r="AJ255" i="4"/>
  <c r="AL255" i="4"/>
  <c r="AN255" i="4"/>
  <c r="AJ256" i="4"/>
  <c r="AK256" i="4"/>
  <c r="AL256" i="4"/>
  <c r="AN256" i="4"/>
  <c r="AJ258" i="4"/>
  <c r="AL258" i="4"/>
  <c r="AN258" i="4"/>
  <c r="AJ259" i="4"/>
  <c r="AK259" i="4"/>
  <c r="AL259" i="4"/>
  <c r="AN259" i="4"/>
  <c r="AJ261" i="4"/>
  <c r="AL261" i="4"/>
  <c r="AN261" i="4"/>
  <c r="AJ262" i="4"/>
  <c r="AK262" i="4"/>
  <c r="AL262" i="4"/>
  <c r="AN262" i="4"/>
  <c r="AJ264" i="4"/>
  <c r="AL264" i="4"/>
  <c r="AN264" i="4"/>
  <c r="AJ265" i="4"/>
  <c r="AK265" i="4"/>
  <c r="AL265" i="4"/>
  <c r="AN265" i="4"/>
  <c r="AJ267" i="4"/>
  <c r="AL267" i="4"/>
  <c r="AN267" i="4"/>
  <c r="AJ268" i="4"/>
  <c r="AK268" i="4"/>
  <c r="AL268" i="4"/>
  <c r="AN268" i="4"/>
  <c r="AJ270" i="4"/>
  <c r="AL270" i="4"/>
  <c r="AN270" i="4"/>
  <c r="AJ271" i="4"/>
  <c r="AK271" i="4"/>
  <c r="AL271" i="4"/>
  <c r="AN271" i="4"/>
  <c r="AJ273" i="4"/>
  <c r="AL273" i="4"/>
  <c r="AN273" i="4"/>
  <c r="AJ274" i="4"/>
  <c r="AK274" i="4"/>
  <c r="AL274" i="4"/>
  <c r="AN274" i="4"/>
  <c r="AJ276" i="4"/>
  <c r="AL276" i="4"/>
  <c r="AN276" i="4"/>
  <c r="AJ277" i="4"/>
  <c r="AK277" i="4"/>
  <c r="AL277" i="4"/>
  <c r="AN277" i="4"/>
  <c r="AJ279" i="4"/>
  <c r="AL279" i="4"/>
  <c r="AN279" i="4"/>
  <c r="AJ280" i="4"/>
  <c r="AK280" i="4"/>
  <c r="AL280" i="4"/>
  <c r="AN280" i="4"/>
  <c r="AJ282" i="4"/>
  <c r="AL282" i="4"/>
  <c r="AN282" i="4"/>
  <c r="AJ283" i="4"/>
  <c r="AK283" i="4"/>
  <c r="AL283" i="4"/>
  <c r="AN283" i="4"/>
  <c r="AJ285" i="4"/>
  <c r="AL285" i="4"/>
  <c r="AJ286" i="4"/>
  <c r="AK286" i="4"/>
  <c r="AL286" i="4"/>
  <c r="AJ288" i="4"/>
  <c r="AN288" i="4"/>
  <c r="AJ289" i="4"/>
  <c r="AK289" i="4"/>
  <c r="BD289" i="4"/>
  <c r="AN289" i="4"/>
  <c r="AJ291" i="4"/>
  <c r="AL291" i="4"/>
  <c r="AN291" i="4"/>
  <c r="AJ292" i="4"/>
  <c r="AK292" i="4"/>
  <c r="AL292" i="4"/>
  <c r="AN292" i="4"/>
  <c r="AJ294" i="4"/>
  <c r="AL294" i="4"/>
  <c r="AN294" i="4"/>
  <c r="AJ295" i="4"/>
  <c r="AK295" i="4"/>
  <c r="AL295" i="4"/>
  <c r="AN295" i="4"/>
  <c r="AJ297" i="4"/>
  <c r="AL297" i="4"/>
  <c r="AN297" i="4"/>
  <c r="AJ298" i="4"/>
  <c r="AK298" i="4"/>
  <c r="AL298" i="4"/>
  <c r="AN298" i="4"/>
  <c r="AJ300" i="4"/>
  <c r="AL300" i="4"/>
  <c r="AN300" i="4"/>
  <c r="AJ301" i="4"/>
  <c r="AK301" i="4"/>
  <c r="AL301" i="4"/>
  <c r="AN301" i="4"/>
  <c r="AJ303" i="4"/>
  <c r="AL303" i="4"/>
  <c r="AN303" i="4"/>
  <c r="AJ304" i="4"/>
  <c r="AK304" i="4"/>
  <c r="AL304" i="4"/>
  <c r="AN304" i="4"/>
  <c r="AJ306" i="4"/>
  <c r="AL306" i="4"/>
  <c r="AN306" i="4"/>
  <c r="AJ307" i="4"/>
  <c r="AK307" i="4"/>
  <c r="AL307" i="4"/>
  <c r="AN307" i="4"/>
  <c r="AJ309" i="4"/>
  <c r="AL309" i="4"/>
  <c r="AN309" i="4"/>
  <c r="AJ310" i="4"/>
  <c r="AK310" i="4"/>
  <c r="AL310" i="4"/>
  <c r="AN310" i="4"/>
  <c r="AJ312" i="4"/>
  <c r="AL312" i="4"/>
  <c r="AN312" i="4"/>
  <c r="AJ313" i="4"/>
  <c r="AK313" i="4"/>
  <c r="AL313" i="4"/>
  <c r="AN313" i="4"/>
  <c r="AJ315" i="4"/>
  <c r="AL315" i="4"/>
  <c r="AN315" i="4"/>
  <c r="AJ316" i="4"/>
  <c r="AK316" i="4"/>
  <c r="AL316" i="4"/>
  <c r="AN316" i="4"/>
  <c r="AJ318" i="4"/>
  <c r="AL318" i="4"/>
  <c r="AJ319" i="4"/>
  <c r="AK319" i="4"/>
  <c r="AL319" i="4"/>
  <c r="AJ321" i="4"/>
  <c r="AN321" i="4"/>
  <c r="AJ322" i="4"/>
  <c r="AK322" i="4"/>
  <c r="AN322" i="4"/>
  <c r="AJ324" i="4"/>
  <c r="AL324" i="4"/>
  <c r="AN324" i="4"/>
  <c r="AJ325" i="4"/>
  <c r="AK325" i="4"/>
  <c r="AL325" i="4"/>
  <c r="AN325" i="4"/>
  <c r="AJ327" i="4"/>
  <c r="AL327" i="4"/>
  <c r="AN327" i="4"/>
  <c r="AJ328" i="4"/>
  <c r="AK328" i="4"/>
  <c r="AL328" i="4"/>
  <c r="AN328" i="4"/>
  <c r="AJ330" i="4"/>
  <c r="AL330" i="4"/>
  <c r="AN330" i="4"/>
  <c r="AJ331" i="4"/>
  <c r="AK331" i="4"/>
  <c r="BD331" i="4"/>
  <c r="AL331" i="4"/>
  <c r="AN331" i="4"/>
  <c r="AJ333" i="4"/>
  <c r="AL333" i="4"/>
  <c r="AN333" i="4"/>
  <c r="AJ334" i="4"/>
  <c r="AK334" i="4"/>
  <c r="AL334" i="4"/>
  <c r="AN334" i="4"/>
  <c r="AJ336" i="4"/>
  <c r="AL336" i="4"/>
  <c r="AN336" i="4"/>
  <c r="AJ337" i="4"/>
  <c r="AK337" i="4"/>
  <c r="AL337" i="4"/>
  <c r="AN337" i="4"/>
  <c r="AJ339" i="4"/>
  <c r="AL339" i="4"/>
  <c r="AN339" i="4"/>
  <c r="AJ340" i="4"/>
  <c r="AK340" i="4"/>
  <c r="AL340" i="4"/>
  <c r="AN340" i="4"/>
  <c r="AJ342" i="4"/>
  <c r="AL342" i="4"/>
  <c r="AN342" i="4"/>
  <c r="AJ343" i="4"/>
  <c r="AK343" i="4"/>
  <c r="AL343" i="4"/>
  <c r="AN343" i="4"/>
  <c r="AJ345" i="4"/>
  <c r="AL345" i="4"/>
  <c r="AN345" i="4"/>
  <c r="AJ346" i="4"/>
  <c r="AK346" i="4"/>
  <c r="AL346" i="4"/>
  <c r="AN346" i="4"/>
  <c r="AJ348" i="4"/>
  <c r="AL348" i="4"/>
  <c r="AN348" i="4"/>
  <c r="AJ349" i="4"/>
  <c r="AK349" i="4"/>
  <c r="AL349" i="4"/>
  <c r="AN349" i="4"/>
  <c r="AJ351" i="4"/>
  <c r="AL351" i="4"/>
  <c r="AN351" i="4"/>
  <c r="AJ352" i="4"/>
  <c r="AK352" i="4"/>
  <c r="AL352" i="4"/>
  <c r="AN352" i="4"/>
  <c r="AJ354" i="4"/>
  <c r="AL354" i="4"/>
  <c r="AJ355" i="4"/>
  <c r="AK355" i="4"/>
  <c r="AL355" i="4"/>
  <c r="AJ357" i="4"/>
  <c r="AN357" i="4"/>
  <c r="AJ358" i="4"/>
  <c r="AK358" i="4"/>
  <c r="AN358" i="4"/>
  <c r="AJ360" i="4"/>
  <c r="AL360" i="4"/>
  <c r="AN360" i="4"/>
  <c r="AJ361" i="4"/>
  <c r="AK361" i="4"/>
  <c r="AL361" i="4"/>
  <c r="AN361" i="4"/>
  <c r="AJ363" i="4"/>
  <c r="AL363" i="4"/>
  <c r="AN363" i="4"/>
  <c r="AJ364" i="4"/>
  <c r="AK364" i="4"/>
  <c r="AL364" i="4"/>
  <c r="AN364" i="4"/>
  <c r="AJ366" i="4"/>
  <c r="AL366" i="4"/>
  <c r="AN366" i="4"/>
  <c r="AJ367" i="4"/>
  <c r="AK367" i="4"/>
  <c r="AL367" i="4"/>
  <c r="AN367" i="4"/>
  <c r="AJ369" i="4"/>
  <c r="AL369" i="4"/>
  <c r="AN369" i="4"/>
  <c r="AJ370" i="4"/>
  <c r="AK370" i="4"/>
  <c r="AL370" i="4"/>
  <c r="AN370" i="4"/>
  <c r="AJ372" i="4"/>
  <c r="AL372" i="4"/>
  <c r="AN372" i="4"/>
  <c r="AJ373" i="4"/>
  <c r="AK373" i="4"/>
  <c r="AL373" i="4"/>
  <c r="AN373" i="4"/>
  <c r="AJ375" i="4"/>
  <c r="AL375" i="4"/>
  <c r="AN375" i="4"/>
  <c r="AJ376" i="4"/>
  <c r="AK376" i="4"/>
  <c r="AL376" i="4"/>
  <c r="AN376" i="4"/>
  <c r="AJ378" i="4"/>
  <c r="AL378" i="4"/>
  <c r="AN378" i="4"/>
  <c r="AJ379" i="4"/>
  <c r="AK379" i="4"/>
  <c r="AL379" i="4"/>
  <c r="AN379" i="4"/>
  <c r="AJ381" i="4"/>
  <c r="AL381" i="4"/>
  <c r="AN381" i="4"/>
  <c r="AJ382" i="4"/>
  <c r="AK382" i="4"/>
  <c r="AL382" i="4"/>
  <c r="AN382" i="4"/>
  <c r="AJ384" i="4"/>
  <c r="AL384" i="4"/>
  <c r="AN384" i="4"/>
  <c r="AJ385" i="4"/>
  <c r="AK385" i="4"/>
  <c r="BD385" i="4"/>
  <c r="AL385" i="4"/>
  <c r="AN385" i="4"/>
  <c r="AJ387" i="4"/>
  <c r="AL387" i="4"/>
  <c r="AN387" i="4"/>
  <c r="AJ388" i="4"/>
  <c r="AK388" i="4"/>
  <c r="AL388" i="4"/>
  <c r="AN388" i="4"/>
  <c r="AJ390" i="4"/>
  <c r="AL390" i="4"/>
  <c r="AJ391" i="4"/>
  <c r="AK391" i="4"/>
  <c r="AL391" i="4"/>
  <c r="AJ393" i="4"/>
  <c r="AN393" i="4"/>
  <c r="AJ394" i="4"/>
  <c r="AK394" i="4"/>
  <c r="AN394" i="4"/>
  <c r="AJ396" i="4"/>
  <c r="AL396" i="4"/>
  <c r="AN396" i="4"/>
  <c r="AJ397" i="4"/>
  <c r="AK397" i="4"/>
  <c r="BD397" i="4"/>
  <c r="AL397" i="4"/>
  <c r="AN397" i="4"/>
  <c r="AJ399" i="4"/>
  <c r="AL399" i="4"/>
  <c r="AN399" i="4"/>
  <c r="AJ400" i="4"/>
  <c r="AK400" i="4"/>
  <c r="AL400" i="4"/>
  <c r="AN400" i="4"/>
  <c r="AJ402" i="4"/>
  <c r="AL402" i="4"/>
  <c r="AN402" i="4"/>
  <c r="AJ403" i="4"/>
  <c r="AK403" i="4"/>
  <c r="AL403" i="4"/>
  <c r="AN403" i="4"/>
  <c r="AJ405" i="4"/>
  <c r="AL405" i="4"/>
  <c r="AN405" i="4"/>
  <c r="AJ406" i="4"/>
  <c r="AK406" i="4"/>
  <c r="AL406" i="4"/>
  <c r="AN406" i="4"/>
  <c r="AJ408" i="4"/>
  <c r="AL408" i="4"/>
  <c r="AN408" i="4"/>
  <c r="AJ409" i="4"/>
  <c r="AK409" i="4"/>
  <c r="AL409" i="4"/>
  <c r="AN409" i="4"/>
  <c r="AJ411" i="4"/>
  <c r="AL411" i="4"/>
  <c r="AN411" i="4"/>
  <c r="AJ412" i="4"/>
  <c r="AK412" i="4"/>
  <c r="BD412" i="4"/>
  <c r="AL412" i="4"/>
  <c r="AN412" i="4"/>
  <c r="AJ414" i="4"/>
  <c r="AL414" i="4"/>
  <c r="AN414" i="4"/>
  <c r="AJ415" i="4"/>
  <c r="AK415" i="4"/>
  <c r="AL415" i="4"/>
  <c r="AN415" i="4"/>
  <c r="AJ417" i="4"/>
  <c r="AL417" i="4"/>
  <c r="AN417" i="4"/>
  <c r="AJ418" i="4"/>
  <c r="AK418" i="4"/>
  <c r="AL418" i="4"/>
  <c r="AN418" i="4"/>
  <c r="AJ420" i="4"/>
  <c r="AL420" i="4"/>
  <c r="AN420" i="4"/>
  <c r="AJ421" i="4"/>
  <c r="AK421" i="4"/>
  <c r="AL421" i="4"/>
  <c r="AN421" i="4"/>
  <c r="AJ423" i="4"/>
  <c r="AL423" i="4"/>
  <c r="AN423" i="4"/>
  <c r="AJ424" i="4"/>
  <c r="AK424" i="4"/>
  <c r="AL424" i="4"/>
  <c r="AN424" i="4"/>
  <c r="AJ426" i="4"/>
  <c r="AL426" i="4"/>
  <c r="AJ427" i="4"/>
  <c r="AK427" i="4"/>
  <c r="AL427" i="4"/>
  <c r="AJ429" i="4"/>
  <c r="AN429" i="4"/>
  <c r="AJ430" i="4"/>
  <c r="AK430" i="4"/>
  <c r="AN430" i="4"/>
  <c r="AJ432" i="4"/>
  <c r="AL432" i="4"/>
  <c r="AN432" i="4"/>
  <c r="AJ433" i="4"/>
  <c r="AK433" i="4"/>
  <c r="AL433" i="4"/>
  <c r="AN433" i="4"/>
  <c r="AJ435" i="4"/>
  <c r="AL435" i="4"/>
  <c r="AN435" i="4"/>
  <c r="AJ436" i="4"/>
  <c r="AK436" i="4"/>
  <c r="BD436" i="4"/>
  <c r="AL436" i="4"/>
  <c r="AN436" i="4"/>
  <c r="AJ438" i="4"/>
  <c r="AL438" i="4"/>
  <c r="AN438" i="4"/>
  <c r="AJ439" i="4"/>
  <c r="AK439" i="4"/>
  <c r="AL439" i="4"/>
  <c r="AN439" i="4"/>
  <c r="AJ441" i="4"/>
  <c r="AL441" i="4"/>
  <c r="AN441" i="4"/>
  <c r="AJ442" i="4"/>
  <c r="AK442" i="4"/>
  <c r="AL442" i="4"/>
  <c r="AN442" i="4"/>
  <c r="AJ444" i="4"/>
  <c r="AL444" i="4"/>
  <c r="AN444" i="4"/>
  <c r="AJ445" i="4"/>
  <c r="AK445" i="4"/>
  <c r="AL445" i="4"/>
  <c r="AN445" i="4"/>
  <c r="AJ447" i="4"/>
  <c r="AL447" i="4"/>
  <c r="AN447" i="4"/>
  <c r="AJ448" i="4"/>
  <c r="AK448" i="4"/>
  <c r="AL448" i="4"/>
  <c r="AN448" i="4"/>
  <c r="AJ450" i="4"/>
  <c r="AL450" i="4"/>
  <c r="AN450" i="4"/>
  <c r="AJ451" i="4"/>
  <c r="AK451" i="4"/>
  <c r="AL451" i="4"/>
  <c r="AN451" i="4"/>
  <c r="AJ453" i="4"/>
  <c r="AL453" i="4"/>
  <c r="AN453" i="4"/>
  <c r="AJ454" i="4"/>
  <c r="AK454" i="4"/>
  <c r="AL454" i="4"/>
  <c r="AN454" i="4"/>
  <c r="AJ456" i="4"/>
  <c r="AL456" i="4"/>
  <c r="AN456" i="4"/>
  <c r="AJ457" i="4"/>
  <c r="AK457" i="4"/>
  <c r="BD457" i="4"/>
  <c r="AL457" i="4"/>
  <c r="AN457" i="4"/>
  <c r="AJ459" i="4"/>
  <c r="AL459" i="4"/>
  <c r="AN459" i="4"/>
  <c r="AJ460" i="4"/>
  <c r="AK460" i="4"/>
  <c r="BD460" i="4"/>
  <c r="AL460" i="4"/>
  <c r="AN460" i="4"/>
  <c r="AJ462" i="4"/>
  <c r="AL462" i="4"/>
  <c r="AJ463" i="4"/>
  <c r="AK463" i="4"/>
  <c r="AL463" i="4"/>
  <c r="AJ465" i="4"/>
  <c r="AN465" i="4"/>
  <c r="AJ466" i="4"/>
  <c r="AK466" i="4"/>
  <c r="AN466" i="4"/>
  <c r="AJ468" i="4"/>
  <c r="AL468" i="4"/>
  <c r="AN468" i="4"/>
  <c r="AJ469" i="4"/>
  <c r="AK469" i="4"/>
  <c r="AP469" i="4"/>
  <c r="AL469" i="4"/>
  <c r="AN469" i="4"/>
  <c r="AJ471" i="4"/>
  <c r="AL471" i="4"/>
  <c r="AN471" i="4"/>
  <c r="AJ472" i="4"/>
  <c r="AK472" i="4"/>
  <c r="AL472" i="4"/>
  <c r="AN472" i="4"/>
  <c r="AJ474" i="4"/>
  <c r="AL474" i="4"/>
  <c r="AN474" i="4"/>
  <c r="AJ475" i="4"/>
  <c r="AK475" i="4"/>
  <c r="AL475" i="4"/>
  <c r="AN475" i="4"/>
  <c r="AJ477" i="4"/>
  <c r="AL477" i="4"/>
  <c r="AN477" i="4"/>
  <c r="AJ478" i="4"/>
  <c r="AK478" i="4"/>
  <c r="BD478" i="4"/>
  <c r="AL478" i="4"/>
  <c r="AN478" i="4"/>
  <c r="AJ480" i="4"/>
  <c r="AL480" i="4"/>
  <c r="AN480" i="4"/>
  <c r="AJ481" i="4"/>
  <c r="AK481" i="4"/>
  <c r="AL481" i="4"/>
  <c r="AN481" i="4"/>
  <c r="AJ483" i="4"/>
  <c r="AL483" i="4"/>
  <c r="AN483" i="4"/>
  <c r="AJ484" i="4"/>
  <c r="AK484" i="4"/>
  <c r="AL484" i="4"/>
  <c r="AN484" i="4"/>
  <c r="AJ486" i="4"/>
  <c r="AL486" i="4"/>
  <c r="AN486" i="4"/>
  <c r="AJ487" i="4"/>
  <c r="AK487" i="4"/>
  <c r="AL487" i="4"/>
  <c r="AN487" i="4"/>
  <c r="AJ489" i="4"/>
  <c r="AL489" i="4"/>
  <c r="AN489" i="4"/>
  <c r="AJ490" i="4"/>
  <c r="AK490" i="4"/>
  <c r="AL490" i="4"/>
  <c r="AN490" i="4"/>
  <c r="AJ492" i="4"/>
  <c r="AL492" i="4"/>
  <c r="AN492" i="4"/>
  <c r="AJ493" i="4"/>
  <c r="AK493" i="4"/>
  <c r="AL493" i="4"/>
  <c r="AN493" i="4"/>
  <c r="AJ495" i="4"/>
  <c r="AL495" i="4"/>
  <c r="AN495" i="4"/>
  <c r="AJ496" i="4"/>
  <c r="AK496" i="4"/>
  <c r="BD496" i="4"/>
  <c r="AL496" i="4"/>
  <c r="AN496" i="4"/>
  <c r="AJ498" i="4"/>
  <c r="AL498" i="4"/>
  <c r="AJ499" i="4"/>
  <c r="AK499" i="4"/>
  <c r="AL499" i="4"/>
  <c r="AJ501" i="4"/>
  <c r="AN501" i="4"/>
  <c r="AJ502" i="4"/>
  <c r="AK502" i="4"/>
  <c r="AN502" i="4"/>
  <c r="AJ504" i="4"/>
  <c r="AL504" i="4"/>
  <c r="AN504" i="4"/>
  <c r="AJ505" i="4"/>
  <c r="AK505" i="4"/>
  <c r="AL505" i="4"/>
  <c r="AN505" i="4"/>
  <c r="AJ507" i="4"/>
  <c r="AL507" i="4"/>
  <c r="AN507" i="4"/>
  <c r="AJ508" i="4"/>
  <c r="AK508" i="4"/>
  <c r="AL508" i="4"/>
  <c r="AN508" i="4"/>
  <c r="AJ510" i="4"/>
  <c r="AL510" i="4"/>
  <c r="AN510" i="4"/>
  <c r="AJ511" i="4"/>
  <c r="AK511" i="4"/>
  <c r="AL511" i="4"/>
  <c r="AN511" i="4"/>
  <c r="AJ513" i="4"/>
  <c r="AL513" i="4"/>
  <c r="AN513" i="4"/>
  <c r="AJ514" i="4"/>
  <c r="AK514" i="4"/>
  <c r="AL514" i="4"/>
  <c r="AN514" i="4"/>
  <c r="AJ516" i="4"/>
  <c r="AL516" i="4"/>
  <c r="AN516" i="4"/>
  <c r="AJ517" i="4"/>
  <c r="AK517" i="4"/>
  <c r="AL517" i="4"/>
  <c r="AN517" i="4"/>
  <c r="AJ519" i="4"/>
  <c r="AL519" i="4"/>
  <c r="AN519" i="4"/>
  <c r="AJ520" i="4"/>
  <c r="AK520" i="4"/>
  <c r="AL520" i="4"/>
  <c r="AN520" i="4"/>
  <c r="AJ522" i="4"/>
  <c r="AL522" i="4"/>
  <c r="AN522" i="4"/>
  <c r="AJ523" i="4"/>
  <c r="AK523" i="4"/>
  <c r="AL523" i="4"/>
  <c r="AN523" i="4"/>
  <c r="AJ525" i="4"/>
  <c r="AL525" i="4"/>
  <c r="AN525" i="4"/>
  <c r="AJ526" i="4"/>
  <c r="AK526" i="4"/>
  <c r="AL526" i="4"/>
  <c r="AN526" i="4"/>
  <c r="AJ528" i="4"/>
  <c r="AL528" i="4"/>
  <c r="AN528" i="4"/>
  <c r="AJ529" i="4"/>
  <c r="AK529" i="4"/>
  <c r="BD529" i="4"/>
  <c r="AL529" i="4"/>
  <c r="AN529" i="4"/>
  <c r="AJ531" i="4"/>
  <c r="AL531" i="4"/>
  <c r="AN531" i="4"/>
  <c r="AJ532" i="4"/>
  <c r="AK532" i="4"/>
  <c r="AL532" i="4"/>
  <c r="AN532" i="4"/>
  <c r="AJ534" i="4"/>
  <c r="AL534" i="4"/>
  <c r="AJ535" i="4"/>
  <c r="AK535" i="4"/>
  <c r="AL535" i="4"/>
  <c r="AJ537" i="4"/>
  <c r="AN537" i="4"/>
  <c r="AJ538" i="4"/>
  <c r="AK538" i="4"/>
  <c r="BD538" i="4"/>
  <c r="AN538" i="4"/>
  <c r="AJ540" i="4"/>
  <c r="AL540" i="4"/>
  <c r="AN540" i="4"/>
  <c r="AJ541" i="4"/>
  <c r="AK541" i="4"/>
  <c r="AL541" i="4"/>
  <c r="AN541" i="4"/>
  <c r="AJ543" i="4"/>
  <c r="AL543" i="4"/>
  <c r="AN543" i="4"/>
  <c r="AJ544" i="4"/>
  <c r="AK544" i="4"/>
  <c r="AL544" i="4"/>
  <c r="AN544" i="4"/>
  <c r="AJ546" i="4"/>
  <c r="AL546" i="4"/>
  <c r="AN546" i="4"/>
  <c r="AJ547" i="4"/>
  <c r="AK547" i="4"/>
  <c r="AL547" i="4"/>
  <c r="AN547" i="4"/>
  <c r="AJ549" i="4"/>
  <c r="AL549" i="4"/>
  <c r="AN549" i="4"/>
  <c r="AJ550" i="4"/>
  <c r="AK550" i="4"/>
  <c r="AL550" i="4"/>
  <c r="AN550" i="4"/>
  <c r="AJ552" i="4"/>
  <c r="AL552" i="4"/>
  <c r="AN552" i="4"/>
  <c r="AJ553" i="4"/>
  <c r="AK553" i="4"/>
  <c r="AL553" i="4"/>
  <c r="AN553" i="4"/>
  <c r="AJ555" i="4"/>
  <c r="AL555" i="4"/>
  <c r="AN555" i="4"/>
  <c r="AJ556" i="4"/>
  <c r="AK556" i="4"/>
  <c r="AL556" i="4"/>
  <c r="AN556" i="4"/>
  <c r="AJ558" i="4"/>
  <c r="AL558" i="4"/>
  <c r="AN558" i="4"/>
  <c r="AJ559" i="4"/>
  <c r="AK559" i="4"/>
  <c r="AL559" i="4"/>
  <c r="AN559" i="4"/>
  <c r="AJ561" i="4"/>
  <c r="AL561" i="4"/>
  <c r="AN561" i="4"/>
  <c r="AJ562" i="4"/>
  <c r="AK562" i="4"/>
  <c r="AL562" i="4"/>
  <c r="AN562" i="4"/>
  <c r="AJ564" i="4"/>
  <c r="AL564" i="4"/>
  <c r="AN564" i="4"/>
  <c r="AJ565" i="4"/>
  <c r="AK565" i="4"/>
  <c r="AL565" i="4"/>
  <c r="AN565" i="4"/>
  <c r="AJ567" i="4"/>
  <c r="AL567" i="4"/>
  <c r="AN567" i="4"/>
  <c r="AJ568" i="4"/>
  <c r="AK568" i="4"/>
  <c r="AL568" i="4"/>
  <c r="AN568" i="4"/>
  <c r="AJ570" i="4"/>
  <c r="AL570" i="4"/>
  <c r="AJ571" i="4"/>
  <c r="AK571" i="4"/>
  <c r="AL571" i="4"/>
  <c r="AJ573" i="4"/>
  <c r="AN573" i="4"/>
  <c r="AJ574" i="4"/>
  <c r="AK574" i="4"/>
  <c r="AN574" i="4"/>
  <c r="AJ576" i="4"/>
  <c r="AL576" i="4"/>
  <c r="AN576" i="4"/>
  <c r="AJ577" i="4"/>
  <c r="AK577" i="4"/>
  <c r="AL577" i="4"/>
  <c r="AN577" i="4"/>
  <c r="AJ579" i="4"/>
  <c r="AL579" i="4"/>
  <c r="AN579" i="4"/>
  <c r="AJ580" i="4"/>
  <c r="AK580" i="4"/>
  <c r="AL580" i="4"/>
  <c r="AN580" i="4"/>
  <c r="AJ582" i="4"/>
  <c r="AL582" i="4"/>
  <c r="AN582" i="4"/>
  <c r="AJ583" i="4"/>
  <c r="AK583" i="4"/>
  <c r="AL583" i="4"/>
  <c r="AN583" i="4"/>
  <c r="AJ585" i="4"/>
  <c r="AL585" i="4"/>
  <c r="AN585" i="4"/>
  <c r="AJ586" i="4"/>
  <c r="AK586" i="4"/>
  <c r="AL586" i="4"/>
  <c r="AN586" i="4"/>
  <c r="AJ588" i="4"/>
  <c r="AL588" i="4"/>
  <c r="AN588" i="4"/>
  <c r="AJ589" i="4"/>
  <c r="AK589" i="4"/>
  <c r="AL589" i="4"/>
  <c r="AN589" i="4"/>
  <c r="AJ591" i="4"/>
  <c r="AL591" i="4"/>
  <c r="AN591" i="4"/>
  <c r="AJ592" i="4"/>
  <c r="AK592" i="4"/>
  <c r="AL592" i="4"/>
  <c r="AN592" i="4"/>
  <c r="AJ594" i="4"/>
  <c r="AL594" i="4"/>
  <c r="AN594" i="4"/>
  <c r="AJ595" i="4"/>
  <c r="AK595" i="4"/>
  <c r="AL595" i="4"/>
  <c r="AN595" i="4"/>
  <c r="AJ597" i="4"/>
  <c r="AL597" i="4"/>
  <c r="AN597" i="4"/>
  <c r="AJ598" i="4"/>
  <c r="AK598" i="4"/>
  <c r="AL598" i="4"/>
  <c r="AN598" i="4"/>
  <c r="AJ600" i="4"/>
  <c r="AL600" i="4"/>
  <c r="AN600" i="4"/>
  <c r="AJ601" i="4"/>
  <c r="AK601" i="4"/>
  <c r="AL601" i="4"/>
  <c r="AN601" i="4"/>
  <c r="AJ603" i="4"/>
  <c r="AL603" i="4"/>
  <c r="AJ604" i="4"/>
  <c r="AK604" i="4"/>
  <c r="AL604" i="4"/>
  <c r="AJ606" i="4"/>
  <c r="AN606" i="4"/>
  <c r="AJ607" i="4"/>
  <c r="AK607" i="4"/>
  <c r="AN607" i="4"/>
  <c r="AJ609" i="4"/>
  <c r="AL609" i="4"/>
  <c r="AN609" i="4"/>
  <c r="AJ610" i="4"/>
  <c r="AK610" i="4"/>
  <c r="AL610" i="4"/>
  <c r="AN610" i="4"/>
  <c r="AJ612" i="4"/>
  <c r="AL612" i="4"/>
  <c r="AN612" i="4"/>
  <c r="AJ613" i="4"/>
  <c r="AK613" i="4"/>
  <c r="AL613" i="4"/>
  <c r="AN613" i="4"/>
  <c r="AJ615" i="4"/>
  <c r="AL615" i="4"/>
  <c r="AN615" i="4"/>
  <c r="AJ616" i="4"/>
  <c r="AK616" i="4"/>
  <c r="AL616" i="4"/>
  <c r="AN616" i="4"/>
  <c r="AJ618" i="4"/>
  <c r="AL618" i="4"/>
  <c r="AN618" i="4"/>
  <c r="AJ619" i="4"/>
  <c r="AK619" i="4"/>
  <c r="AL619" i="4"/>
  <c r="AN619" i="4"/>
  <c r="AJ621" i="4"/>
  <c r="AL621" i="4"/>
  <c r="AN621" i="4"/>
  <c r="AJ622" i="4"/>
  <c r="AK622" i="4"/>
  <c r="AL622" i="4"/>
  <c r="AN622" i="4"/>
  <c r="AJ624" i="4"/>
  <c r="AL624" i="4"/>
  <c r="AN624" i="4"/>
  <c r="AJ625" i="4"/>
  <c r="AK625" i="4"/>
  <c r="AL625" i="4"/>
  <c r="AN625" i="4"/>
  <c r="AJ627" i="4"/>
  <c r="AL627" i="4"/>
  <c r="AN627" i="4"/>
  <c r="AJ628" i="4"/>
  <c r="AK628" i="4"/>
  <c r="AL628" i="4"/>
  <c r="AN628" i="4"/>
  <c r="AJ630" i="4"/>
  <c r="AL630" i="4"/>
  <c r="AN630" i="4"/>
  <c r="AJ631" i="4"/>
  <c r="AK631" i="4"/>
  <c r="BD631" i="4"/>
  <c r="AL631" i="4"/>
  <c r="AN631" i="4"/>
  <c r="AJ633" i="4"/>
  <c r="AL633" i="4"/>
  <c r="AN633" i="4"/>
  <c r="AJ634" i="4"/>
  <c r="AK634" i="4"/>
  <c r="AL634" i="4"/>
  <c r="AN634" i="4"/>
  <c r="AJ636" i="4"/>
  <c r="AL636" i="4"/>
  <c r="AN636" i="4"/>
  <c r="AJ637" i="4"/>
  <c r="AK637" i="4"/>
  <c r="AL637" i="4"/>
  <c r="AN637" i="4"/>
  <c r="AJ639" i="4"/>
  <c r="AL639" i="4"/>
  <c r="AJ640" i="4"/>
  <c r="AK640" i="4"/>
  <c r="AL640" i="4"/>
  <c r="AJ642" i="4"/>
  <c r="AN642" i="4"/>
  <c r="AJ643" i="4"/>
  <c r="AK643" i="4"/>
  <c r="AN643" i="4"/>
  <c r="AJ645" i="4"/>
  <c r="AL645" i="4"/>
  <c r="AN645" i="4"/>
  <c r="AJ646" i="4"/>
  <c r="AK646" i="4"/>
  <c r="BD646" i="4"/>
  <c r="AL646" i="4"/>
  <c r="AN646" i="4"/>
  <c r="AJ648" i="4"/>
  <c r="AL648" i="4"/>
  <c r="AN648" i="4"/>
  <c r="AJ649" i="4"/>
  <c r="AK649" i="4"/>
  <c r="AL649" i="4"/>
  <c r="AN649" i="4"/>
  <c r="AJ651" i="4"/>
  <c r="AL651" i="4"/>
  <c r="AN651" i="4"/>
  <c r="AJ652" i="4"/>
  <c r="AK652" i="4"/>
  <c r="AL652" i="4"/>
  <c r="AN652" i="4"/>
  <c r="AJ654" i="4"/>
  <c r="AL654" i="4"/>
  <c r="AN654" i="4"/>
  <c r="AJ655" i="4"/>
  <c r="AK655" i="4"/>
  <c r="AL655" i="4"/>
  <c r="AN655" i="4"/>
  <c r="AJ657" i="4"/>
  <c r="AL657" i="4"/>
  <c r="AN657" i="4"/>
  <c r="AJ658" i="4"/>
  <c r="AK658" i="4"/>
  <c r="AL658" i="4"/>
  <c r="AN658" i="4"/>
  <c r="AJ660" i="4"/>
  <c r="AL660" i="4"/>
  <c r="AN660" i="4"/>
  <c r="AJ661" i="4"/>
  <c r="AK661" i="4"/>
  <c r="AL661" i="4"/>
  <c r="AN661" i="4"/>
  <c r="AJ663" i="4"/>
  <c r="AL663" i="4"/>
  <c r="AN663" i="4"/>
  <c r="AJ664" i="4"/>
  <c r="AK664" i="4"/>
  <c r="AL664" i="4"/>
  <c r="AN664" i="4"/>
  <c r="AJ666" i="4"/>
  <c r="AL666" i="4"/>
  <c r="AN666" i="4"/>
  <c r="AJ667" i="4"/>
  <c r="AK667" i="4"/>
  <c r="AL667" i="4"/>
  <c r="AN667" i="4"/>
  <c r="AJ669" i="4"/>
  <c r="AL669" i="4"/>
  <c r="AN669" i="4"/>
  <c r="AJ670" i="4"/>
  <c r="AK670" i="4"/>
  <c r="AL670" i="4"/>
  <c r="AN670" i="4"/>
  <c r="AJ672" i="4"/>
  <c r="AL672" i="4"/>
  <c r="AN672" i="4"/>
  <c r="AJ673" i="4"/>
  <c r="AK673" i="4"/>
  <c r="AL673" i="4"/>
  <c r="AN673" i="4"/>
  <c r="AJ675" i="4"/>
  <c r="AL675" i="4"/>
  <c r="AJ676" i="4"/>
  <c r="AK676" i="4"/>
  <c r="AL676" i="4"/>
  <c r="AJ678" i="4"/>
  <c r="AN678" i="4"/>
  <c r="AJ679" i="4"/>
  <c r="AK679" i="4"/>
  <c r="AN679" i="4"/>
  <c r="AJ681" i="4"/>
  <c r="AL681" i="4"/>
  <c r="AN681" i="4"/>
  <c r="AJ682" i="4"/>
  <c r="AK682" i="4"/>
  <c r="AL682" i="4"/>
  <c r="AN682" i="4"/>
  <c r="AJ684" i="4"/>
  <c r="AL684" i="4"/>
  <c r="AN684" i="4"/>
  <c r="AJ685" i="4"/>
  <c r="AK685" i="4"/>
  <c r="AL685" i="4"/>
  <c r="AN685" i="4"/>
  <c r="AJ687" i="4"/>
  <c r="AL687" i="4"/>
  <c r="AN687" i="4"/>
  <c r="AJ688" i="4"/>
  <c r="AK688" i="4"/>
  <c r="AL688" i="4"/>
  <c r="AN688" i="4"/>
  <c r="AJ690" i="4"/>
  <c r="AL690" i="4"/>
  <c r="AN690" i="4"/>
  <c r="AJ691" i="4"/>
  <c r="AK691" i="4"/>
  <c r="BD691" i="4"/>
  <c r="AL691" i="4"/>
  <c r="AN691" i="4"/>
  <c r="AJ693" i="4"/>
  <c r="AL693" i="4"/>
  <c r="AN693" i="4"/>
  <c r="AJ694" i="4"/>
  <c r="AK694" i="4"/>
  <c r="AL694" i="4"/>
  <c r="AN694" i="4"/>
  <c r="AJ696" i="4"/>
  <c r="AL696" i="4"/>
  <c r="AN696" i="4"/>
  <c r="AJ697" i="4"/>
  <c r="AK697" i="4"/>
  <c r="AL697" i="4"/>
  <c r="AN697" i="4"/>
  <c r="AJ699" i="4"/>
  <c r="AL699" i="4"/>
  <c r="AN699" i="4"/>
  <c r="AJ702" i="4"/>
  <c r="AL702" i="4"/>
  <c r="AN702" i="4"/>
  <c r="AJ703" i="4"/>
  <c r="AK703" i="4"/>
  <c r="AL703" i="4"/>
  <c r="AN703" i="4"/>
  <c r="AJ705" i="4"/>
  <c r="AL705" i="4"/>
  <c r="AN705" i="4"/>
  <c r="AJ706" i="4"/>
  <c r="AK706" i="4"/>
  <c r="AL706" i="4"/>
  <c r="AN706" i="4"/>
  <c r="D5" i="8"/>
  <c r="I5" i="8"/>
  <c r="I4" i="8"/>
  <c r="E4" i="9"/>
  <c r="AA20" i="7"/>
  <c r="AA10" i="7"/>
  <c r="Y21" i="7"/>
  <c r="Z21" i="7"/>
  <c r="U181" i="6"/>
  <c r="U179" i="6"/>
  <c r="U175" i="6"/>
  <c r="U161"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B14" i="5"/>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2" i="6"/>
  <c r="U163" i="6"/>
  <c r="U164" i="6"/>
  <c r="U165" i="6"/>
  <c r="U166" i="6"/>
  <c r="U167" i="6"/>
  <c r="U168" i="6"/>
  <c r="U169" i="6"/>
  <c r="U170" i="6"/>
  <c r="U171" i="6"/>
  <c r="U172" i="6"/>
  <c r="U173" i="6"/>
  <c r="U174" i="6"/>
  <c r="U176" i="6"/>
  <c r="U177" i="6"/>
  <c r="U178" i="6"/>
  <c r="U180" i="6"/>
  <c r="U182" i="6"/>
  <c r="U183" i="6"/>
  <c r="U184" i="6"/>
  <c r="U185" i="6"/>
  <c r="U187" i="6"/>
  <c r="U188" i="6"/>
  <c r="U189" i="6"/>
  <c r="U190" i="6"/>
  <c r="U191" i="6"/>
  <c r="U192" i="6"/>
  <c r="U193" i="6"/>
  <c r="U194" i="6"/>
  <c r="U195" i="6"/>
  <c r="U196" i="6"/>
  <c r="U197" i="6"/>
  <c r="U198" i="6"/>
  <c r="U199" i="6"/>
  <c r="U200" i="6"/>
  <c r="U201" i="6"/>
  <c r="U202" i="6"/>
  <c r="U203" i="6"/>
  <c r="U205" i="6"/>
  <c r="U206" i="6"/>
  <c r="U207" i="6"/>
  <c r="U208" i="6"/>
  <c r="U209" i="6"/>
  <c r="U210" i="6"/>
  <c r="U211" i="6"/>
  <c r="U212" i="6"/>
  <c r="U213" i="6"/>
  <c r="U214" i="6"/>
  <c r="U215" i="6"/>
  <c r="U218" i="6"/>
  <c r="U219" i="6"/>
  <c r="U220" i="6"/>
  <c r="U5" i="6"/>
  <c r="AE23" i="6"/>
  <c r="AE24" i="6"/>
  <c r="AE25" i="6"/>
  <c r="AE26" i="6"/>
  <c r="AE27" i="6"/>
  <c r="AE28" i="6"/>
  <c r="AE29" i="6"/>
  <c r="AE30" i="6"/>
  <c r="AE31" i="6"/>
  <c r="AE32" i="6"/>
  <c r="AE33" i="6"/>
  <c r="AE34" i="6"/>
  <c r="AE35" i="6"/>
  <c r="AE36" i="6"/>
  <c r="AE37" i="6"/>
  <c r="AE38" i="6"/>
  <c r="AE39" i="6"/>
  <c r="AE40" i="6"/>
  <c r="AE41" i="6"/>
  <c r="AE42" i="6"/>
  <c r="AE43" i="6"/>
  <c r="AE44" i="6"/>
  <c r="AE45" i="6"/>
  <c r="AE46" i="6"/>
  <c r="AE47" i="6"/>
  <c r="AE48" i="6"/>
  <c r="AE49" i="6"/>
  <c r="AE50" i="6"/>
  <c r="AE51" i="6"/>
  <c r="AE52" i="6"/>
  <c r="AE53" i="6"/>
  <c r="AE54" i="6"/>
  <c r="AE55" i="6"/>
  <c r="AE56" i="6"/>
  <c r="AE57" i="6"/>
  <c r="AE58" i="6"/>
  <c r="AE59" i="6"/>
  <c r="AE60" i="6"/>
  <c r="AE61" i="6"/>
  <c r="AE62" i="6"/>
  <c r="AE63" i="6"/>
  <c r="AE64" i="6"/>
  <c r="AE65" i="6"/>
  <c r="AE66" i="6"/>
  <c r="AE67" i="6"/>
  <c r="AE68" i="6"/>
  <c r="AE69" i="6"/>
  <c r="AE70" i="6"/>
  <c r="AE71" i="6"/>
  <c r="AE72" i="6"/>
  <c r="AE73" i="6"/>
  <c r="AE74" i="6"/>
  <c r="AE75" i="6"/>
  <c r="AE76" i="6"/>
  <c r="AE77" i="6"/>
  <c r="AE78" i="6"/>
  <c r="AE79" i="6"/>
  <c r="AE80" i="6"/>
  <c r="AE81" i="6"/>
  <c r="AE82" i="6"/>
  <c r="AE83" i="6"/>
  <c r="AE84" i="6"/>
  <c r="AE85" i="6"/>
  <c r="AE86" i="6"/>
  <c r="AE87" i="6"/>
  <c r="AE88" i="6"/>
  <c r="AE89" i="6"/>
  <c r="AE90" i="6"/>
  <c r="AE91" i="6"/>
  <c r="AE92" i="6"/>
  <c r="AE93" i="6"/>
  <c r="AE94" i="6"/>
  <c r="AE95" i="6"/>
  <c r="AE96" i="6"/>
  <c r="AE97" i="6"/>
  <c r="AE98" i="6"/>
  <c r="AE99" i="6"/>
  <c r="AE100" i="6"/>
  <c r="AE101" i="6"/>
  <c r="AE102" i="6"/>
  <c r="AE103" i="6"/>
  <c r="AE104" i="6"/>
  <c r="AE105" i="6"/>
  <c r="AE106" i="6"/>
  <c r="AE107" i="6"/>
  <c r="AE108" i="6"/>
  <c r="AE109" i="6"/>
  <c r="AE110" i="6"/>
  <c r="AE111" i="6"/>
  <c r="AE112" i="6"/>
  <c r="AE113" i="6"/>
  <c r="AE114" i="6"/>
  <c r="AE115" i="6"/>
  <c r="AE116" i="6"/>
  <c r="AE117" i="6"/>
  <c r="AE118" i="6"/>
  <c r="AE119" i="6"/>
  <c r="AE120" i="6"/>
  <c r="AE121" i="6"/>
  <c r="AE122" i="6"/>
  <c r="AE123" i="6"/>
  <c r="AE124" i="6"/>
  <c r="AE125" i="6"/>
  <c r="AE126" i="6"/>
  <c r="AE127" i="6"/>
  <c r="AE128" i="6"/>
  <c r="AE129" i="6"/>
  <c r="AE130" i="6"/>
  <c r="AE131" i="6"/>
  <c r="AE132" i="6"/>
  <c r="AE133" i="6"/>
  <c r="AE134" i="6"/>
  <c r="AE135" i="6"/>
  <c r="AE136" i="6"/>
  <c r="AE137" i="6"/>
  <c r="AE138" i="6"/>
  <c r="AE139" i="6"/>
  <c r="AE140" i="6"/>
  <c r="AE141" i="6"/>
  <c r="AE142" i="6"/>
  <c r="AE143" i="6"/>
  <c r="AE144" i="6"/>
  <c r="AE145" i="6"/>
  <c r="AE146" i="6"/>
  <c r="AE147" i="6"/>
  <c r="AE148" i="6"/>
  <c r="AE149" i="6"/>
  <c r="AE150" i="6"/>
  <c r="AE151" i="6"/>
  <c r="AE152" i="6"/>
  <c r="AE153" i="6"/>
  <c r="AE154" i="6"/>
  <c r="AE155" i="6"/>
  <c r="AE156" i="6"/>
  <c r="AE157" i="6"/>
  <c r="AE158" i="6"/>
  <c r="AE159" i="6"/>
  <c r="AE160" i="6"/>
  <c r="AE161" i="6"/>
  <c r="AE162" i="6"/>
  <c r="AE163" i="6"/>
  <c r="AE164" i="6"/>
  <c r="AE165" i="6"/>
  <c r="AE166" i="6"/>
  <c r="AE167" i="6"/>
  <c r="AE168" i="6"/>
  <c r="AE169" i="6"/>
  <c r="AE170" i="6"/>
  <c r="AE171" i="6"/>
  <c r="AE172" i="6"/>
  <c r="AE173" i="6"/>
  <c r="AE174" i="6"/>
  <c r="AE175" i="6"/>
  <c r="AE176" i="6"/>
  <c r="AE177" i="6"/>
  <c r="AE178" i="6"/>
  <c r="AE179" i="6"/>
  <c r="AE180" i="6"/>
  <c r="AE182" i="6"/>
  <c r="AE183" i="6"/>
  <c r="AE184" i="6"/>
  <c r="AE185" i="6"/>
  <c r="AE186" i="6"/>
  <c r="AE187" i="6"/>
  <c r="AE188" i="6"/>
  <c r="AE189" i="6"/>
  <c r="AE190" i="6"/>
  <c r="AE191" i="6"/>
  <c r="AE192" i="6"/>
  <c r="AE193" i="6"/>
  <c r="AE194" i="6"/>
  <c r="AE195" i="6"/>
  <c r="AE196" i="6"/>
  <c r="AE197" i="6"/>
  <c r="AE198" i="6"/>
  <c r="AE199" i="6"/>
  <c r="AE200" i="6"/>
  <c r="AE201" i="6"/>
  <c r="AE202" i="6"/>
  <c r="AE203" i="6"/>
  <c r="AE204" i="6"/>
  <c r="AE205" i="6"/>
  <c r="AE206" i="6"/>
  <c r="AE207" i="6"/>
  <c r="AE208" i="6"/>
  <c r="AE209" i="6"/>
  <c r="AE210" i="6"/>
  <c r="AE211" i="6"/>
  <c r="AE212" i="6"/>
  <c r="AE213" i="6"/>
  <c r="AE214" i="6"/>
  <c r="AE215" i="6"/>
  <c r="AE216" i="6"/>
  <c r="AE217" i="6"/>
  <c r="AE218" i="6"/>
  <c r="AE219" i="6"/>
  <c r="AE220" i="6"/>
  <c r="AE6" i="6"/>
  <c r="AE7" i="6"/>
  <c r="AE8" i="6"/>
  <c r="AE9" i="6"/>
  <c r="AE10" i="6"/>
  <c r="AE11" i="6"/>
  <c r="AE12" i="6"/>
  <c r="AE13" i="6"/>
  <c r="AE14" i="6"/>
  <c r="AE15" i="6"/>
  <c r="AE16" i="6"/>
  <c r="AE17" i="6"/>
  <c r="AE18" i="6"/>
  <c r="AE19" i="6"/>
  <c r="AE20" i="6"/>
  <c r="AE21" i="6"/>
  <c r="AE22" i="6"/>
  <c r="AE5" i="6"/>
  <c r="J8" i="9"/>
  <c r="F4" i="9"/>
  <c r="G4" i="9"/>
  <c r="H4" i="9"/>
  <c r="I4" i="9"/>
  <c r="J4" i="9"/>
  <c r="K4" i="9"/>
  <c r="E6" i="9"/>
  <c r="E5" i="9"/>
  <c r="F3" i="9"/>
  <c r="F9" i="9"/>
  <c r="G3" i="9"/>
  <c r="G9" i="9"/>
  <c r="H3" i="9"/>
  <c r="H9" i="9"/>
  <c r="I3" i="9"/>
  <c r="I9" i="9"/>
  <c r="J3" i="9"/>
  <c r="K3" i="9"/>
  <c r="K9" i="9"/>
  <c r="E3" i="9"/>
  <c r="P5" i="9"/>
  <c r="P3" i="9"/>
  <c r="AP466" i="4"/>
  <c r="AP439" i="4"/>
  <c r="AP259" i="4"/>
  <c r="AI3" i="4"/>
  <c r="AP22" i="4"/>
  <c r="AR3" i="4"/>
  <c r="AG3" i="4"/>
  <c r="E9" i="9"/>
  <c r="E8" i="9"/>
  <c r="C58" i="11"/>
  <c r="D58" i="11"/>
  <c r="BU204" i="6"/>
  <c r="BT204" i="6"/>
  <c r="BY97" i="6"/>
  <c r="BY217" i="6"/>
  <c r="BR140" i="6"/>
  <c r="BV140" i="6"/>
  <c r="J9" i="9"/>
  <c r="D47" i="8"/>
  <c r="D49" i="8"/>
  <c r="D51" i="8"/>
  <c r="D53" i="8"/>
  <c r="D55" i="8"/>
  <c r="D57" i="8"/>
  <c r="D59" i="8"/>
  <c r="D61" i="8"/>
  <c r="D63" i="8"/>
  <c r="D65" i="8"/>
  <c r="D67" i="8"/>
  <c r="D69" i="8"/>
  <c r="D71" i="8"/>
  <c r="D73" i="8"/>
  <c r="D75" i="8"/>
  <c r="D77" i="8"/>
  <c r="D79" i="8"/>
  <c r="D81" i="8"/>
  <c r="D83" i="8"/>
  <c r="D85" i="8"/>
  <c r="D87" i="8"/>
  <c r="D89" i="8"/>
  <c r="D91" i="8"/>
  <c r="D93" i="8"/>
  <c r="D95" i="8"/>
  <c r="D97" i="8"/>
  <c r="D99" i="8"/>
  <c r="D101" i="8"/>
  <c r="D103" i="8"/>
  <c r="D105" i="8"/>
  <c r="D107" i="8"/>
  <c r="D109" i="8"/>
  <c r="D111" i="8"/>
  <c r="D113" i="8"/>
  <c r="D115" i="8"/>
  <c r="D117" i="8"/>
  <c r="D119" i="8"/>
  <c r="D121" i="8"/>
  <c r="D123" i="8"/>
  <c r="D125" i="8"/>
  <c r="D127" i="8"/>
  <c r="D129" i="8"/>
  <c r="D131" i="8"/>
  <c r="D133" i="8"/>
  <c r="D135" i="8"/>
  <c r="D137" i="8"/>
  <c r="D139" i="8"/>
  <c r="D141" i="8"/>
  <c r="D143" i="8"/>
  <c r="D145" i="8"/>
  <c r="D147" i="8"/>
  <c r="D149" i="8"/>
  <c r="D151" i="8"/>
  <c r="D153" i="8"/>
  <c r="D155" i="8"/>
  <c r="D157" i="8"/>
  <c r="D159" i="8"/>
  <c r="D161" i="8"/>
  <c r="D163" i="8"/>
  <c r="D165" i="8"/>
  <c r="D167" i="8"/>
  <c r="D169" i="8"/>
  <c r="D171" i="8"/>
  <c r="D173" i="8"/>
  <c r="D175" i="8"/>
  <c r="D177" i="8"/>
  <c r="D179" i="8"/>
  <c r="D181" i="8"/>
  <c r="D183" i="8"/>
  <c r="D185" i="8"/>
  <c r="D187" i="8"/>
  <c r="D189" i="8"/>
  <c r="D191" i="8"/>
  <c r="D193" i="8"/>
  <c r="D195" i="8"/>
  <c r="D197" i="8"/>
  <c r="D199" i="8"/>
  <c r="D201" i="8"/>
  <c r="D203" i="8"/>
  <c r="D205" i="8"/>
  <c r="D207" i="8"/>
  <c r="D209" i="8"/>
  <c r="D211" i="8"/>
  <c r="D213" i="8"/>
  <c r="D215" i="8"/>
  <c r="D217" i="8"/>
  <c r="D219" i="8"/>
  <c r="D221" i="8"/>
  <c r="D223" i="8"/>
  <c r="D225" i="8"/>
  <c r="D227" i="8"/>
  <c r="D48" i="8"/>
  <c r="D50" i="8"/>
  <c r="D52" i="8"/>
  <c r="D54" i="8"/>
  <c r="D56" i="8"/>
  <c r="D58" i="8"/>
  <c r="D60" i="8"/>
  <c r="D62" i="8"/>
  <c r="D64" i="8"/>
  <c r="D66" i="8"/>
  <c r="D68" i="8"/>
  <c r="D70" i="8"/>
  <c r="D72" i="8"/>
  <c r="D74" i="8"/>
  <c r="D76" i="8"/>
  <c r="D78" i="8"/>
  <c r="D80" i="8"/>
  <c r="D82" i="8"/>
  <c r="D84" i="8"/>
  <c r="D86" i="8"/>
  <c r="D88" i="8"/>
  <c r="D90" i="8"/>
  <c r="D92" i="8"/>
  <c r="D94" i="8"/>
  <c r="D96" i="8"/>
  <c r="D98" i="8"/>
  <c r="D100" i="8"/>
  <c r="D102" i="8"/>
  <c r="D104" i="8"/>
  <c r="D106" i="8"/>
  <c r="D108" i="8"/>
  <c r="D110" i="8"/>
  <c r="D112" i="8"/>
  <c r="D114" i="8"/>
  <c r="D116" i="8"/>
  <c r="D118" i="8"/>
  <c r="D120" i="8"/>
  <c r="D122" i="8"/>
  <c r="D124" i="8"/>
  <c r="D126" i="8"/>
  <c r="D128" i="8"/>
  <c r="D130" i="8"/>
  <c r="D132" i="8"/>
  <c r="D134" i="8"/>
  <c r="D136" i="8"/>
  <c r="D138" i="8"/>
  <c r="D140" i="8"/>
  <c r="D142" i="8"/>
  <c r="D144" i="8"/>
  <c r="D146" i="8"/>
  <c r="D148" i="8"/>
  <c r="D150" i="8"/>
  <c r="D152" i="8"/>
  <c r="D154" i="8"/>
  <c r="D156" i="8"/>
  <c r="D158" i="8"/>
  <c r="D160" i="8"/>
  <c r="D162" i="8"/>
  <c r="D164" i="8"/>
  <c r="D166" i="8"/>
  <c r="D168" i="8"/>
  <c r="D170" i="8"/>
  <c r="D172" i="8"/>
  <c r="D174" i="8"/>
  <c r="D176" i="8"/>
  <c r="D178" i="8"/>
  <c r="D180" i="8"/>
  <c r="D182" i="8"/>
  <c r="D184" i="8"/>
  <c r="D186" i="8"/>
  <c r="D188" i="8"/>
  <c r="D190" i="8"/>
  <c r="D192" i="8"/>
  <c r="D194" i="8"/>
  <c r="D196" i="8"/>
  <c r="D198" i="8"/>
  <c r="D200" i="8"/>
  <c r="D202" i="8"/>
  <c r="D204" i="8"/>
  <c r="D206" i="8"/>
  <c r="D208" i="8"/>
  <c r="D210" i="8"/>
  <c r="D212" i="8"/>
  <c r="D214" i="8"/>
  <c r="D216" i="8"/>
  <c r="D218" i="8"/>
  <c r="D220" i="8"/>
  <c r="D222" i="8"/>
  <c r="D224" i="8"/>
  <c r="D226" i="8"/>
  <c r="D46" i="8"/>
  <c r="AP697" i="4"/>
  <c r="BD697" i="4"/>
  <c r="AP667" i="4"/>
  <c r="BD667" i="4"/>
  <c r="AP661" i="4"/>
  <c r="BD661" i="4"/>
  <c r="AP655" i="4"/>
  <c r="BD655" i="4"/>
  <c r="AP649" i="4"/>
  <c r="BD649" i="4"/>
  <c r="AP640" i="4"/>
  <c r="BD640" i="4"/>
  <c r="AP637" i="4"/>
  <c r="BD637" i="4"/>
  <c r="AP625" i="4"/>
  <c r="BD625" i="4"/>
  <c r="AP619" i="4"/>
  <c r="BD619" i="4"/>
  <c r="AP613" i="4"/>
  <c r="BD613" i="4"/>
  <c r="AP604" i="4"/>
  <c r="BD604" i="4"/>
  <c r="AP601" i="4"/>
  <c r="BD601" i="4"/>
  <c r="AP595" i="4"/>
  <c r="BD595" i="4"/>
  <c r="AP589" i="4"/>
  <c r="BD589" i="4"/>
  <c r="AP583" i="4"/>
  <c r="BD583" i="4"/>
  <c r="AP577" i="4"/>
  <c r="BD577" i="4"/>
  <c r="AP574" i="4"/>
  <c r="BD574" i="4"/>
  <c r="AP565" i="4"/>
  <c r="BD565" i="4"/>
  <c r="AP553" i="4"/>
  <c r="BD553" i="4"/>
  <c r="AP541" i="4"/>
  <c r="BD541" i="4"/>
  <c r="AP523" i="4"/>
  <c r="BD523" i="4"/>
  <c r="AP517" i="4"/>
  <c r="BD517" i="4"/>
  <c r="AP511" i="4"/>
  <c r="BD511" i="4"/>
  <c r="AP505" i="4"/>
  <c r="BD505" i="4"/>
  <c r="AP502" i="4"/>
  <c r="BD502" i="4"/>
  <c r="AP493" i="4"/>
  <c r="BD493" i="4"/>
  <c r="AP487" i="4"/>
  <c r="BD487" i="4"/>
  <c r="AP481" i="4"/>
  <c r="BD481" i="4"/>
  <c r="AP475" i="4"/>
  <c r="BD475" i="4"/>
  <c r="AP451" i="4"/>
  <c r="BD451" i="4"/>
  <c r="AP445" i="4"/>
  <c r="BD445" i="4"/>
  <c r="AP433" i="4"/>
  <c r="BD433" i="4"/>
  <c r="AP430" i="4"/>
  <c r="BD430" i="4"/>
  <c r="AP421" i="4"/>
  <c r="BD421" i="4"/>
  <c r="AP415" i="4"/>
  <c r="BD415" i="4"/>
  <c r="AP403" i="4"/>
  <c r="BD403" i="4"/>
  <c r="AP394" i="4"/>
  <c r="BD394" i="4"/>
  <c r="AP379" i="4"/>
  <c r="BD379" i="4"/>
  <c r="AP373" i="4"/>
  <c r="BD373" i="4"/>
  <c r="AP367" i="4"/>
  <c r="BD367" i="4"/>
  <c r="AP361" i="4"/>
  <c r="BD361" i="4"/>
  <c r="AP358" i="4"/>
  <c r="BD358" i="4"/>
  <c r="AP349" i="4"/>
  <c r="BD349" i="4"/>
  <c r="AP343" i="4"/>
  <c r="BD343" i="4"/>
  <c r="AP337" i="4"/>
  <c r="BD337" i="4"/>
  <c r="AP325" i="4"/>
  <c r="BD325" i="4"/>
  <c r="AP322" i="4"/>
  <c r="BD322" i="4"/>
  <c r="AP313" i="4"/>
  <c r="BD313" i="4"/>
  <c r="AP307" i="4"/>
  <c r="BD307" i="4"/>
  <c r="AP301" i="4"/>
  <c r="BD301" i="4"/>
  <c r="AP295" i="4"/>
  <c r="BD295" i="4"/>
  <c r="AP286" i="4"/>
  <c r="BD286" i="4"/>
  <c r="AP283" i="4"/>
  <c r="BD283" i="4"/>
  <c r="AP277" i="4"/>
  <c r="BD277" i="4"/>
  <c r="AP271" i="4"/>
  <c r="BD271" i="4"/>
  <c r="AP265" i="4"/>
  <c r="BD265" i="4"/>
  <c r="AP247" i="4"/>
  <c r="BD247" i="4"/>
  <c r="AP241" i="4"/>
  <c r="BD241" i="4"/>
  <c r="AP703" i="4"/>
  <c r="BD703" i="4"/>
  <c r="AP685" i="4"/>
  <c r="BD685" i="4"/>
  <c r="AP673" i="4"/>
  <c r="BD673" i="4"/>
  <c r="AP706" i="4"/>
  <c r="BD706" i="4"/>
  <c r="AP694" i="4"/>
  <c r="BD694" i="4"/>
  <c r="AP688" i="4"/>
  <c r="BD688" i="4"/>
  <c r="AP682" i="4"/>
  <c r="BD682" i="4"/>
  <c r="AP679" i="4"/>
  <c r="BD679" i="4"/>
  <c r="AP670" i="4"/>
  <c r="BD670" i="4"/>
  <c r="AP664" i="4"/>
  <c r="BD664" i="4"/>
  <c r="AP658" i="4"/>
  <c r="BD658" i="4"/>
  <c r="AP652" i="4"/>
  <c r="BD652" i="4"/>
  <c r="AP643" i="4"/>
  <c r="BD643" i="4"/>
  <c r="AP634" i="4"/>
  <c r="BD634" i="4"/>
  <c r="AP622" i="4"/>
  <c r="BD622" i="4"/>
  <c r="AP616" i="4"/>
  <c r="BD616" i="4"/>
  <c r="AP610" i="4"/>
  <c r="BD610" i="4"/>
  <c r="AP607" i="4"/>
  <c r="BD607" i="4"/>
  <c r="AP598" i="4"/>
  <c r="BD598" i="4"/>
  <c r="AP592" i="4"/>
  <c r="BD592" i="4"/>
  <c r="AP586" i="4"/>
  <c r="BD586" i="4"/>
  <c r="AP580" i="4"/>
  <c r="BD580" i="4"/>
  <c r="AP571" i="4"/>
  <c r="BD571" i="4"/>
  <c r="AP568" i="4"/>
  <c r="BD568" i="4"/>
  <c r="AP562" i="4"/>
  <c r="BD562" i="4"/>
  <c r="AP556" i="4"/>
  <c r="BD556" i="4"/>
  <c r="AP550" i="4"/>
  <c r="BD550" i="4"/>
  <c r="AP544" i="4"/>
  <c r="BD544" i="4"/>
  <c r="AP535" i="4"/>
  <c r="BD535" i="4"/>
  <c r="AP532" i="4"/>
  <c r="BD532" i="4"/>
  <c r="AP526" i="4"/>
  <c r="BD526" i="4"/>
  <c r="AP520" i="4"/>
  <c r="BD520" i="4"/>
  <c r="AP514" i="4"/>
  <c r="BD514" i="4"/>
  <c r="AP499" i="4"/>
  <c r="BD499" i="4"/>
  <c r="AP490" i="4"/>
  <c r="BD490" i="4"/>
  <c r="AP484" i="4"/>
  <c r="BD484" i="4"/>
  <c r="AP463" i="4"/>
  <c r="BD463" i="4"/>
  <c r="AP454" i="4"/>
  <c r="BD454" i="4"/>
  <c r="AP448" i="4"/>
  <c r="BD448" i="4"/>
  <c r="AP442" i="4"/>
  <c r="BD442" i="4"/>
  <c r="AP424" i="4"/>
  <c r="BD424" i="4"/>
  <c r="AP418" i="4"/>
  <c r="BD418" i="4"/>
  <c r="AP406" i="4"/>
  <c r="BD406" i="4"/>
  <c r="AP400" i="4"/>
  <c r="BD400" i="4"/>
  <c r="AP391" i="4"/>
  <c r="BD391" i="4"/>
  <c r="AP388" i="4"/>
  <c r="BD388" i="4"/>
  <c r="AP382" i="4"/>
  <c r="BD382" i="4"/>
  <c r="AP376" i="4"/>
  <c r="BD376" i="4"/>
  <c r="AP370" i="4"/>
  <c r="BD370" i="4"/>
  <c r="AP355" i="4"/>
  <c r="BD355" i="4"/>
  <c r="AP352" i="4"/>
  <c r="BD352" i="4"/>
  <c r="AP346" i="4"/>
  <c r="BD346" i="4"/>
  <c r="AP340" i="4"/>
  <c r="BD340" i="4"/>
  <c r="AP334" i="4"/>
  <c r="BD334" i="4"/>
  <c r="AP328" i="4"/>
  <c r="BD328" i="4"/>
  <c r="AP319" i="4"/>
  <c r="BD319" i="4"/>
  <c r="AP316" i="4"/>
  <c r="BD316" i="4"/>
  <c r="AP310" i="4"/>
  <c r="BD310" i="4"/>
  <c r="AP304" i="4"/>
  <c r="BD304" i="4"/>
  <c r="AP298" i="4"/>
  <c r="BD298" i="4"/>
  <c r="AP292" i="4"/>
  <c r="BD292" i="4"/>
  <c r="AP280" i="4"/>
  <c r="BD280" i="4"/>
  <c r="AP274" i="4"/>
  <c r="BD274" i="4"/>
  <c r="AP268" i="4"/>
  <c r="BD268" i="4"/>
  <c r="AP262" i="4"/>
  <c r="BD262" i="4"/>
  <c r="AP244" i="4"/>
  <c r="BD244" i="4"/>
  <c r="AP253" i="4"/>
  <c r="AP235" i="4"/>
  <c r="BD235" i="4"/>
  <c r="AP223" i="4"/>
  <c r="BD223" i="4"/>
  <c r="AP205" i="4"/>
  <c r="BD205" i="4"/>
  <c r="AP199" i="4"/>
  <c r="BD199" i="4"/>
  <c r="AP193" i="4"/>
  <c r="BD193" i="4"/>
  <c r="AP187" i="4"/>
  <c r="BD187" i="4"/>
  <c r="AP178" i="4"/>
  <c r="BD178" i="4"/>
  <c r="AP175" i="4"/>
  <c r="BD175" i="4"/>
  <c r="AP163" i="4"/>
  <c r="BD163" i="4"/>
  <c r="AP157" i="4"/>
  <c r="BD157" i="4"/>
  <c r="AP151" i="4"/>
  <c r="BD151" i="4"/>
  <c r="AP142" i="4"/>
  <c r="BD142" i="4"/>
  <c r="AP139" i="4"/>
  <c r="BD139" i="4"/>
  <c r="AP133" i="4"/>
  <c r="BD133" i="4"/>
  <c r="AP127" i="4"/>
  <c r="BD127" i="4"/>
  <c r="AP115" i="4"/>
  <c r="BD115" i="4"/>
  <c r="AP106" i="4"/>
  <c r="BD106" i="4"/>
  <c r="AP103" i="4"/>
  <c r="BD103" i="4"/>
  <c r="AP97" i="4"/>
  <c r="BD97" i="4"/>
  <c r="AP91" i="4"/>
  <c r="BD91" i="4"/>
  <c r="AP85" i="4"/>
  <c r="BD85" i="4"/>
  <c r="AP79" i="4"/>
  <c r="BD79" i="4"/>
  <c r="AP70" i="4"/>
  <c r="BD70" i="4"/>
  <c r="AP67" i="4"/>
  <c r="BD67" i="4"/>
  <c r="AP61" i="4"/>
  <c r="BD61" i="4"/>
  <c r="AP55" i="4"/>
  <c r="BD55" i="4"/>
  <c r="AP49" i="4"/>
  <c r="BD49" i="4"/>
  <c r="AP43" i="4"/>
  <c r="BD43" i="4"/>
  <c r="AP34" i="4"/>
  <c r="BD34" i="4"/>
  <c r="AP31" i="4"/>
  <c r="BD31" i="4"/>
  <c r="AP13" i="4"/>
  <c r="BD13" i="4"/>
  <c r="AP7" i="4"/>
  <c r="BD7" i="4"/>
  <c r="AP238" i="4"/>
  <c r="BD238" i="4"/>
  <c r="AP232" i="4"/>
  <c r="BD232" i="4"/>
  <c r="AP226" i="4"/>
  <c r="BD226" i="4"/>
  <c r="AP220" i="4"/>
  <c r="BD220" i="4"/>
  <c r="AP208" i="4"/>
  <c r="BD208" i="4"/>
  <c r="AP202" i="4"/>
  <c r="BD202" i="4"/>
  <c r="AP196" i="4"/>
  <c r="BD196" i="4"/>
  <c r="AP190" i="4"/>
  <c r="BD190" i="4"/>
  <c r="AP184" i="4"/>
  <c r="BD184" i="4"/>
  <c r="AP181" i="4"/>
  <c r="BD181" i="4"/>
  <c r="AP172" i="4"/>
  <c r="BD172" i="4"/>
  <c r="AP166" i="4"/>
  <c r="BD166" i="4"/>
  <c r="AP160" i="4"/>
  <c r="BD160" i="4"/>
  <c r="AP154" i="4"/>
  <c r="BD154" i="4"/>
  <c r="AP148" i="4"/>
  <c r="BD148" i="4"/>
  <c r="AP145" i="4"/>
  <c r="BD145" i="4"/>
  <c r="AP136" i="4"/>
  <c r="BD136" i="4"/>
  <c r="AP130" i="4"/>
  <c r="BD130" i="4"/>
  <c r="AP124" i="4"/>
  <c r="BD124" i="4"/>
  <c r="AP118" i="4"/>
  <c r="BD118" i="4"/>
  <c r="AP112" i="4"/>
  <c r="BD112" i="4"/>
  <c r="AP109" i="4"/>
  <c r="BD109" i="4"/>
  <c r="AP100" i="4"/>
  <c r="BD100" i="4"/>
  <c r="AP88" i="4"/>
  <c r="BD88" i="4"/>
  <c r="AP82" i="4"/>
  <c r="BD82" i="4"/>
  <c r="AP76" i="4"/>
  <c r="BD76" i="4"/>
  <c r="AP73" i="4"/>
  <c r="BD73" i="4"/>
  <c r="AP52" i="4"/>
  <c r="BD52" i="4"/>
  <c r="AP46" i="4"/>
  <c r="BD46" i="4"/>
  <c r="AP40" i="4"/>
  <c r="BD40" i="4"/>
  <c r="AP10" i="4"/>
  <c r="BD10" i="4"/>
  <c r="AQ3" i="4"/>
  <c r="AS3" i="4"/>
  <c r="D4" i="8"/>
  <c r="F31" i="8"/>
  <c r="F9" i="8"/>
  <c r="F29" i="8"/>
  <c r="F8" i="8"/>
  <c r="F40" i="8"/>
  <c r="F34" i="8"/>
  <c r="F18" i="8"/>
  <c r="F228" i="8"/>
  <c r="F21" i="8"/>
  <c r="F37" i="8"/>
  <c r="C59" i="11"/>
  <c r="AP3" i="4"/>
  <c r="BR204" i="6"/>
  <c r="BV204" i="6"/>
  <c r="E58" i="11"/>
  <c r="D59" i="11"/>
  <c r="F4" i="8"/>
  <c r="F5" i="8"/>
  <c r="D60" i="11"/>
  <c r="F58" i="11"/>
  <c r="E59" i="11"/>
  <c r="E60" i="11"/>
  <c r="J304" i="7"/>
  <c r="J30" i="7"/>
  <c r="K30" i="7"/>
  <c r="L30" i="7"/>
  <c r="J32" i="7"/>
  <c r="K32" i="7"/>
  <c r="L32" i="7"/>
  <c r="J34" i="7"/>
  <c r="K34" i="7"/>
  <c r="L34" i="7"/>
  <c r="J36" i="7"/>
  <c r="K36" i="7"/>
  <c r="L36" i="7"/>
  <c r="J38" i="7"/>
  <c r="K38" i="7"/>
  <c r="L38" i="7"/>
  <c r="J40" i="7"/>
  <c r="K40" i="7"/>
  <c r="L40" i="7"/>
  <c r="J42" i="7"/>
  <c r="K42" i="7"/>
  <c r="L42" i="7"/>
  <c r="J44" i="7"/>
  <c r="K44" i="7"/>
  <c r="L44" i="7"/>
  <c r="J46" i="7"/>
  <c r="K46" i="7"/>
  <c r="L46" i="7"/>
  <c r="J48" i="7"/>
  <c r="K48" i="7"/>
  <c r="L48" i="7"/>
  <c r="J50" i="7"/>
  <c r="K50" i="7"/>
  <c r="L50" i="7"/>
  <c r="J52" i="7"/>
  <c r="K52" i="7"/>
  <c r="L52" i="7"/>
  <c r="J54" i="7"/>
  <c r="K54" i="7"/>
  <c r="L54" i="7"/>
  <c r="J56" i="7"/>
  <c r="K56" i="7"/>
  <c r="L56" i="7"/>
  <c r="J58" i="7"/>
  <c r="K58" i="7"/>
  <c r="L58" i="7"/>
  <c r="J60" i="7"/>
  <c r="K60" i="7"/>
  <c r="L60" i="7"/>
  <c r="J62" i="7"/>
  <c r="K62" i="7"/>
  <c r="L62" i="7"/>
  <c r="J64" i="7"/>
  <c r="K64" i="7"/>
  <c r="L64" i="7"/>
  <c r="J66" i="7"/>
  <c r="K66" i="7"/>
  <c r="L66" i="7"/>
  <c r="J68" i="7"/>
  <c r="K68" i="7"/>
  <c r="L68" i="7"/>
  <c r="J70" i="7"/>
  <c r="K70" i="7"/>
  <c r="L70" i="7"/>
  <c r="J72" i="7"/>
  <c r="K72" i="7"/>
  <c r="L72" i="7"/>
  <c r="J74" i="7"/>
  <c r="K74" i="7"/>
  <c r="L74" i="7"/>
  <c r="J76" i="7"/>
  <c r="K76" i="7"/>
  <c r="L76" i="7"/>
  <c r="J78" i="7"/>
  <c r="K78" i="7"/>
  <c r="L78" i="7"/>
  <c r="J80" i="7"/>
  <c r="K80" i="7"/>
  <c r="L80" i="7"/>
  <c r="J82" i="7"/>
  <c r="K82" i="7"/>
  <c r="L82" i="7"/>
  <c r="J84" i="7"/>
  <c r="K84" i="7"/>
  <c r="L84" i="7"/>
  <c r="J86" i="7"/>
  <c r="K86" i="7"/>
  <c r="L86" i="7"/>
  <c r="J88" i="7"/>
  <c r="K88" i="7"/>
  <c r="L88" i="7"/>
  <c r="J90" i="7"/>
  <c r="K90" i="7"/>
  <c r="L90" i="7"/>
  <c r="J92" i="7"/>
  <c r="K92" i="7"/>
  <c r="L92" i="7"/>
  <c r="J94" i="7"/>
  <c r="K94" i="7"/>
  <c r="L94" i="7"/>
  <c r="J96" i="7"/>
  <c r="K96" i="7"/>
  <c r="L96" i="7"/>
  <c r="J98" i="7"/>
  <c r="K98" i="7"/>
  <c r="L98" i="7"/>
  <c r="J100" i="7"/>
  <c r="K100" i="7"/>
  <c r="L100" i="7"/>
  <c r="J102" i="7"/>
  <c r="K102" i="7"/>
  <c r="L102" i="7"/>
  <c r="J104" i="7"/>
  <c r="K104" i="7"/>
  <c r="L104" i="7"/>
  <c r="J106" i="7"/>
  <c r="K106" i="7"/>
  <c r="L106" i="7"/>
  <c r="J108" i="7"/>
  <c r="K108" i="7"/>
  <c r="L108" i="7"/>
  <c r="J110" i="7"/>
  <c r="K110" i="7"/>
  <c r="L110" i="7"/>
  <c r="J112" i="7"/>
  <c r="K112" i="7"/>
  <c r="L112" i="7"/>
  <c r="J114" i="7"/>
  <c r="K114" i="7"/>
  <c r="L114" i="7"/>
  <c r="J116" i="7"/>
  <c r="K116" i="7"/>
  <c r="L116" i="7"/>
  <c r="J118" i="7"/>
  <c r="K118" i="7"/>
  <c r="L118" i="7"/>
  <c r="J120" i="7"/>
  <c r="K120" i="7"/>
  <c r="L120" i="7"/>
  <c r="J122" i="7"/>
  <c r="K122" i="7"/>
  <c r="L122" i="7"/>
  <c r="J124" i="7"/>
  <c r="K124" i="7"/>
  <c r="L124" i="7"/>
  <c r="J126" i="7"/>
  <c r="K126" i="7"/>
  <c r="L126" i="7"/>
  <c r="J128" i="7"/>
  <c r="K128" i="7"/>
  <c r="L128" i="7"/>
  <c r="J130" i="7"/>
  <c r="K130" i="7"/>
  <c r="L130" i="7"/>
  <c r="J132" i="7"/>
  <c r="K132" i="7"/>
  <c r="L132" i="7"/>
  <c r="J134" i="7"/>
  <c r="K134" i="7"/>
  <c r="L134" i="7"/>
  <c r="J136" i="7"/>
  <c r="K136" i="7"/>
  <c r="L136" i="7"/>
  <c r="J138" i="7"/>
  <c r="K138" i="7"/>
  <c r="L138" i="7"/>
  <c r="J140" i="7"/>
  <c r="K140" i="7"/>
  <c r="L140" i="7"/>
  <c r="J142" i="7"/>
  <c r="K142" i="7"/>
  <c r="L142" i="7"/>
  <c r="J144" i="7"/>
  <c r="K144" i="7"/>
  <c r="L144" i="7"/>
  <c r="J146" i="7"/>
  <c r="K146" i="7"/>
  <c r="L146" i="7"/>
  <c r="J148" i="7"/>
  <c r="K148" i="7"/>
  <c r="L148" i="7"/>
  <c r="J150" i="7"/>
  <c r="K150" i="7"/>
  <c r="L150" i="7"/>
  <c r="J152" i="7"/>
  <c r="K152" i="7"/>
  <c r="L152" i="7"/>
  <c r="J154" i="7"/>
  <c r="K154" i="7"/>
  <c r="L154" i="7"/>
  <c r="J156" i="7"/>
  <c r="K156" i="7"/>
  <c r="L156" i="7"/>
  <c r="J158" i="7"/>
  <c r="K158" i="7"/>
  <c r="L158" i="7"/>
  <c r="J160" i="7"/>
  <c r="K160" i="7"/>
  <c r="L160" i="7"/>
  <c r="J162" i="7"/>
  <c r="K162" i="7"/>
  <c r="L162" i="7"/>
  <c r="J164" i="7"/>
  <c r="K164" i="7"/>
  <c r="L164" i="7"/>
  <c r="J166" i="7"/>
  <c r="K166" i="7"/>
  <c r="L166" i="7"/>
  <c r="J168" i="7"/>
  <c r="K168" i="7"/>
  <c r="L168" i="7"/>
  <c r="J170" i="7"/>
  <c r="K170" i="7"/>
  <c r="L170" i="7"/>
  <c r="J172" i="7"/>
  <c r="K172" i="7"/>
  <c r="L172" i="7"/>
  <c r="J174" i="7"/>
  <c r="K174" i="7"/>
  <c r="L174" i="7"/>
  <c r="J176" i="7"/>
  <c r="K176" i="7"/>
  <c r="L176" i="7"/>
  <c r="J178" i="7"/>
  <c r="K178" i="7"/>
  <c r="L178" i="7"/>
  <c r="J180" i="7"/>
  <c r="K180" i="7"/>
  <c r="L180" i="7"/>
  <c r="J182" i="7"/>
  <c r="K182" i="7"/>
  <c r="L182" i="7"/>
  <c r="J184" i="7"/>
  <c r="K184" i="7"/>
  <c r="L184" i="7"/>
  <c r="J186" i="7"/>
  <c r="K186" i="7"/>
  <c r="L186" i="7"/>
  <c r="J188" i="7"/>
  <c r="K188" i="7"/>
  <c r="L188" i="7"/>
  <c r="J190" i="7"/>
  <c r="K190" i="7"/>
  <c r="L190" i="7"/>
  <c r="J192" i="7"/>
  <c r="K192" i="7"/>
  <c r="L192" i="7"/>
  <c r="J194" i="7"/>
  <c r="K194" i="7"/>
  <c r="L194" i="7"/>
  <c r="J196" i="7"/>
  <c r="K196" i="7"/>
  <c r="L196" i="7"/>
  <c r="J198" i="7"/>
  <c r="K198" i="7"/>
  <c r="L198" i="7"/>
  <c r="J200" i="7"/>
  <c r="K200" i="7"/>
  <c r="L200" i="7"/>
  <c r="J202" i="7"/>
  <c r="K202" i="7"/>
  <c r="L202" i="7"/>
  <c r="J204" i="7"/>
  <c r="K204" i="7"/>
  <c r="L204" i="7"/>
  <c r="J206" i="7"/>
  <c r="K206" i="7"/>
  <c r="L206" i="7"/>
  <c r="J208" i="7"/>
  <c r="K208" i="7"/>
  <c r="L208" i="7"/>
  <c r="J210" i="7"/>
  <c r="K210" i="7"/>
  <c r="L210" i="7"/>
  <c r="J212" i="7"/>
  <c r="K212" i="7"/>
  <c r="L212" i="7"/>
  <c r="J214" i="7"/>
  <c r="K214" i="7"/>
  <c r="L214" i="7"/>
  <c r="J216" i="7"/>
  <c r="K216" i="7"/>
  <c r="L216" i="7"/>
  <c r="J218" i="7"/>
  <c r="K218" i="7"/>
  <c r="L218" i="7"/>
  <c r="J220" i="7"/>
  <c r="K220" i="7"/>
  <c r="L220" i="7"/>
  <c r="J222" i="7"/>
  <c r="K222" i="7"/>
  <c r="L222" i="7"/>
  <c r="J224" i="7"/>
  <c r="K224" i="7"/>
  <c r="L224" i="7"/>
  <c r="J226" i="7"/>
  <c r="K226" i="7"/>
  <c r="L226" i="7"/>
  <c r="J228" i="7"/>
  <c r="K228" i="7"/>
  <c r="L228" i="7"/>
  <c r="J230" i="7"/>
  <c r="K230" i="7"/>
  <c r="L230" i="7"/>
  <c r="J232" i="7"/>
  <c r="K232" i="7"/>
  <c r="L232" i="7"/>
  <c r="J234" i="7"/>
  <c r="K234" i="7"/>
  <c r="L234" i="7"/>
  <c r="J236" i="7"/>
  <c r="K236" i="7"/>
  <c r="L236" i="7"/>
  <c r="J238" i="7"/>
  <c r="K238" i="7"/>
  <c r="L238" i="7"/>
  <c r="J240" i="7"/>
  <c r="K240" i="7"/>
  <c r="L240" i="7"/>
  <c r="J242" i="7"/>
  <c r="K242" i="7"/>
  <c r="L242" i="7"/>
  <c r="J244" i="7"/>
  <c r="K244" i="7"/>
  <c r="L244" i="7"/>
  <c r="J246" i="7"/>
  <c r="K246" i="7"/>
  <c r="L246" i="7"/>
  <c r="J248" i="7"/>
  <c r="K248" i="7"/>
  <c r="L248" i="7"/>
  <c r="J250" i="7"/>
  <c r="K250" i="7"/>
  <c r="L250" i="7"/>
  <c r="J252" i="7"/>
  <c r="K252" i="7"/>
  <c r="L252" i="7"/>
  <c r="J254" i="7"/>
  <c r="K254" i="7"/>
  <c r="L254" i="7"/>
  <c r="J256" i="7"/>
  <c r="K256" i="7"/>
  <c r="L256" i="7"/>
  <c r="J258" i="7"/>
  <c r="K258" i="7"/>
  <c r="L258" i="7"/>
  <c r="J260" i="7"/>
  <c r="K260" i="7"/>
  <c r="L260" i="7"/>
  <c r="J262" i="7"/>
  <c r="K262" i="7"/>
  <c r="L262" i="7"/>
  <c r="J264" i="7"/>
  <c r="K264" i="7"/>
  <c r="L264" i="7"/>
  <c r="J266" i="7"/>
  <c r="K266" i="7"/>
  <c r="L266" i="7"/>
  <c r="J268" i="7"/>
  <c r="K268" i="7"/>
  <c r="L268" i="7"/>
  <c r="J270" i="7"/>
  <c r="K270" i="7"/>
  <c r="L270" i="7"/>
  <c r="J272" i="7"/>
  <c r="K272" i="7"/>
  <c r="L272" i="7"/>
  <c r="J274" i="7"/>
  <c r="K274" i="7"/>
  <c r="L274" i="7"/>
  <c r="J276" i="7"/>
  <c r="K276" i="7"/>
  <c r="L276" i="7"/>
  <c r="J278" i="7"/>
  <c r="K278" i="7"/>
  <c r="L278" i="7"/>
  <c r="J280" i="7"/>
  <c r="K280" i="7"/>
  <c r="L280" i="7"/>
  <c r="J282" i="7"/>
  <c r="K282" i="7"/>
  <c r="L282" i="7"/>
  <c r="J284" i="7"/>
  <c r="K284" i="7"/>
  <c r="L284" i="7"/>
  <c r="J286" i="7"/>
  <c r="K286" i="7"/>
  <c r="L286" i="7"/>
  <c r="J288" i="7"/>
  <c r="K288" i="7"/>
  <c r="L288" i="7"/>
  <c r="J290" i="7"/>
  <c r="K290" i="7"/>
  <c r="L290" i="7"/>
  <c r="J292" i="7"/>
  <c r="K292" i="7"/>
  <c r="L292" i="7"/>
  <c r="J294" i="7"/>
  <c r="K294" i="7"/>
  <c r="L294" i="7"/>
  <c r="J296" i="7"/>
  <c r="K296" i="7"/>
  <c r="L296" i="7"/>
  <c r="J298" i="7"/>
  <c r="K298" i="7"/>
  <c r="L298" i="7"/>
  <c r="J300" i="7"/>
  <c r="K300" i="7"/>
  <c r="L300" i="7"/>
  <c r="J302" i="7"/>
  <c r="K302" i="7"/>
  <c r="L302" i="7"/>
  <c r="K304" i="7"/>
  <c r="L304" i="7"/>
  <c r="J306" i="7"/>
  <c r="K306" i="7"/>
  <c r="L306" i="7"/>
  <c r="J308" i="7"/>
  <c r="K308" i="7"/>
  <c r="L308" i="7"/>
  <c r="J310" i="7"/>
  <c r="K310" i="7"/>
  <c r="L310" i="7"/>
  <c r="J312" i="7"/>
  <c r="K312" i="7"/>
  <c r="L312" i="7"/>
  <c r="J314" i="7"/>
  <c r="K314" i="7"/>
  <c r="L314" i="7"/>
  <c r="J316" i="7"/>
  <c r="K316" i="7"/>
  <c r="L316" i="7"/>
  <c r="J318" i="7"/>
  <c r="K318" i="7"/>
  <c r="L318" i="7"/>
  <c r="J320" i="7"/>
  <c r="K320" i="7"/>
  <c r="L320" i="7"/>
  <c r="J322" i="7"/>
  <c r="K322" i="7"/>
  <c r="L322" i="7"/>
  <c r="J324" i="7"/>
  <c r="K324" i="7"/>
  <c r="L324" i="7"/>
  <c r="J326" i="7"/>
  <c r="K326" i="7"/>
  <c r="L326" i="7"/>
  <c r="J328" i="7"/>
  <c r="K328" i="7"/>
  <c r="L328" i="7"/>
  <c r="J330" i="7"/>
  <c r="K330" i="7"/>
  <c r="L330" i="7"/>
  <c r="J332" i="7"/>
  <c r="K332" i="7"/>
  <c r="L332" i="7"/>
  <c r="J334" i="7"/>
  <c r="K334" i="7"/>
  <c r="L334" i="7"/>
  <c r="J336" i="7"/>
  <c r="K336" i="7"/>
  <c r="L336" i="7"/>
  <c r="J338" i="7"/>
  <c r="K338" i="7"/>
  <c r="L338" i="7"/>
  <c r="J340" i="7"/>
  <c r="K340" i="7"/>
  <c r="L340" i="7"/>
  <c r="J342" i="7"/>
  <c r="K342" i="7"/>
  <c r="L342" i="7"/>
  <c r="J344" i="7"/>
  <c r="K344" i="7"/>
  <c r="L344" i="7"/>
  <c r="J346" i="7"/>
  <c r="K346" i="7"/>
  <c r="L346" i="7"/>
  <c r="J348" i="7"/>
  <c r="K348" i="7"/>
  <c r="L348" i="7"/>
  <c r="J350" i="7"/>
  <c r="K350" i="7"/>
  <c r="L350" i="7"/>
  <c r="J352" i="7"/>
  <c r="K352" i="7"/>
  <c r="L352" i="7"/>
  <c r="J354" i="7"/>
  <c r="K354" i="7"/>
  <c r="L354" i="7"/>
  <c r="J356" i="7"/>
  <c r="K356" i="7"/>
  <c r="L356" i="7"/>
  <c r="J358" i="7"/>
  <c r="K358" i="7"/>
  <c r="L358" i="7"/>
  <c r="J360" i="7"/>
  <c r="K360" i="7"/>
  <c r="L360" i="7"/>
  <c r="J362" i="7"/>
  <c r="K362" i="7"/>
  <c r="L362" i="7"/>
  <c r="J364" i="7"/>
  <c r="K364" i="7"/>
  <c r="L364" i="7"/>
  <c r="J366" i="7"/>
  <c r="K366" i="7"/>
  <c r="L366" i="7"/>
  <c r="J368" i="7"/>
  <c r="K368" i="7"/>
  <c r="L368" i="7"/>
  <c r="J370" i="7"/>
  <c r="K370" i="7"/>
  <c r="L370" i="7"/>
  <c r="J372" i="7"/>
  <c r="K372" i="7"/>
  <c r="L372" i="7"/>
  <c r="J374" i="7"/>
  <c r="K374" i="7"/>
  <c r="L374" i="7"/>
  <c r="J376" i="7"/>
  <c r="K376" i="7"/>
  <c r="L376" i="7"/>
  <c r="J378" i="7"/>
  <c r="K378" i="7"/>
  <c r="L378" i="7"/>
  <c r="J380" i="7"/>
  <c r="K380" i="7"/>
  <c r="L380" i="7"/>
  <c r="J382" i="7"/>
  <c r="K382" i="7"/>
  <c r="L382" i="7"/>
  <c r="J384" i="7"/>
  <c r="K384" i="7"/>
  <c r="L384" i="7"/>
  <c r="J386" i="7"/>
  <c r="K386" i="7"/>
  <c r="L386" i="7"/>
  <c r="J388" i="7"/>
  <c r="K388" i="7"/>
  <c r="L388" i="7"/>
  <c r="J390" i="7"/>
  <c r="K390" i="7"/>
  <c r="L390" i="7"/>
  <c r="J392" i="7"/>
  <c r="K392" i="7"/>
  <c r="L392" i="7"/>
  <c r="J394" i="7"/>
  <c r="K394" i="7"/>
  <c r="L394" i="7"/>
  <c r="J396" i="7"/>
  <c r="K396" i="7"/>
  <c r="L396" i="7"/>
  <c r="J398" i="7"/>
  <c r="K398" i="7"/>
  <c r="L398" i="7"/>
  <c r="J400" i="7"/>
  <c r="K400" i="7"/>
  <c r="L400" i="7"/>
  <c r="J402" i="7"/>
  <c r="K402" i="7"/>
  <c r="L402" i="7"/>
  <c r="J404" i="7"/>
  <c r="K404" i="7"/>
  <c r="L404" i="7"/>
  <c r="J406" i="7"/>
  <c r="K406" i="7"/>
  <c r="L406" i="7"/>
  <c r="J408" i="7"/>
  <c r="K408" i="7"/>
  <c r="L408" i="7"/>
  <c r="J410" i="7"/>
  <c r="K410" i="7"/>
  <c r="L410" i="7"/>
  <c r="J412" i="7"/>
  <c r="K412" i="7"/>
  <c r="L412" i="7"/>
  <c r="J414" i="7"/>
  <c r="K414" i="7"/>
  <c r="L414" i="7"/>
  <c r="J416" i="7"/>
  <c r="K416" i="7"/>
  <c r="L416" i="7"/>
  <c r="J418" i="7"/>
  <c r="K418" i="7"/>
  <c r="L418" i="7"/>
  <c r="J420" i="7"/>
  <c r="K420" i="7"/>
  <c r="L420" i="7"/>
  <c r="J422" i="7"/>
  <c r="K422" i="7"/>
  <c r="L422" i="7"/>
  <c r="J424" i="7"/>
  <c r="K424" i="7"/>
  <c r="L424" i="7"/>
  <c r="J426" i="7"/>
  <c r="K426" i="7"/>
  <c r="L426" i="7"/>
  <c r="J428" i="7"/>
  <c r="K428" i="7"/>
  <c r="L428" i="7"/>
  <c r="J430" i="7"/>
  <c r="K430" i="7"/>
  <c r="L430" i="7"/>
  <c r="J432" i="7"/>
  <c r="K432" i="7"/>
  <c r="L432" i="7"/>
  <c r="J434" i="7"/>
  <c r="K434" i="7"/>
  <c r="L434" i="7"/>
  <c r="J436" i="7"/>
  <c r="K436" i="7"/>
  <c r="L436" i="7"/>
  <c r="J438" i="7"/>
  <c r="K438" i="7"/>
  <c r="L438" i="7"/>
  <c r="J440" i="7"/>
  <c r="K440" i="7"/>
  <c r="L440" i="7"/>
  <c r="J442" i="7"/>
  <c r="K442" i="7"/>
  <c r="L442" i="7"/>
  <c r="J444" i="7"/>
  <c r="K444" i="7"/>
  <c r="L444" i="7"/>
  <c r="J446" i="7"/>
  <c r="K446" i="7"/>
  <c r="L446" i="7"/>
  <c r="J448" i="7"/>
  <c r="K448" i="7"/>
  <c r="L448" i="7"/>
  <c r="J450" i="7"/>
  <c r="K450" i="7"/>
  <c r="L450" i="7"/>
  <c r="J452" i="7"/>
  <c r="K452" i="7"/>
  <c r="L452" i="7"/>
  <c r="J454" i="7"/>
  <c r="K454" i="7"/>
  <c r="L454" i="7"/>
  <c r="J456" i="7"/>
  <c r="K456" i="7"/>
  <c r="L456" i="7"/>
  <c r="J458" i="7"/>
  <c r="K458" i="7"/>
  <c r="L458" i="7"/>
  <c r="J460" i="7"/>
  <c r="K460" i="7"/>
  <c r="L460" i="7"/>
  <c r="J462" i="7"/>
  <c r="K462" i="7"/>
  <c r="L462" i="7"/>
  <c r="J464" i="7"/>
  <c r="K464" i="7"/>
  <c r="L464" i="7"/>
  <c r="J466" i="7"/>
  <c r="K466" i="7"/>
  <c r="L466" i="7"/>
  <c r="J468" i="7"/>
  <c r="K468" i="7"/>
  <c r="L468" i="7"/>
  <c r="J470" i="7"/>
  <c r="K470" i="7"/>
  <c r="L470" i="7"/>
  <c r="J472" i="7"/>
  <c r="K472" i="7"/>
  <c r="L472" i="7"/>
  <c r="J474" i="7"/>
  <c r="K474" i="7"/>
  <c r="L474" i="7"/>
  <c r="J16" i="7"/>
  <c r="K16" i="7"/>
  <c r="L16" i="7"/>
  <c r="J18" i="7"/>
  <c r="K18" i="7"/>
  <c r="L18" i="7"/>
  <c r="J20" i="7"/>
  <c r="K20" i="7"/>
  <c r="L20" i="7"/>
  <c r="J22" i="7"/>
  <c r="K22" i="7"/>
  <c r="L22" i="7"/>
  <c r="J24" i="7"/>
  <c r="K24" i="7"/>
  <c r="L24" i="7"/>
  <c r="J26" i="7"/>
  <c r="K26" i="7"/>
  <c r="L26" i="7"/>
  <c r="J28" i="7"/>
  <c r="K28" i="7"/>
  <c r="L28"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04" i="7"/>
  <c r="I405" i="7"/>
  <c r="I406" i="7"/>
  <c r="I407" i="7"/>
  <c r="I408" i="7"/>
  <c r="I409" i="7"/>
  <c r="I410" i="7"/>
  <c r="I403" i="7"/>
  <c r="I402" i="7"/>
  <c r="I401" i="7"/>
  <c r="I400" i="7"/>
  <c r="I399" i="7"/>
  <c r="I398" i="7"/>
  <c r="I397" i="7"/>
  <c r="I396" i="7"/>
  <c r="I395" i="7"/>
  <c r="I394" i="7"/>
  <c r="I393" i="7"/>
  <c r="I392" i="7"/>
  <c r="I391" i="7"/>
  <c r="I390" i="7"/>
  <c r="I389" i="7"/>
  <c r="I388" i="7"/>
  <c r="I387" i="7"/>
  <c r="I386" i="7"/>
  <c r="I385" i="7"/>
  <c r="I384" i="7"/>
  <c r="I383" i="7"/>
  <c r="I382" i="7"/>
  <c r="I381" i="7"/>
  <c r="I380" i="7"/>
  <c r="I379" i="7"/>
  <c r="I378" i="7"/>
  <c r="I377" i="7"/>
  <c r="I376" i="7"/>
  <c r="I375" i="7"/>
  <c r="I374" i="7"/>
  <c r="I373" i="7"/>
  <c r="I372" i="7"/>
  <c r="I371" i="7"/>
  <c r="I370" i="7"/>
  <c r="I369" i="7"/>
  <c r="I368" i="7"/>
  <c r="I367" i="7"/>
  <c r="I366" i="7"/>
  <c r="I365" i="7"/>
  <c r="I364" i="7"/>
  <c r="I363" i="7"/>
  <c r="I362" i="7"/>
  <c r="I361" i="7"/>
  <c r="I360" i="7"/>
  <c r="I359" i="7"/>
  <c r="I358" i="7"/>
  <c r="I357" i="7"/>
  <c r="I356" i="7"/>
  <c r="I355" i="7"/>
  <c r="I354" i="7"/>
  <c r="I353" i="7"/>
  <c r="I352" i="7"/>
  <c r="I351" i="7"/>
  <c r="I350" i="7"/>
  <c r="I349" i="7"/>
  <c r="I348" i="7"/>
  <c r="I347" i="7"/>
  <c r="I346" i="7"/>
  <c r="I345" i="7"/>
  <c r="I344" i="7"/>
  <c r="I343" i="7"/>
  <c r="I342" i="7"/>
  <c r="I341" i="7"/>
  <c r="I340" i="7"/>
  <c r="I339" i="7"/>
  <c r="I338" i="7"/>
  <c r="I337" i="7"/>
  <c r="I336" i="7"/>
  <c r="I335" i="7"/>
  <c r="I334" i="7"/>
  <c r="I333" i="7"/>
  <c r="I332" i="7"/>
  <c r="I331" i="7"/>
  <c r="I330" i="7"/>
  <c r="I329" i="7"/>
  <c r="I328" i="7"/>
  <c r="I327" i="7"/>
  <c r="I326" i="7"/>
  <c r="I325" i="7"/>
  <c r="I324" i="7"/>
  <c r="I323" i="7"/>
  <c r="I322" i="7"/>
  <c r="I321" i="7"/>
  <c r="I320" i="7"/>
  <c r="I319" i="7"/>
  <c r="I318" i="7"/>
  <c r="I317" i="7"/>
  <c r="I316" i="7"/>
  <c r="I315" i="7"/>
  <c r="I314" i="7"/>
  <c r="I313" i="7"/>
  <c r="I312" i="7"/>
  <c r="I311" i="7"/>
  <c r="I310" i="7"/>
  <c r="I309" i="7"/>
  <c r="I308" i="7"/>
  <c r="I307" i="7"/>
  <c r="I306" i="7"/>
  <c r="I305" i="7"/>
  <c r="I304" i="7"/>
  <c r="I303" i="7"/>
  <c r="I302" i="7"/>
  <c r="I301" i="7"/>
  <c r="I300" i="7"/>
  <c r="I299" i="7"/>
  <c r="I298" i="7"/>
  <c r="I297" i="7"/>
  <c r="I296" i="7"/>
  <c r="I295" i="7"/>
  <c r="I294" i="7"/>
  <c r="I293" i="7"/>
  <c r="I292" i="7"/>
  <c r="I291" i="7"/>
  <c r="I290" i="7"/>
  <c r="I289" i="7"/>
  <c r="I288" i="7"/>
  <c r="I287" i="7"/>
  <c r="I286" i="7"/>
  <c r="I285" i="7"/>
  <c r="I284" i="7"/>
  <c r="I283" i="7"/>
  <c r="I282" i="7"/>
  <c r="I281" i="7"/>
  <c r="I280" i="7"/>
  <c r="I279" i="7"/>
  <c r="I278" i="7"/>
  <c r="I277" i="7"/>
  <c r="I276" i="7"/>
  <c r="I275" i="7"/>
  <c r="I274" i="7"/>
  <c r="I273" i="7"/>
  <c r="I272" i="7"/>
  <c r="I271" i="7"/>
  <c r="I270" i="7"/>
  <c r="I269" i="7"/>
  <c r="I268" i="7"/>
  <c r="I267" i="7"/>
  <c r="I266" i="7"/>
  <c r="I265" i="7"/>
  <c r="I264" i="7"/>
  <c r="I263" i="7"/>
  <c r="I262" i="7"/>
  <c r="I261" i="7"/>
  <c r="I260" i="7"/>
  <c r="I259" i="7"/>
  <c r="I258" i="7"/>
  <c r="I257" i="7"/>
  <c r="I256" i="7"/>
  <c r="I255" i="7"/>
  <c r="I254" i="7"/>
  <c r="I253" i="7"/>
  <c r="I252" i="7"/>
  <c r="I251" i="7"/>
  <c r="I250" i="7"/>
  <c r="I249" i="7"/>
  <c r="I248" i="7"/>
  <c r="I247" i="7"/>
  <c r="I246" i="7"/>
  <c r="I245" i="7"/>
  <c r="I244" i="7"/>
  <c r="I243" i="7"/>
  <c r="I242" i="7"/>
  <c r="I241" i="7"/>
  <c r="I240" i="7"/>
  <c r="I239" i="7"/>
  <c r="I238" i="7"/>
  <c r="I237" i="7"/>
  <c r="I236" i="7"/>
  <c r="I235" i="7"/>
  <c r="I234" i="7"/>
  <c r="I233" i="7"/>
  <c r="I232" i="7"/>
  <c r="I231" i="7"/>
  <c r="I230" i="7"/>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L14" i="7"/>
  <c r="K14" i="7"/>
  <c r="J14" i="7"/>
  <c r="I14" i="7"/>
  <c r="I13" i="7"/>
  <c r="L12" i="7"/>
  <c r="K12" i="7"/>
  <c r="J12" i="7"/>
  <c r="I12" i="7"/>
  <c r="I11" i="7"/>
  <c r="L10" i="7"/>
  <c r="J10" i="7"/>
  <c r="I10" i="7"/>
  <c r="I9" i="7"/>
  <c r="L8" i="7"/>
  <c r="K8" i="7"/>
  <c r="J8" i="7"/>
  <c r="I8" i="7"/>
  <c r="I7" i="7"/>
  <c r="L6" i="7"/>
  <c r="K6" i="7"/>
  <c r="J6" i="7"/>
  <c r="I6" i="7"/>
  <c r="I5" i="7"/>
  <c r="L4" i="7"/>
  <c r="K4" i="7"/>
  <c r="J4" i="7"/>
  <c r="I4" i="7"/>
  <c r="F59" i="11"/>
  <c r="F60" i="11"/>
  <c r="A58" i="11"/>
  <c r="J12" i="5"/>
  <c r="V111"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97" i="4"/>
  <c r="U198" i="4"/>
  <c r="U199" i="4"/>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5" i="4"/>
  <c r="S6" i="4"/>
  <c r="T6" i="4"/>
  <c r="S7" i="4"/>
  <c r="T7" i="4"/>
  <c r="S8" i="4"/>
  <c r="T8" i="4"/>
  <c r="S9" i="4"/>
  <c r="T9" i="4"/>
  <c r="S10" i="4"/>
  <c r="T10" i="4"/>
  <c r="S11" i="4"/>
  <c r="T11" i="4"/>
  <c r="S12" i="4"/>
  <c r="T12" i="4"/>
  <c r="S13" i="4"/>
  <c r="T13" i="4"/>
  <c r="S14" i="4"/>
  <c r="T14" i="4"/>
  <c r="S15" i="4"/>
  <c r="T15" i="4"/>
  <c r="S16" i="4"/>
  <c r="T16" i="4"/>
  <c r="S17" i="4"/>
  <c r="T17" i="4"/>
  <c r="S18" i="4"/>
  <c r="T18" i="4"/>
  <c r="S19" i="4"/>
  <c r="T19" i="4"/>
  <c r="S20" i="4"/>
  <c r="T20" i="4"/>
  <c r="S21" i="4"/>
  <c r="T21" i="4"/>
  <c r="S22" i="4"/>
  <c r="T22" i="4"/>
  <c r="S23" i="4"/>
  <c r="T23" i="4"/>
  <c r="S24" i="4"/>
  <c r="T24" i="4"/>
  <c r="S25" i="4"/>
  <c r="T25" i="4"/>
  <c r="S26" i="4"/>
  <c r="T26" i="4"/>
  <c r="S27" i="4"/>
  <c r="T27" i="4"/>
  <c r="S28" i="4"/>
  <c r="T28" i="4"/>
  <c r="S29" i="4"/>
  <c r="T29" i="4"/>
  <c r="S30" i="4"/>
  <c r="T30" i="4"/>
  <c r="S31" i="4"/>
  <c r="T31" i="4"/>
  <c r="S32" i="4"/>
  <c r="T32" i="4"/>
  <c r="S33" i="4"/>
  <c r="T33" i="4"/>
  <c r="S34" i="4"/>
  <c r="T34" i="4"/>
  <c r="S35" i="4"/>
  <c r="T35" i="4"/>
  <c r="S36" i="4"/>
  <c r="T36" i="4"/>
  <c r="S37" i="4"/>
  <c r="T37" i="4"/>
  <c r="S38" i="4"/>
  <c r="T38" i="4"/>
  <c r="S39" i="4"/>
  <c r="T39" i="4"/>
  <c r="S40" i="4"/>
  <c r="T40" i="4"/>
  <c r="S41" i="4"/>
  <c r="T41" i="4"/>
  <c r="S42" i="4"/>
  <c r="T42" i="4"/>
  <c r="S43" i="4"/>
  <c r="T43" i="4"/>
  <c r="S44" i="4"/>
  <c r="T44" i="4"/>
  <c r="S45" i="4"/>
  <c r="T45" i="4"/>
  <c r="S46" i="4"/>
  <c r="T46" i="4"/>
  <c r="S47" i="4"/>
  <c r="T47" i="4"/>
  <c r="S48" i="4"/>
  <c r="T48" i="4"/>
  <c r="S49" i="4"/>
  <c r="T49" i="4"/>
  <c r="S50" i="4"/>
  <c r="T50" i="4"/>
  <c r="S51" i="4"/>
  <c r="T51" i="4"/>
  <c r="S52" i="4"/>
  <c r="T52" i="4"/>
  <c r="S53" i="4"/>
  <c r="T53" i="4"/>
  <c r="S54" i="4"/>
  <c r="T54" i="4"/>
  <c r="S55" i="4"/>
  <c r="T55" i="4"/>
  <c r="S56" i="4"/>
  <c r="T56" i="4"/>
  <c r="S57" i="4"/>
  <c r="T57" i="4"/>
  <c r="S58" i="4"/>
  <c r="T58" i="4"/>
  <c r="S59" i="4"/>
  <c r="T59" i="4"/>
  <c r="S60" i="4"/>
  <c r="T60" i="4"/>
  <c r="S61" i="4"/>
  <c r="T61" i="4"/>
  <c r="S62" i="4"/>
  <c r="T62" i="4"/>
  <c r="S63" i="4"/>
  <c r="T63" i="4"/>
  <c r="S64" i="4"/>
  <c r="T64" i="4"/>
  <c r="S65" i="4"/>
  <c r="T65" i="4"/>
  <c r="S66" i="4"/>
  <c r="T66" i="4"/>
  <c r="S67" i="4"/>
  <c r="T67" i="4"/>
  <c r="S68" i="4"/>
  <c r="T68" i="4"/>
  <c r="S69" i="4"/>
  <c r="T69" i="4"/>
  <c r="S70" i="4"/>
  <c r="T70" i="4"/>
  <c r="S71" i="4"/>
  <c r="T71" i="4"/>
  <c r="S72" i="4"/>
  <c r="T72" i="4"/>
  <c r="S73" i="4"/>
  <c r="T73" i="4"/>
  <c r="S74" i="4"/>
  <c r="T74" i="4"/>
  <c r="S75" i="4"/>
  <c r="T75" i="4"/>
  <c r="S76" i="4"/>
  <c r="T76" i="4"/>
  <c r="S77" i="4"/>
  <c r="T77" i="4"/>
  <c r="S78" i="4"/>
  <c r="T78" i="4"/>
  <c r="S79" i="4"/>
  <c r="T79" i="4"/>
  <c r="S80" i="4"/>
  <c r="T80" i="4"/>
  <c r="S81" i="4"/>
  <c r="T81" i="4"/>
  <c r="S82" i="4"/>
  <c r="T82" i="4"/>
  <c r="S83" i="4"/>
  <c r="T83" i="4"/>
  <c r="S84" i="4"/>
  <c r="T84" i="4"/>
  <c r="S85" i="4"/>
  <c r="T85" i="4"/>
  <c r="S86" i="4"/>
  <c r="T86" i="4"/>
  <c r="S87" i="4"/>
  <c r="T87" i="4"/>
  <c r="S88" i="4"/>
  <c r="T88" i="4"/>
  <c r="S89" i="4"/>
  <c r="T89" i="4"/>
  <c r="S90" i="4"/>
  <c r="T90" i="4"/>
  <c r="S91" i="4"/>
  <c r="T91" i="4"/>
  <c r="S92" i="4"/>
  <c r="T92" i="4"/>
  <c r="S93" i="4"/>
  <c r="T93" i="4"/>
  <c r="S94" i="4"/>
  <c r="T94" i="4"/>
  <c r="S95" i="4"/>
  <c r="T95" i="4"/>
  <c r="S96" i="4"/>
  <c r="T96" i="4"/>
  <c r="S97" i="4"/>
  <c r="T97" i="4"/>
  <c r="S98" i="4"/>
  <c r="T98" i="4"/>
  <c r="S99" i="4"/>
  <c r="T99" i="4"/>
  <c r="S100" i="4"/>
  <c r="T100" i="4"/>
  <c r="S101" i="4"/>
  <c r="T101" i="4"/>
  <c r="S102" i="4"/>
  <c r="T102" i="4"/>
  <c r="S103" i="4"/>
  <c r="T103" i="4"/>
  <c r="S104" i="4"/>
  <c r="T104" i="4"/>
  <c r="S105" i="4"/>
  <c r="T105" i="4"/>
  <c r="S106" i="4"/>
  <c r="T106" i="4"/>
  <c r="S107" i="4"/>
  <c r="T107" i="4"/>
  <c r="S108" i="4"/>
  <c r="T108" i="4"/>
  <c r="S109" i="4"/>
  <c r="T109" i="4"/>
  <c r="S110" i="4"/>
  <c r="T110" i="4"/>
  <c r="S111" i="4"/>
  <c r="T111" i="4"/>
  <c r="S112" i="4"/>
  <c r="T112" i="4"/>
  <c r="S113" i="4"/>
  <c r="T113" i="4"/>
  <c r="S114" i="4"/>
  <c r="T114" i="4"/>
  <c r="S115" i="4"/>
  <c r="T115" i="4"/>
  <c r="S116" i="4"/>
  <c r="T116" i="4"/>
  <c r="S117" i="4"/>
  <c r="T117" i="4"/>
  <c r="S118" i="4"/>
  <c r="T118" i="4"/>
  <c r="S119" i="4"/>
  <c r="T119" i="4"/>
  <c r="S120" i="4"/>
  <c r="T120" i="4"/>
  <c r="S121" i="4"/>
  <c r="T121" i="4"/>
  <c r="S122" i="4"/>
  <c r="T122" i="4"/>
  <c r="S123" i="4"/>
  <c r="T123" i="4"/>
  <c r="S124" i="4"/>
  <c r="T124" i="4"/>
  <c r="S125" i="4"/>
  <c r="T125" i="4"/>
  <c r="S126" i="4"/>
  <c r="T126" i="4"/>
  <c r="S127" i="4"/>
  <c r="T127" i="4"/>
  <c r="S128" i="4"/>
  <c r="T128" i="4"/>
  <c r="S129" i="4"/>
  <c r="T129" i="4"/>
  <c r="S130" i="4"/>
  <c r="T130" i="4"/>
  <c r="S131" i="4"/>
  <c r="T131" i="4"/>
  <c r="S132" i="4"/>
  <c r="T132" i="4"/>
  <c r="S133" i="4"/>
  <c r="T133" i="4"/>
  <c r="S134" i="4"/>
  <c r="T134" i="4"/>
  <c r="S135" i="4"/>
  <c r="T135" i="4"/>
  <c r="S136" i="4"/>
  <c r="T136" i="4"/>
  <c r="S137" i="4"/>
  <c r="T137" i="4"/>
  <c r="S138" i="4"/>
  <c r="T138" i="4"/>
  <c r="S139" i="4"/>
  <c r="T139" i="4"/>
  <c r="S140" i="4"/>
  <c r="T140" i="4"/>
  <c r="S141" i="4"/>
  <c r="T141" i="4"/>
  <c r="S142" i="4"/>
  <c r="T142" i="4"/>
  <c r="S143" i="4"/>
  <c r="T143" i="4"/>
  <c r="S144" i="4"/>
  <c r="T144" i="4"/>
  <c r="S145" i="4"/>
  <c r="T145" i="4"/>
  <c r="S146" i="4"/>
  <c r="T146" i="4"/>
  <c r="S147" i="4"/>
  <c r="T147" i="4"/>
  <c r="S148" i="4"/>
  <c r="T148" i="4"/>
  <c r="S149" i="4"/>
  <c r="T149" i="4"/>
  <c r="S150" i="4"/>
  <c r="T150" i="4"/>
  <c r="S151" i="4"/>
  <c r="T151" i="4"/>
  <c r="S152" i="4"/>
  <c r="T152" i="4"/>
  <c r="S153" i="4"/>
  <c r="T153" i="4"/>
  <c r="S154" i="4"/>
  <c r="T154" i="4"/>
  <c r="S155" i="4"/>
  <c r="T155" i="4"/>
  <c r="S156" i="4"/>
  <c r="T156" i="4"/>
  <c r="S157" i="4"/>
  <c r="T157" i="4"/>
  <c r="S158" i="4"/>
  <c r="T158" i="4"/>
  <c r="S159" i="4"/>
  <c r="T159" i="4"/>
  <c r="S160" i="4"/>
  <c r="T160" i="4"/>
  <c r="S161" i="4"/>
  <c r="T161" i="4"/>
  <c r="S162" i="4"/>
  <c r="T162" i="4"/>
  <c r="S163" i="4"/>
  <c r="T163" i="4"/>
  <c r="S164" i="4"/>
  <c r="T164" i="4"/>
  <c r="S165" i="4"/>
  <c r="T165" i="4"/>
  <c r="S166" i="4"/>
  <c r="T166" i="4"/>
  <c r="S167" i="4"/>
  <c r="T167" i="4"/>
  <c r="S168" i="4"/>
  <c r="T168" i="4"/>
  <c r="S169" i="4"/>
  <c r="T169" i="4"/>
  <c r="S170" i="4"/>
  <c r="T170" i="4"/>
  <c r="S171" i="4"/>
  <c r="T171" i="4"/>
  <c r="S172" i="4"/>
  <c r="T172" i="4"/>
  <c r="S173" i="4"/>
  <c r="T173" i="4"/>
  <c r="S174" i="4"/>
  <c r="T174" i="4"/>
  <c r="S175" i="4"/>
  <c r="T175" i="4"/>
  <c r="S176" i="4"/>
  <c r="T176" i="4"/>
  <c r="S177" i="4"/>
  <c r="T177" i="4"/>
  <c r="S178" i="4"/>
  <c r="T178" i="4"/>
  <c r="S179" i="4"/>
  <c r="T179" i="4"/>
  <c r="S180" i="4"/>
  <c r="T180" i="4"/>
  <c r="S181" i="4"/>
  <c r="T181" i="4"/>
  <c r="S182" i="4"/>
  <c r="T182" i="4"/>
  <c r="S183" i="4"/>
  <c r="T183" i="4"/>
  <c r="S184" i="4"/>
  <c r="T184" i="4"/>
  <c r="S185" i="4"/>
  <c r="T185" i="4"/>
  <c r="S186" i="4"/>
  <c r="T186" i="4"/>
  <c r="S187" i="4"/>
  <c r="T187" i="4"/>
  <c r="S188" i="4"/>
  <c r="T188" i="4"/>
  <c r="S189" i="4"/>
  <c r="T189" i="4"/>
  <c r="S190" i="4"/>
  <c r="T190" i="4"/>
  <c r="S191" i="4"/>
  <c r="T191" i="4"/>
  <c r="S192" i="4"/>
  <c r="T192" i="4"/>
  <c r="S193" i="4"/>
  <c r="T193" i="4"/>
  <c r="S194" i="4"/>
  <c r="T194" i="4"/>
  <c r="S195" i="4"/>
  <c r="T195" i="4"/>
  <c r="S196" i="4"/>
  <c r="T196" i="4"/>
  <c r="S197" i="4"/>
  <c r="T197" i="4"/>
  <c r="S198" i="4"/>
  <c r="T198" i="4"/>
  <c r="S199" i="4"/>
  <c r="T199" i="4"/>
  <c r="S200" i="4"/>
  <c r="T200" i="4"/>
  <c r="S201" i="4"/>
  <c r="T201" i="4"/>
  <c r="S202" i="4"/>
  <c r="T202" i="4"/>
  <c r="S203" i="4"/>
  <c r="T203" i="4"/>
  <c r="S204" i="4"/>
  <c r="T204" i="4"/>
  <c r="S205" i="4"/>
  <c r="T205" i="4"/>
  <c r="S206" i="4"/>
  <c r="T206" i="4"/>
  <c r="S207" i="4"/>
  <c r="T207" i="4"/>
  <c r="S208" i="4"/>
  <c r="T208" i="4"/>
  <c r="S209" i="4"/>
  <c r="T209" i="4"/>
  <c r="S210" i="4"/>
  <c r="T210" i="4"/>
  <c r="S211" i="4"/>
  <c r="T211" i="4"/>
  <c r="S212" i="4"/>
  <c r="T212" i="4"/>
  <c r="S213" i="4"/>
  <c r="T213" i="4"/>
  <c r="S214" i="4"/>
  <c r="T214" i="4"/>
  <c r="S215" i="4"/>
  <c r="T215" i="4"/>
  <c r="S216" i="4"/>
  <c r="T216" i="4"/>
  <c r="S217" i="4"/>
  <c r="T217" i="4"/>
  <c r="S218" i="4"/>
  <c r="T218" i="4"/>
  <c r="S219" i="4"/>
  <c r="T219" i="4"/>
  <c r="S220" i="4"/>
  <c r="T220" i="4"/>
  <c r="S221" i="4"/>
  <c r="T221" i="4"/>
  <c r="S222" i="4"/>
  <c r="T222" i="4"/>
  <c r="S223" i="4"/>
  <c r="T223" i="4"/>
  <c r="S224" i="4"/>
  <c r="T224" i="4"/>
  <c r="S225" i="4"/>
  <c r="T225" i="4"/>
  <c r="S226" i="4"/>
  <c r="T226" i="4"/>
  <c r="S227" i="4"/>
  <c r="T227" i="4"/>
  <c r="S228" i="4"/>
  <c r="T228" i="4"/>
  <c r="S229" i="4"/>
  <c r="T229" i="4"/>
  <c r="S230" i="4"/>
  <c r="T230" i="4"/>
  <c r="S231" i="4"/>
  <c r="T231" i="4"/>
  <c r="S232" i="4"/>
  <c r="T232" i="4"/>
  <c r="S233" i="4"/>
  <c r="T233" i="4"/>
  <c r="S234" i="4"/>
  <c r="T234" i="4"/>
  <c r="S235" i="4"/>
  <c r="T235" i="4"/>
  <c r="S236" i="4"/>
  <c r="T236" i="4"/>
  <c r="S237" i="4"/>
  <c r="T237" i="4"/>
  <c r="S238" i="4"/>
  <c r="T238" i="4"/>
  <c r="T5" i="4"/>
  <c r="S5" i="4"/>
  <c r="A59" i="11"/>
  <c r="F137" i="8"/>
  <c r="F219" i="8"/>
  <c r="F58" i="8"/>
  <c r="F94" i="8"/>
  <c r="F174" i="8"/>
  <c r="F160" i="8"/>
  <c r="F164" i="8"/>
  <c r="F221" i="8"/>
  <c r="F218" i="8"/>
  <c r="F150" i="8"/>
  <c r="F129" i="8"/>
  <c r="F227" i="8"/>
  <c r="F108" i="8"/>
  <c r="F136" i="8"/>
  <c r="F140" i="8"/>
  <c r="F121" i="8"/>
  <c r="F92" i="8"/>
  <c r="F222" i="8"/>
  <c r="F60" i="8"/>
  <c r="F96" i="8"/>
  <c r="F55" i="8"/>
  <c r="F143" i="8"/>
  <c r="F195" i="8"/>
  <c r="F187" i="8"/>
  <c r="F75" i="8"/>
  <c r="F128" i="8"/>
  <c r="F66" i="8"/>
  <c r="F91" i="8"/>
  <c r="F224" i="8"/>
  <c r="F223" i="8"/>
  <c r="F78" i="8"/>
  <c r="F79" i="8"/>
  <c r="F205" i="8"/>
  <c r="F184" i="8"/>
  <c r="F98" i="8"/>
  <c r="F56" i="8"/>
  <c r="F207" i="8"/>
  <c r="F86" i="8"/>
  <c r="F54" i="8"/>
  <c r="F124" i="8"/>
  <c r="F200" i="8"/>
  <c r="F193" i="8"/>
  <c r="F47" i="8"/>
  <c r="F165" i="8"/>
  <c r="F102" i="8"/>
  <c r="F197" i="8"/>
  <c r="F95" i="8"/>
  <c r="F211" i="8"/>
  <c r="F84" i="8"/>
  <c r="F154" i="8"/>
  <c r="F210" i="8"/>
  <c r="F175" i="8"/>
  <c r="F148" i="8"/>
  <c r="F73" i="8"/>
  <c r="F172" i="8"/>
  <c r="F142" i="8"/>
  <c r="F67" i="8"/>
  <c r="F214" i="8"/>
  <c r="F201" i="8"/>
  <c r="F99" i="8"/>
  <c r="F132" i="8"/>
  <c r="F111" i="8"/>
  <c r="F64" i="8"/>
  <c r="F88" i="8"/>
  <c r="F157" i="8"/>
  <c r="F85" i="8"/>
  <c r="F89" i="8"/>
  <c r="F80" i="8"/>
  <c r="F188" i="8"/>
  <c r="F206" i="8"/>
  <c r="F166" i="8"/>
  <c r="F190" i="8"/>
  <c r="F63" i="8"/>
  <c r="F155" i="8"/>
  <c r="F147" i="8"/>
  <c r="F112" i="8"/>
  <c r="F125" i="8"/>
  <c r="F46" i="8"/>
  <c r="F171" i="8"/>
  <c r="F177" i="8"/>
  <c r="F141" i="8"/>
  <c r="F180" i="8"/>
  <c r="F104" i="8"/>
  <c r="F100" i="8"/>
  <c r="F114" i="8"/>
  <c r="F170" i="8"/>
  <c r="F70" i="8"/>
  <c r="F126" i="8"/>
  <c r="F118" i="8"/>
  <c r="F59" i="8"/>
  <c r="F192" i="8"/>
  <c r="F81" i="8"/>
  <c r="F189" i="8"/>
  <c r="F87" i="8"/>
  <c r="F49" i="8"/>
  <c r="F135" i="8"/>
  <c r="F217" i="8"/>
  <c r="F71" i="8"/>
  <c r="F57" i="8"/>
  <c r="F105" i="8"/>
  <c r="F120" i="8"/>
  <c r="F213" i="8"/>
  <c r="F152" i="8"/>
  <c r="F168" i="8"/>
  <c r="F93" i="8"/>
  <c r="F109" i="8"/>
  <c r="F161" i="8"/>
  <c r="F74" i="8"/>
  <c r="F110" i="8"/>
  <c r="F151" i="8"/>
  <c r="F199" i="8"/>
  <c r="F115" i="8"/>
  <c r="F158" i="8"/>
  <c r="F191" i="8"/>
  <c r="F212" i="8"/>
  <c r="F83" i="8"/>
  <c r="F90" i="8"/>
  <c r="F52" i="8"/>
  <c r="F162" i="8"/>
  <c r="F182" i="8"/>
  <c r="F185" i="8"/>
  <c r="F144" i="8"/>
  <c r="F50" i="8"/>
  <c r="F149" i="8"/>
  <c r="F122" i="8"/>
  <c r="F51" i="8"/>
  <c r="F215" i="8"/>
  <c r="F107" i="8"/>
  <c r="F123" i="8"/>
  <c r="F181" i="8"/>
  <c r="F163" i="8"/>
  <c r="F131" i="8"/>
  <c r="F220" i="8"/>
  <c r="F113" i="8"/>
  <c r="F226" i="8"/>
  <c r="F167" i="8"/>
  <c r="F76" i="8"/>
  <c r="F116" i="8"/>
  <c r="F48" i="8"/>
  <c r="F156" i="8"/>
  <c r="F196" i="8"/>
  <c r="F101" i="8"/>
  <c r="F204" i="8"/>
  <c r="F77" i="8"/>
  <c r="F146" i="8"/>
  <c r="F173" i="8"/>
  <c r="F119" i="8"/>
  <c r="F145" i="8"/>
  <c r="F198" i="8"/>
  <c r="F183" i="8"/>
  <c r="F65" i="8"/>
  <c r="F208" i="8"/>
  <c r="F194" i="8"/>
  <c r="F103" i="8"/>
  <c r="F82" i="8"/>
  <c r="F69" i="8"/>
  <c r="F203" i="8"/>
  <c r="F176" i="8"/>
  <c r="F127" i="8"/>
  <c r="F130" i="8"/>
  <c r="F61" i="8"/>
  <c r="F138" i="8"/>
  <c r="F186" i="8"/>
  <c r="F62" i="8"/>
  <c r="F139" i="8"/>
  <c r="F134" i="8"/>
  <c r="F209" i="8"/>
  <c r="F225" i="8"/>
  <c r="F159" i="8"/>
  <c r="F133" i="8"/>
  <c r="F106" i="8"/>
  <c r="F53" i="8"/>
  <c r="F216" i="8"/>
  <c r="F117" i="8"/>
  <c r="F179" i="8"/>
  <c r="F68" i="8"/>
  <c r="F202" i="8"/>
  <c r="F72" i="8"/>
  <c r="F97" i="8"/>
  <c r="F169" i="8"/>
  <c r="F178" i="8"/>
  <c r="F153" i="8"/>
  <c r="B9" i="5"/>
  <c r="J30" i="5"/>
  <c r="G18" i="1"/>
  <c r="J66" i="5"/>
  <c r="J55" i="5"/>
  <c r="B8" i="5"/>
  <c r="B30" i="5"/>
  <c r="B29" i="5"/>
  <c r="B25" i="5"/>
  <c r="B24" i="5"/>
  <c r="B31" i="5"/>
  <c r="C6" i="15"/>
  <c r="C35" i="15"/>
  <c r="C29" i="15"/>
  <c r="C11" i="15"/>
  <c r="C23" i="15"/>
  <c r="B21" i="5"/>
  <c r="B20" i="5"/>
  <c r="C22" i="15"/>
  <c r="C5" i="15"/>
  <c r="C10" i="15"/>
  <c r="C34" i="15"/>
</calcChain>
</file>

<file path=xl/comments1.xml><?xml version="1.0" encoding="utf-8"?>
<comments xmlns="http://schemas.openxmlformats.org/spreadsheetml/2006/main">
  <authors>
    <author>Timo Leiter</author>
  </authors>
  <commentList>
    <comment ref="I22" authorId="0">
      <text>
        <r>
          <rPr>
            <b/>
            <sz val="9"/>
            <color indexed="81"/>
            <rFont val="Tahoma"/>
            <family val="2"/>
          </rPr>
          <t>Timo Leiter:</t>
        </r>
        <r>
          <rPr>
            <sz val="9"/>
            <color indexed="81"/>
            <rFont val="Tahoma"/>
            <family val="2"/>
          </rPr>
          <t xml:space="preserve">
Hier wird noch der Link ergänzt</t>
        </r>
      </text>
    </comment>
  </commentList>
</comments>
</file>

<file path=xl/comments2.xml><?xml version="1.0" encoding="utf-8"?>
<comments xmlns="http://schemas.openxmlformats.org/spreadsheetml/2006/main">
  <authors>
    <author>Michel Koehler</author>
  </authors>
  <commentList>
    <comment ref="A21" authorId="0">
      <text>
        <r>
          <rPr>
            <b/>
            <sz val="9"/>
            <color indexed="81"/>
            <rFont val="Tahoma"/>
            <family val="2"/>
          </rPr>
          <t>Michel Koehler:</t>
        </r>
        <r>
          <rPr>
            <sz val="9"/>
            <color indexed="81"/>
            <rFont val="Tahoma"/>
            <family val="2"/>
          </rPr>
          <t xml:space="preserve">
It's up to the decision makers how the balancing between SWABS and SWREL should be weighted - here it is 50/50</t>
        </r>
      </text>
    </comment>
    <comment ref="E27" authorId="0">
      <text>
        <r>
          <rPr>
            <b/>
            <sz val="9"/>
            <color indexed="81"/>
            <rFont val="Tahoma"/>
            <family val="2"/>
          </rPr>
          <t>Michel Koehler:</t>
        </r>
        <r>
          <rPr>
            <sz val="9"/>
            <color indexed="81"/>
            <rFont val="Tahoma"/>
            <family val="2"/>
          </rPr>
          <t xml:space="preserve">
Only 15 years considered (growing period of mangroves reflected)</t>
        </r>
      </text>
    </comment>
    <comment ref="J55" authorId="0">
      <text>
        <r>
          <rPr>
            <b/>
            <sz val="9"/>
            <color indexed="81"/>
            <rFont val="Tahoma"/>
            <family val="2"/>
          </rPr>
          <t>Michel Koehler:</t>
        </r>
        <r>
          <rPr>
            <sz val="9"/>
            <color indexed="81"/>
            <rFont val="Tahoma"/>
            <family val="2"/>
          </rPr>
          <t xml:space="preserve">
Only 17 years considered (growing period of mangroves reflected)</t>
        </r>
      </text>
    </comment>
    <comment ref="J66" authorId="0">
      <text>
        <r>
          <rPr>
            <b/>
            <sz val="9"/>
            <color indexed="81"/>
            <rFont val="Tahoma"/>
            <family val="2"/>
          </rPr>
          <t>Michel Koehler:</t>
        </r>
        <r>
          <rPr>
            <sz val="9"/>
            <color indexed="81"/>
            <rFont val="Tahoma"/>
            <family val="2"/>
          </rPr>
          <t xml:space="preserve">
Only 17 years considered (growing period of mangroves reflected)
</t>
        </r>
      </text>
    </comment>
  </commentList>
</comments>
</file>

<file path=xl/comments3.xml><?xml version="1.0" encoding="utf-8"?>
<comments xmlns="http://schemas.openxmlformats.org/spreadsheetml/2006/main">
  <authors>
    <author>Michel Koehler</author>
  </authors>
  <commentList>
    <comment ref="G19" authorId="0">
      <text>
        <r>
          <rPr>
            <b/>
            <sz val="9"/>
            <color indexed="81"/>
            <rFont val="Tahoma"/>
            <family val="2"/>
          </rPr>
          <t>Michel Koehler:</t>
        </r>
        <r>
          <rPr>
            <sz val="9"/>
            <color indexed="81"/>
            <rFont val="Tahoma"/>
            <family val="2"/>
          </rPr>
          <t xml:space="preserve">
Including first 3 years maintenance</t>
        </r>
      </text>
    </comment>
  </commentList>
</comments>
</file>

<file path=xl/comments4.xml><?xml version="1.0" encoding="utf-8"?>
<comments xmlns="http://schemas.openxmlformats.org/spreadsheetml/2006/main">
  <authors>
    <author>Michel Koehler</author>
  </authors>
  <commentList>
    <comment ref="B14" authorId="0">
      <text>
        <r>
          <rPr>
            <b/>
            <sz val="9"/>
            <color indexed="81"/>
            <rFont val="Tahoma"/>
            <family val="2"/>
          </rPr>
          <t>Michel Koehler:</t>
        </r>
        <r>
          <rPr>
            <sz val="9"/>
            <color indexed="81"/>
            <rFont val="Tahoma"/>
            <family val="2"/>
          </rPr>
          <t xml:space="preserve">
Needs link to project situation based on individual information</t>
        </r>
      </text>
    </comment>
  </commentList>
</comments>
</file>

<file path=xl/comments5.xml><?xml version="1.0" encoding="utf-8"?>
<comments xmlns="http://schemas.openxmlformats.org/spreadsheetml/2006/main">
  <authors>
    <author>stadelmann</author>
  </authors>
  <commentList>
    <comment ref="B1" authorId="0">
      <text>
        <r>
          <rPr>
            <b/>
            <sz val="8"/>
            <color indexed="81"/>
            <rFont val="Tahoma"/>
            <family val="2"/>
          </rPr>
          <t>"</t>
        </r>
        <r>
          <rPr>
            <sz val="8"/>
            <color indexed="81"/>
            <rFont val="Tahoma"/>
            <family val="2"/>
          </rPr>
          <t>Cereal yield, measured as kilograms per hectare of harvested land, includes wheat, rice, maize, barley, oats, rye, millet, sorghum, buckwheat, and mixed grains. Production data on cereals relate to crops harvested for dry grain only. Cereal crops harvested for hay or harvested green for food, feed, or silage and those used for grazing are excluded. "</t>
        </r>
      </text>
    </comment>
    <comment ref="I1" authorId="0">
      <text>
        <r>
          <rPr>
            <b/>
            <sz val="8"/>
            <color indexed="81"/>
            <rFont val="Tahoma"/>
            <family val="2"/>
          </rPr>
          <t>"</t>
        </r>
        <r>
          <rPr>
            <sz val="8"/>
            <color indexed="81"/>
            <rFont val="Tahoma"/>
            <family val="2"/>
          </rPr>
          <t>Cereal yield, measured as kilograms per hectare of harvested land, includes wheat, rice, maize, barley, oats, rye, millet, sorghum, buckwheat, and mixed grains. Production data on cereals relate to crops harvested for dry grain only. Cereal crops harvested for hay or harvested green for food, feed, or silage and those used for grazing are excluded. "</t>
        </r>
      </text>
    </comment>
    <comment ref="V1" authorId="0">
      <text>
        <r>
          <rPr>
            <b/>
            <sz val="8"/>
            <color indexed="81"/>
            <rFont val="Tahoma"/>
            <family val="2"/>
          </rPr>
          <t>"</t>
        </r>
        <r>
          <rPr>
            <sz val="8"/>
            <color indexed="81"/>
            <rFont val="Tahoma"/>
            <family val="2"/>
          </rPr>
          <t>Cereal yield, measured as kilograms per hectare of harvested land, includes wheat, rice, maize, barley, oats, rye, millet, sorghum, buckwheat, and mixed grains. Production data on cereals relate to crops harvested for dry grain only. Cereal crops harvested for hay or harvested green for food, feed, or silage and those used for grazing are excluded. "</t>
        </r>
      </text>
    </comment>
  </commentList>
</comments>
</file>

<file path=xl/comments6.xml><?xml version="1.0" encoding="utf-8"?>
<comments xmlns="http://schemas.openxmlformats.org/spreadsheetml/2006/main">
  <authors>
    <author>stadelmann</author>
  </authors>
  <commentList>
    <comment ref="Q8" authorId="0">
      <text>
        <r>
          <rPr>
            <b/>
            <sz val="8"/>
            <color indexed="81"/>
            <rFont val="Tahoma"/>
            <family val="2"/>
          </rPr>
          <t>stadelmann:</t>
        </r>
        <r>
          <rPr>
            <sz val="8"/>
            <color indexed="81"/>
            <rFont val="Tahoma"/>
            <family val="2"/>
          </rPr>
          <t xml:space="preserve">
Level of salinization (ECe in mmhos/cm) to reach loss</t>
        </r>
      </text>
    </comment>
    <comment ref="V16" authorId="0">
      <text>
        <r>
          <rPr>
            <b/>
            <sz val="8"/>
            <color indexed="81"/>
            <rFont val="Tahoma"/>
            <family val="2"/>
          </rPr>
          <t>stadelmann:</t>
        </r>
        <r>
          <rPr>
            <sz val="8"/>
            <color indexed="81"/>
            <rFont val="Tahoma"/>
            <family val="2"/>
          </rPr>
          <t xml:space="preserve">
cropp loss
</t>
        </r>
      </text>
    </comment>
    <comment ref="AA16" authorId="0">
      <text>
        <r>
          <rPr>
            <b/>
            <sz val="8"/>
            <color indexed="81"/>
            <rFont val="Tahoma"/>
            <family val="2"/>
          </rPr>
          <t>stadelmann:</t>
        </r>
        <r>
          <rPr>
            <sz val="8"/>
            <color indexed="81"/>
            <rFont val="Tahoma"/>
            <family val="2"/>
          </rPr>
          <t xml:space="preserve">
Level of salinization (ECe in mmhos/cm) to reach loss</t>
        </r>
      </text>
    </comment>
  </commentList>
</comments>
</file>

<file path=xl/comments7.xml><?xml version="1.0" encoding="utf-8"?>
<comments xmlns="http://schemas.openxmlformats.org/spreadsheetml/2006/main">
  <authors>
    <author>stadelmann</author>
  </authors>
  <commentList>
    <comment ref="J5" authorId="0">
      <text>
        <r>
          <rPr>
            <b/>
            <sz val="8"/>
            <color indexed="81"/>
            <rFont val="Tahoma"/>
            <family val="2"/>
          </rPr>
          <t>stadelmann:</t>
        </r>
        <r>
          <rPr>
            <sz val="8"/>
            <color indexed="81"/>
            <rFont val="Tahoma"/>
            <family val="2"/>
          </rPr>
          <t xml:space="preserve">
Source: 
 Berk, Zeki (1992): TECHNOLOGY OF PRODUCTION OF EDIBLE FLOURS AND PROTEIN PRODUCTS FROM SOYBEANS.
FAO AGRICULTURAL SERVICES BULLETIN No. 97http://www.fao.org/docrep/t0532e/t0532e02.htm#1.6</t>
        </r>
      </text>
    </comment>
    <comment ref="E6" authorId="0">
      <text>
        <r>
          <rPr>
            <b/>
            <sz val="8"/>
            <color indexed="81"/>
            <rFont val="Tahoma"/>
            <family val="2"/>
          </rPr>
          <t>stadelmann:</t>
        </r>
        <r>
          <rPr>
            <sz val="8"/>
            <color indexed="81"/>
            <rFont val="Tahoma"/>
            <family val="2"/>
          </rPr>
          <t xml:space="preserve">
FAO 2007. see http://www.fao.org/AG/AGAINFO/themes/en/meat/backgr_composition.html</t>
        </r>
      </text>
    </comment>
    <comment ref="I7" authorId="0">
      <text>
        <r>
          <rPr>
            <b/>
            <sz val="8"/>
            <color indexed="81"/>
            <rFont val="Tahoma"/>
            <family val="2"/>
          </rPr>
          <t>stadelmann:
Source:    Chilkunda D Nandini, Paramahans V Salimath. 2001. IN:  Food Chemistry. Volume 73, Issue 2, May 2001, Pages 197–203
Title:
Carbohydrate composition of wheat, wheat bran, sorghum and bajra with good chapati/roti (Indian flat bread) making quality
http://www.sciencedirect.com/science/article/pii/S0308814600002788</t>
        </r>
      </text>
    </comment>
    <comment ref="K7" authorId="0">
      <text>
        <r>
          <rPr>
            <b/>
            <sz val="8"/>
            <color indexed="81"/>
            <rFont val="Tahoma"/>
            <family val="2"/>
          </rPr>
          <t>stadelmann:</t>
        </r>
        <r>
          <rPr>
            <sz val="8"/>
            <color indexed="81"/>
            <rFont val="Tahoma"/>
            <family val="2"/>
          </rPr>
          <t xml:space="preserve">
Source:    Chilkunda D Nandini, Paramahans V Salimath. 2001. IN:  Food Chemistry. Volume 73, Issue 2, May 2001, Pages 197–203
Title:
Carbohydrate composition of wheat, wheat bran, sorghum and bajra with good chapati/roti (Indian flat bread) making quality
http://www.sciencedirect.com/science/article/pii/S0308814600002788</t>
        </r>
      </text>
    </comment>
  </commentList>
</comments>
</file>

<file path=xl/sharedStrings.xml><?xml version="1.0" encoding="utf-8"?>
<sst xmlns="http://schemas.openxmlformats.org/spreadsheetml/2006/main" count="11860" uniqueCount="1246">
  <si>
    <t>Data neeed</t>
  </si>
  <si>
    <t>Data available</t>
  </si>
  <si>
    <t>Crop production</t>
  </si>
  <si>
    <t>Projecta area (administrative boundaries)</t>
  </si>
  <si>
    <t>Topic</t>
  </si>
  <si>
    <t>Default value</t>
  </si>
  <si>
    <t>Source</t>
  </si>
  <si>
    <t>Region</t>
  </si>
  <si>
    <t>North America</t>
  </si>
  <si>
    <t>South Africa</t>
  </si>
  <si>
    <t>South Asia</t>
  </si>
  <si>
    <t>countries</t>
  </si>
  <si>
    <t>country codes</t>
  </si>
  <si>
    <t>Albania</t>
  </si>
  <si>
    <t>Algeria</t>
  </si>
  <si>
    <t>Angola</t>
  </si>
  <si>
    <t>Antigua and Barbuda</t>
  </si>
  <si>
    <t>Argentina</t>
  </si>
  <si>
    <t>Armenia</t>
  </si>
  <si>
    <t>Australia</t>
  </si>
  <si>
    <t>Austria</t>
  </si>
  <si>
    <t>Azerbaijan</t>
  </si>
  <si>
    <t>Bahamas</t>
  </si>
  <si>
    <t>Bangladesh</t>
  </si>
  <si>
    <t>Barbados</t>
  </si>
  <si>
    <t>Belarus</t>
  </si>
  <si>
    <t>Belgium</t>
  </si>
  <si>
    <t>Belize</t>
  </si>
  <si>
    <t>Benin</t>
  </si>
  <si>
    <t>Bermuda</t>
  </si>
  <si>
    <t>Bolivia (Plurinational State of)</t>
  </si>
  <si>
    <t>Bosnia and Herzegovina</t>
  </si>
  <si>
    <t>Botswana</t>
  </si>
  <si>
    <t>Brazil</t>
  </si>
  <si>
    <t>Brunei Darussalam</t>
  </si>
  <si>
    <t>Bulgaria</t>
  </si>
  <si>
    <t>Burkina Faso</t>
  </si>
  <si>
    <t>Burundi</t>
  </si>
  <si>
    <t>Cambodia</t>
  </si>
  <si>
    <t>Cameroon</t>
  </si>
  <si>
    <t>Canada</t>
  </si>
  <si>
    <t>Cape Verde</t>
  </si>
  <si>
    <t>Central African Republic</t>
  </si>
  <si>
    <t>Chad</t>
  </si>
  <si>
    <t>Chile</t>
  </si>
  <si>
    <t>China</t>
  </si>
  <si>
    <t>Colombia</t>
  </si>
  <si>
    <t>Comoros</t>
  </si>
  <si>
    <t>Congo</t>
  </si>
  <si>
    <t>Costa Rica</t>
  </si>
  <si>
    <t>Côte d'Ivoire</t>
  </si>
  <si>
    <t>Croatia</t>
  </si>
  <si>
    <t>Cuba</t>
  </si>
  <si>
    <t>Cyprus</t>
  </si>
  <si>
    <t>Czech Republic</t>
  </si>
  <si>
    <t>Democratic People's Republic of Korea</t>
  </si>
  <si>
    <t>Democratic Republic of the Congo</t>
  </si>
  <si>
    <t>Denmark</t>
  </si>
  <si>
    <t>Djibouti</t>
  </si>
  <si>
    <t>Dominica</t>
  </si>
  <si>
    <t>Dominican Republic</t>
  </si>
  <si>
    <t>Ecuador</t>
  </si>
  <si>
    <t>Egypt</t>
  </si>
  <si>
    <t>El Salvador</t>
  </si>
  <si>
    <t>Eritrea</t>
  </si>
  <si>
    <t>Estonia</t>
  </si>
  <si>
    <t>Ethiopia</t>
  </si>
  <si>
    <t>Fiji</t>
  </si>
  <si>
    <t>Finland</t>
  </si>
  <si>
    <t>France</t>
  </si>
  <si>
    <t>French Polynesia</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</si>
  <si>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</si>
  <si>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</si>
  <si>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</si>
  <si>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</si>
  <si>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</si>
  <si>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</si>
  <si>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</si>
  <si>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</si>
  <si>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</si>
  <si>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</si>
  <si>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</si>
  <si>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</si>
  <si>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</si>
  <si>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</si>
  <si>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</si>
  <si>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</si>
  <si>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</si>
  <si>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 (Islamic Republic of)</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</si>
  <si>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</si>
  <si>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</si>
  <si>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</si>
  <si>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</si>
  <si>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</si>
  <si>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</si>
  <si>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</si>
  <si>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</si>
  <si>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</si>
  <si>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</si>
  <si>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</si>
  <si>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</si>
  <si>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</si>
  <si>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</si>
  <si>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</si>
  <si>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</si>
  <si>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</si>
  <si>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Lithuania</t>
  </si>
  <si>
    <t>Luxembourg</t>
  </si>
  <si>
    <t>Madagascar</t>
  </si>
  <si>
    <t>Malawi</t>
  </si>
  <si>
    <t>Malaysia</t>
  </si>
  <si>
    <t>Maldives</t>
  </si>
  <si>
    <t>Mali</t>
  </si>
  <si>
    <t>Malta</t>
  </si>
  <si>
    <t>Mauritania</t>
  </si>
  <si>
    <t>Mauritius</t>
  </si>
  <si>
    <t>Mexico</t>
  </si>
  <si>
    <t>Mongolia</t>
  </si>
  <si>
    <t>Montenegro</t>
  </si>
  <si>
    <t>Morocco</t>
  </si>
  <si>
    <t>Mozambique</t>
  </si>
  <si>
    <t>Myanmar</t>
  </si>
  <si>
    <t>Namibia</t>
  </si>
  <si>
    <t>Nepal</t>
  </si>
  <si>
    <t>Netherlands</t>
  </si>
  <si>
    <t>Netherlands Antilles</t>
  </si>
  <si>
    <t>New Caledonia</t>
  </si>
  <si>
    <t>New Zealand</t>
  </si>
  <si>
    <t>Nicaragua</t>
  </si>
  <si>
    <t>Niger</t>
  </si>
  <si>
    <t>Nigeria</t>
  </si>
  <si>
    <t>Norway</t>
  </si>
  <si>
    <t>Occupied Palestinian Territory</t>
  </si>
  <si>
    <t>Pakistan</t>
  </si>
  <si>
    <t>Panama</t>
  </si>
  <si>
    <t>Paraguay</t>
  </si>
  <si>
    <t>Peru</t>
  </si>
  <si>
    <t>Philippines</t>
  </si>
  <si>
    <t>Poland</t>
  </si>
  <si>
    <t>Portugal</t>
  </si>
  <si>
    <t>Republic of Korea</t>
  </si>
  <si>
    <t>Republic of Moldova</t>
  </si>
  <si>
    <t>Romania</t>
  </si>
  <si>
    <t>Russian Federation</t>
  </si>
  <si>
    <t>Rwanda</t>
  </si>
  <si>
    <t>Saint Kitts and Nevis</t>
  </si>
  <si>
    <t>Saint Lucia</t>
  </si>
  <si>
    <t>Saint Vincent and the Grenadines</t>
  </si>
  <si>
    <t>Samoa</t>
  </si>
  <si>
    <t>Sao Tome and Principe</t>
  </si>
  <si>
    <t>Saudi Arabia</t>
  </si>
  <si>
    <t>Senegal</t>
  </si>
  <si>
    <t>Serbia</t>
  </si>
  <si>
    <t>Seychelles</t>
  </si>
  <si>
    <t>Sierra Leone</t>
  </si>
  <si>
    <t>Slovakia</t>
  </si>
  <si>
    <t>Slovenia</t>
  </si>
  <si>
    <t>Solomon Islands</t>
  </si>
  <si>
    <t>Spain</t>
  </si>
  <si>
    <t>Sri Lanka</t>
  </si>
  <si>
    <t>Sudan</t>
  </si>
  <si>
    <t>Suriname</t>
  </si>
  <si>
    <t>Swaziland</t>
  </si>
  <si>
    <t>Sweden</t>
  </si>
  <si>
    <t>Switzerland</t>
  </si>
  <si>
    <t>Syrian Arab Republic</t>
  </si>
  <si>
    <t>Tajikistan</t>
  </si>
  <si>
    <t>Thailand</t>
  </si>
  <si>
    <t>The former Yugoslav Republic of Macedonia</t>
  </si>
  <si>
    <t>Timor-Leste</t>
  </si>
  <si>
    <t>Togo</t>
  </si>
  <si>
    <t>Trinidad and Tobago</t>
  </si>
  <si>
    <t>Tunisia</t>
  </si>
  <si>
    <t>Turkey</t>
  </si>
  <si>
    <t>Turkmenistan</t>
  </si>
  <si>
    <t>Uganda</t>
  </si>
  <si>
    <t>Ukraine</t>
  </si>
  <si>
    <t>United Arab Emirates</t>
  </si>
  <si>
    <t>United Kingdom</t>
  </si>
  <si>
    <t>United Republic of Tanzania</t>
  </si>
  <si>
    <t>United States of America</t>
  </si>
  <si>
    <t>Uruguay</t>
  </si>
  <si>
    <t>Uzbekistan</t>
  </si>
  <si>
    <t>Vanuatu</t>
  </si>
  <si>
    <t>Venezuela (Bolivarian Republic of)</t>
  </si>
  <si>
    <t>Viet Nam</t>
  </si>
  <si>
    <t>Yemen</t>
  </si>
  <si>
    <t>Zambia</t>
  </si>
  <si>
    <t>Zimbabwe</t>
  </si>
  <si>
    <t xml:space="preserve">Source </t>
  </si>
  <si>
    <t>FAO 2012, http://faostat.fao.org/site/610/DesktopDefault.aspx?PageID=610#ancor</t>
  </si>
  <si>
    <t>Unit</t>
  </si>
  <si>
    <t xml:space="preserve">2011 USD </t>
  </si>
  <si>
    <t>Persons</t>
  </si>
  <si>
    <t>Soil</t>
  </si>
  <si>
    <t>Water</t>
  </si>
  <si>
    <t>#</t>
  </si>
  <si>
    <t>Before / After</t>
  </si>
  <si>
    <t>Before</t>
  </si>
  <si>
    <t>After</t>
  </si>
  <si>
    <t>crops sold (in USD)</t>
  </si>
  <si>
    <t>Overall</t>
  </si>
  <si>
    <t>Year</t>
  </si>
  <si>
    <t>Agricultural area</t>
  </si>
  <si>
    <t>Agricultural area irrigated</t>
  </si>
  <si>
    <t>Arable land</t>
  </si>
  <si>
    <t>Forest area</t>
  </si>
  <si>
    <t>Perm. crops irrigated</t>
  </si>
  <si>
    <t>Permanent crops</t>
  </si>
  <si>
    <t>Temp. crops irrigated</t>
  </si>
  <si>
    <t>Temporary crops</t>
  </si>
  <si>
    <t>Area (1000 Ha)</t>
  </si>
  <si>
    <t>Afghanistan</t>
  </si>
  <si>
    <t>American Samoa</t>
  </si>
  <si>
    <t>Andorra</t>
  </si>
  <si>
    <t>Anguilla</t>
  </si>
  <si>
    <t>Aruba</t>
  </si>
  <si>
    <t>Bahrain</t>
  </si>
  <si>
    <t>Bhutan</t>
  </si>
  <si>
    <t>British Virgin Islands</t>
  </si>
  <si>
    <t>Cayman Islands</t>
  </si>
  <si>
    <t>Channel Islands</t>
  </si>
  <si>
    <t>Cook Islands</t>
  </si>
  <si>
    <t>Czechoslovakia</t>
  </si>
  <si>
    <t>Equatorial Guinea</t>
  </si>
  <si>
    <t>Falkland Islands (Malvinas)</t>
  </si>
  <si>
    <t>Faroe Islands</t>
  </si>
  <si>
    <t>French Guiana</t>
  </si>
  <si>
    <t>Gibraltar</t>
  </si>
  <si>
    <t>Greenland</t>
  </si>
  <si>
    <t>Guadeloupe</t>
  </si>
  <si>
    <t>Guam</t>
  </si>
  <si>
    <t>Iraq</t>
  </si>
  <si>
    <t>Isle of Man</t>
  </si>
  <si>
    <t>Liechtenstein</t>
  </si>
  <si>
    <t>Marshall Islands</t>
  </si>
  <si>
    <t>Martinique</t>
  </si>
  <si>
    <t>Mayotte</t>
  </si>
  <si>
    <t>Micronesia (Federated States of)</t>
  </si>
  <si>
    <t>Montserrat</t>
  </si>
  <si>
    <t>Nauru</t>
  </si>
  <si>
    <t>Niue</t>
  </si>
  <si>
    <t>Norfolk Island</t>
  </si>
  <si>
    <t>Northern Mariana Islands</t>
  </si>
  <si>
    <t>Oman</t>
  </si>
  <si>
    <t>Pacific Islands Trust Territory</t>
  </si>
  <si>
    <t>Palau</t>
  </si>
  <si>
    <t>Papua New Guinea</t>
  </si>
  <si>
    <t>Pitcairn Islands</t>
  </si>
  <si>
    <t>Puerto Rico</t>
  </si>
  <si>
    <t>Qatar</t>
  </si>
  <si>
    <t>Réunion</t>
  </si>
  <si>
    <t>Saint Helena</t>
  </si>
  <si>
    <t>Saint Pierre and Miquelon</t>
  </si>
  <si>
    <t>San Marino</t>
  </si>
  <si>
    <t>Serbia and Montenegro</t>
  </si>
  <si>
    <t>Singapore</t>
  </si>
  <si>
    <t>Somalia</t>
  </si>
  <si>
    <t>Tokelau</t>
  </si>
  <si>
    <t>Tonga</t>
  </si>
  <si>
    <t>Turks and Caicos Islands</t>
  </si>
  <si>
    <t>Tuvalu</t>
  </si>
  <si>
    <t>United States Virgin Islands</t>
  </si>
  <si>
    <t>USSR</t>
  </si>
  <si>
    <t>Wallis and Futuna Islands</t>
  </si>
  <si>
    <t>Western Sahara</t>
  </si>
  <si>
    <t>Yugoslav SFR</t>
  </si>
  <si>
    <t>Holy See</t>
  </si>
  <si>
    <t>Monaco</t>
  </si>
  <si>
    <t xml:space="preserve">Rural population </t>
  </si>
  <si>
    <t>Agricultural population</t>
  </si>
  <si>
    <t>Population</t>
  </si>
  <si>
    <t>Total area equipped for irrigation</t>
  </si>
  <si>
    <t>AFG</t>
  </si>
  <si>
    <t>ALB</t>
  </si>
  <si>
    <t>DZA</t>
  </si>
  <si>
    <t>ASM</t>
  </si>
  <si>
    <t>AND</t>
  </si>
  <si>
    <t>AGO</t>
  </si>
  <si>
    <t>ATG</t>
  </si>
  <si>
    <t>ARG</t>
  </si>
  <si>
    <t>ARM</t>
  </si>
  <si>
    <t>ABW</t>
  </si>
  <si>
    <t>AUS</t>
  </si>
  <si>
    <t>AUT</t>
  </si>
  <si>
    <t>AZE</t>
  </si>
  <si>
    <t>Bahamas, The</t>
  </si>
  <si>
    <t>BHS</t>
  </si>
  <si>
    <t>BHR</t>
  </si>
  <si>
    <t>BGD</t>
  </si>
  <si>
    <t>BRB</t>
  </si>
  <si>
    <t>BLR</t>
  </si>
  <si>
    <t>BEL</t>
  </si>
  <si>
    <t>BLZ</t>
  </si>
  <si>
    <t>BEN</t>
  </si>
  <si>
    <t>BMU</t>
  </si>
  <si>
    <t>BTN</t>
  </si>
  <si>
    <t>Bolivia</t>
  </si>
  <si>
    <t>BOL</t>
  </si>
  <si>
    <t>BIH</t>
  </si>
  <si>
    <t>BWA</t>
  </si>
  <si>
    <t>BRA</t>
  </si>
  <si>
    <t>BRN</t>
  </si>
  <si>
    <t>BGR</t>
  </si>
  <si>
    <t>BFA</t>
  </si>
  <si>
    <t>BDI</t>
  </si>
  <si>
    <t>KHM</t>
  </si>
  <si>
    <t>CMR</t>
  </si>
  <si>
    <t>CAN</t>
  </si>
  <si>
    <t>CPV</t>
  </si>
  <si>
    <t>CAF</t>
  </si>
  <si>
    <t>TCD</t>
  </si>
  <si>
    <t>CHL</t>
  </si>
  <si>
    <t>CHN</t>
  </si>
  <si>
    <t>COL</t>
  </si>
  <si>
    <t>COM</t>
  </si>
  <si>
    <t>Congo, Dem. Rep.</t>
  </si>
  <si>
    <t>COD</t>
  </si>
  <si>
    <t>Congo, Rep.</t>
  </si>
  <si>
    <t>COG</t>
  </si>
  <si>
    <t>CRI</t>
  </si>
  <si>
    <t>Cote d'Ivoire</t>
  </si>
  <si>
    <t>CIV</t>
  </si>
  <si>
    <t>HRV</t>
  </si>
  <si>
    <t>CUB</t>
  </si>
  <si>
    <t>CYP</t>
  </si>
  <si>
    <t>CZE</t>
  </si>
  <si>
    <t>DNK</t>
  </si>
  <si>
    <t>DJI</t>
  </si>
  <si>
    <t>DMA</t>
  </si>
  <si>
    <t>DOM</t>
  </si>
  <si>
    <t>ECU</t>
  </si>
  <si>
    <t>Egypt, Arab Rep.</t>
  </si>
  <si>
    <t>EGY</t>
  </si>
  <si>
    <t>SLV</t>
  </si>
  <si>
    <t>GNQ</t>
  </si>
  <si>
    <t>ERI</t>
  </si>
  <si>
    <t>EST</t>
  </si>
  <si>
    <t>ETH</t>
  </si>
  <si>
    <t>FJI</t>
  </si>
  <si>
    <t>FIN</t>
  </si>
  <si>
    <t>FRA</t>
  </si>
  <si>
    <t>PYF</t>
  </si>
  <si>
    <t>GAB</t>
  </si>
  <si>
    <t>Gambia, The</t>
  </si>
  <si>
    <t>GMB</t>
  </si>
  <si>
    <t>GEO</t>
  </si>
  <si>
    <t>DEU</t>
  </si>
  <si>
    <t>GHA</t>
  </si>
  <si>
    <t>GRC</t>
  </si>
  <si>
    <t>GRD</t>
  </si>
  <si>
    <t>GTM</t>
  </si>
  <si>
    <t>GIN</t>
  </si>
  <si>
    <t>GNB</t>
  </si>
  <si>
    <t>GUY</t>
  </si>
  <si>
    <t>HTI</t>
  </si>
  <si>
    <t>HND</t>
  </si>
  <si>
    <t>HUN</t>
  </si>
  <si>
    <t>ISL</t>
  </si>
  <si>
    <t>IND</t>
  </si>
  <si>
    <t>IDN</t>
  </si>
  <si>
    <t>Iran, Islamic Rep.</t>
  </si>
  <si>
    <t>IRN</t>
  </si>
  <si>
    <t>IRQ</t>
  </si>
  <si>
    <t>IRL</t>
  </si>
  <si>
    <t>ISR</t>
  </si>
  <si>
    <t>ITA</t>
  </si>
  <si>
    <t>JAM</t>
  </si>
  <si>
    <t>JPN</t>
  </si>
  <si>
    <t>JOR</t>
  </si>
  <si>
    <t>KAZ</t>
  </si>
  <si>
    <t>KEN</t>
  </si>
  <si>
    <t>KIR</t>
  </si>
  <si>
    <t>Korea, Dem. Rep.</t>
  </si>
  <si>
    <t>PRK</t>
  </si>
  <si>
    <t>Korea, Rep.</t>
  </si>
  <si>
    <t>KOR</t>
  </si>
  <si>
    <t>KWT</t>
  </si>
  <si>
    <t>Kyrgyz Republic</t>
  </si>
  <si>
    <t>KGZ</t>
  </si>
  <si>
    <t>Lao PDR</t>
  </si>
  <si>
    <t>LAO</t>
  </si>
  <si>
    <t>LVA</t>
  </si>
  <si>
    <t>LBN</t>
  </si>
  <si>
    <t>LSO</t>
  </si>
  <si>
    <t>LBR</t>
  </si>
  <si>
    <t>LBY</t>
  </si>
  <si>
    <t>LTU</t>
  </si>
  <si>
    <t>LUX</t>
  </si>
  <si>
    <t>Macedonia, FYR</t>
  </si>
  <si>
    <t>MKD</t>
  </si>
  <si>
    <t>MDG</t>
  </si>
  <si>
    <t>MWI</t>
  </si>
  <si>
    <t>MYS</t>
  </si>
  <si>
    <t>MDV</t>
  </si>
  <si>
    <t>MLI</t>
  </si>
  <si>
    <t>MLT</t>
  </si>
  <si>
    <t>MRT</t>
  </si>
  <si>
    <t>MUS</t>
  </si>
  <si>
    <t>MEX</t>
  </si>
  <si>
    <t>Micronesia, Fed. Sts.</t>
  </si>
  <si>
    <t>FSM</t>
  </si>
  <si>
    <t>Moldova</t>
  </si>
  <si>
    <t>MDA</t>
  </si>
  <si>
    <t>MCO</t>
  </si>
  <si>
    <t>MNG</t>
  </si>
  <si>
    <t>MNE</t>
  </si>
  <si>
    <t>MAR</t>
  </si>
  <si>
    <t>MOZ</t>
  </si>
  <si>
    <t>MMR</t>
  </si>
  <si>
    <t>NAM</t>
  </si>
  <si>
    <t>NPL</t>
  </si>
  <si>
    <t>NLD</t>
  </si>
  <si>
    <t>NCL</t>
  </si>
  <si>
    <t>NZL</t>
  </si>
  <si>
    <t>NIC</t>
  </si>
  <si>
    <t>NER</t>
  </si>
  <si>
    <t>NGA</t>
  </si>
  <si>
    <t>NOR</t>
  </si>
  <si>
    <t>OMN</t>
  </si>
  <si>
    <t>PAK</t>
  </si>
  <si>
    <t>PAN</t>
  </si>
  <si>
    <t>PNG</t>
  </si>
  <si>
    <t>PRY</t>
  </si>
  <si>
    <t>PER</t>
  </si>
  <si>
    <t>PHL</t>
  </si>
  <si>
    <t>POL</t>
  </si>
  <si>
    <t>PRT</t>
  </si>
  <si>
    <t>PRI</t>
  </si>
  <si>
    <t>QAT</t>
  </si>
  <si>
    <t>ROU</t>
  </si>
  <si>
    <t>RUS</t>
  </si>
  <si>
    <t>RWA</t>
  </si>
  <si>
    <t>WSM</t>
  </si>
  <si>
    <t>STP</t>
  </si>
  <si>
    <t>SAU</t>
  </si>
  <si>
    <t>SEN</t>
  </si>
  <si>
    <t>SRB</t>
  </si>
  <si>
    <t>SYC</t>
  </si>
  <si>
    <t>SLE</t>
  </si>
  <si>
    <t>SGP</t>
  </si>
  <si>
    <t>Slovak Republic</t>
  </si>
  <si>
    <t>SVK</t>
  </si>
  <si>
    <t>SVN</t>
  </si>
  <si>
    <t>SLB</t>
  </si>
  <si>
    <t>SOM</t>
  </si>
  <si>
    <t>ZAF</t>
  </si>
  <si>
    <t>ESP</t>
  </si>
  <si>
    <t>LKA</t>
  </si>
  <si>
    <t>St. Kitts and Nevis</t>
  </si>
  <si>
    <t>KNA</t>
  </si>
  <si>
    <t>St. Lucia</t>
  </si>
  <si>
    <t>LCA</t>
  </si>
  <si>
    <t>St. Vincent and the Grenadines</t>
  </si>
  <si>
    <t>VCT</t>
  </si>
  <si>
    <t>SDN</t>
  </si>
  <si>
    <t>SUR</t>
  </si>
  <si>
    <t>SWZ</t>
  </si>
  <si>
    <t>SWE</t>
  </si>
  <si>
    <t>CHE</t>
  </si>
  <si>
    <t>SYR</t>
  </si>
  <si>
    <t>TJK</t>
  </si>
  <si>
    <t>Tanzania</t>
  </si>
  <si>
    <t>TZA</t>
  </si>
  <si>
    <t>THA</t>
  </si>
  <si>
    <t>TLS</t>
  </si>
  <si>
    <t>TGO</t>
  </si>
  <si>
    <t>TON</t>
  </si>
  <si>
    <t>TTO</t>
  </si>
  <si>
    <t>TUN</t>
  </si>
  <si>
    <t>TUR</t>
  </si>
  <si>
    <t>TKM</t>
  </si>
  <si>
    <t>UGA</t>
  </si>
  <si>
    <t>UKR</t>
  </si>
  <si>
    <t>ARE</t>
  </si>
  <si>
    <t>GBR</t>
  </si>
  <si>
    <t>United States</t>
  </si>
  <si>
    <t>USA</t>
  </si>
  <si>
    <t>URY</t>
  </si>
  <si>
    <t>UZB</t>
  </si>
  <si>
    <t>VUT</t>
  </si>
  <si>
    <t>Venezuela, RB</t>
  </si>
  <si>
    <t>VEN</t>
  </si>
  <si>
    <t>Vietnam</t>
  </si>
  <si>
    <t>VNM</t>
  </si>
  <si>
    <t>Virgin Islands (U.S.)</t>
  </si>
  <si>
    <t>VIR</t>
  </si>
  <si>
    <t>West Bank and Gaza</t>
  </si>
  <si>
    <t>PSE</t>
  </si>
  <si>
    <t>Yemen, Rep.</t>
  </si>
  <si>
    <t>YEM</t>
  </si>
  <si>
    <t>ZMB</t>
  </si>
  <si>
    <t>ZWE</t>
  </si>
  <si>
    <t>Country Name</t>
  </si>
  <si>
    <t>2007</t>
  </si>
  <si>
    <t>2009</t>
  </si>
  <si>
    <t>Life expectancy at birth, total (years)</t>
  </si>
  <si>
    <t>Agre area/ Agr. Population</t>
  </si>
  <si>
    <t>Agre area/ Rur. Population</t>
  </si>
  <si>
    <t>Population (1000 pers)</t>
  </si>
  <si>
    <t>Area (ha) p.c.</t>
  </si>
  <si>
    <t>Kenya 09 value for rural pop., FAO stat</t>
  </si>
  <si>
    <t>Irrigation eq. Area / Rur. Population</t>
  </si>
  <si>
    <t>m3 or l/capita</t>
  </si>
  <si>
    <t>Drinking water</t>
  </si>
  <si>
    <t>Safe drinking water</t>
  </si>
  <si>
    <t>Production of cropY(most important)</t>
  </si>
  <si>
    <t>Number of cropY (most important)</t>
  </si>
  <si>
    <t>Number of cropX(2nd most imp.)</t>
  </si>
  <si>
    <t>t per capita and year</t>
  </si>
  <si>
    <t>Agricultural area, organic</t>
  </si>
  <si>
    <t>Agricultural are, organic</t>
  </si>
  <si>
    <t>Agre area, org./ Rur. Population</t>
  </si>
  <si>
    <t>Still needed</t>
  </si>
  <si>
    <t>Indirect Beneficiaries (by intervention)</t>
  </si>
  <si>
    <t>Difference</t>
  </si>
  <si>
    <t>Area with soil conservation</t>
  </si>
  <si>
    <t>ha/capita</t>
  </si>
  <si>
    <t>km2</t>
  </si>
  <si>
    <t>Mean temperature</t>
  </si>
  <si>
    <t>Mean rainfall</t>
  </si>
  <si>
    <t>Total population</t>
  </si>
  <si>
    <t>mm/year</t>
  </si>
  <si>
    <t>°C</t>
  </si>
  <si>
    <t>General project info</t>
  </si>
  <si>
    <t>Project area</t>
  </si>
  <si>
    <t>Intervention A</t>
  </si>
  <si>
    <t>Intervention B</t>
  </si>
  <si>
    <t>Intervention C</t>
  </si>
  <si>
    <t>Short Des</t>
  </si>
  <si>
    <t>Project duration in months</t>
  </si>
  <si>
    <t>Months</t>
  </si>
  <si>
    <t xml:space="preserve">ha </t>
  </si>
  <si>
    <t>(Economic income)</t>
  </si>
  <si>
    <t>USD</t>
  </si>
  <si>
    <t>Output of sub-interv - dyke</t>
  </si>
  <si>
    <t>Output of sub-interv - soil conservation</t>
  </si>
  <si>
    <t>km</t>
  </si>
  <si>
    <t>$/capita/y</t>
  </si>
  <si>
    <t>Household size</t>
  </si>
  <si>
    <t>Persons/hh</t>
  </si>
  <si>
    <t>Households total</t>
  </si>
  <si>
    <t>to be entered</t>
  </si>
  <si>
    <t>fat</t>
  </si>
  <si>
    <t xml:space="preserve">Food price </t>
  </si>
  <si>
    <t>USD/t</t>
  </si>
  <si>
    <t>Indexmundi.com 2012, http://www.indexmundi.com/commodities/?commodity=soybean-meal&amp;months=120 (accessed 24th February 2012)</t>
  </si>
  <si>
    <t>standard value, can be changed</t>
  </si>
  <si>
    <t>2006</t>
  </si>
  <si>
    <t>2008</t>
  </si>
  <si>
    <t>Arab World</t>
  </si>
  <si>
    <t>ARB</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</si>
  <si>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</si>
  <si>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</si>
  <si>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</si>
  <si>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</si>
  <si>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</si>
  <si>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</si>
  <si>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</si>
  <si>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</si>
  <si>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</si>
  <si>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</si>
  <si>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</si>
  <si>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</si>
  <si>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</si>
  <si>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</si>
  <si>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</si>
  <si>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</si>
  <si>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</si>
  <si>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</si>
  <si>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</si>
  <si>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</si>
  <si>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</si>
  <si>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</si>
  <si>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</si>
  <si>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</si>
  <si>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</si>
  <si>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</si>
  <si>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</si>
  <si>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</si>
  <si>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</si>
  <si>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</si>
  <si>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</si>
  <si>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</si>
  <si>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</si>
  <si>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</si>
  <si>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</si>
  <si>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</si>
  <si>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</si>
  <si>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</si>
  <si>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NAC</t>
  </si>
  <si>
    <t>Not classified</t>
  </si>
  <si>
    <t>INX</t>
  </si>
  <si>
    <t>OECD members</t>
  </si>
  <si>
    <t>OED</t>
  </si>
  <si>
    <t>SAS</t>
  </si>
  <si>
    <t>Sub-Saharan Africa (all income levels)</t>
  </si>
  <si>
    <t>SSF</t>
  </si>
  <si>
    <t>Sub-Saharan Africa (developing only)</t>
  </si>
  <si>
    <t>SSA</t>
  </si>
  <si>
    <t>Upper middle income</t>
  </si>
  <si>
    <t>UMC</t>
  </si>
  <si>
    <t>World</t>
  </si>
  <si>
    <t>WLD</t>
  </si>
  <si>
    <t>CYM</t>
  </si>
  <si>
    <t>CHI</t>
  </si>
  <si>
    <t>Curacao</t>
  </si>
  <si>
    <t>CUW</t>
  </si>
  <si>
    <t>Faeroe Islands</t>
  </si>
  <si>
    <t>FRO</t>
  </si>
  <si>
    <t>GIB</t>
  </si>
  <si>
    <t>GRL</t>
  </si>
  <si>
    <t>GUM</t>
  </si>
  <si>
    <t>Hong Kong SAR, China</t>
  </si>
  <si>
    <t>HKG</t>
  </si>
  <si>
    <t>IMN</t>
  </si>
  <si>
    <t>Kosovo</t>
  </si>
  <si>
    <t>KSV</t>
  </si>
  <si>
    <t>LIE</t>
  </si>
  <si>
    <t>Macao SAR, China</t>
  </si>
  <si>
    <t>MAC</t>
  </si>
  <si>
    <t>MHL</t>
  </si>
  <si>
    <t>MYT</t>
  </si>
  <si>
    <t>MNP</t>
  </si>
  <si>
    <t>PLW</t>
  </si>
  <si>
    <t>SMR</t>
  </si>
  <si>
    <t>Sint Maarten (Dutch part)</t>
  </si>
  <si>
    <t>SXM</t>
  </si>
  <si>
    <t>South Sudan</t>
  </si>
  <si>
    <t>SSD</t>
  </si>
  <si>
    <t>St. Martin (French part)</t>
  </si>
  <si>
    <t>MAF</t>
  </si>
  <si>
    <t>TCA</t>
  </si>
  <si>
    <t>TUV</t>
  </si>
  <si>
    <t>INDICATOR_CODE</t>
  </si>
  <si>
    <t>INDICATOR_NAME</t>
  </si>
  <si>
    <t>SOURCE_NOTE</t>
  </si>
  <si>
    <t>SOURCE_ORGANIZATION</t>
  </si>
  <si>
    <t>SP.DYN.LE00.IN</t>
  </si>
  <si>
    <t>Life expectancy at birth indicates the number of years a newborn infant would live if prevailing patterns of mortality at the time of its birth were to stay the same throughout its life.</t>
  </si>
  <si>
    <t>Derived from male and female life expectancy at birth. Male and female life expectancy source: (1) United Nations Population Division. 2009. World Population Prospects: The 2008 Revision.  New York, United Nations, Department of Economic and Social Affairs (advanced Excel tables), (2) Census reports and other statistical publications from national statistical offices, (3) Eurostat: Demographic Statistics, (4) Secretariat of the Pacific Community: Statistics and Demography Programme, and (5) U.S. Census Bureau: International Database.</t>
  </si>
  <si>
    <t xml:space="preserve">Source: http://data.worldbank.org/indicator/SP.DYN.LE00.IN </t>
  </si>
  <si>
    <t>(24th Feb 2012</t>
  </si>
  <si>
    <t>Project country</t>
  </si>
  <si>
    <t>http://www.fao.org/giews/english/gfpm/index.htm</t>
  </si>
  <si>
    <t>Source for overall prices (Global Food Price Monitor)</t>
  </si>
  <si>
    <t>min price of palm oil in 2009-2011</t>
  </si>
  <si>
    <t>veg. proteine</t>
  </si>
  <si>
    <t>anim. proteine</t>
  </si>
  <si>
    <t>1.5* min price of fish meal (65% prot.) in 2009-2011</t>
  </si>
  <si>
    <t>http://www.fao.org/docrep/006/y4525e/y4525e06.htm</t>
  </si>
  <si>
    <t>Soil productivity</t>
  </si>
  <si>
    <t>Cereal Yield (kg/ha)</t>
  </si>
  <si>
    <t>Accessed</t>
  </si>
  <si>
    <t>25th Feb 2012</t>
  </si>
  <si>
    <t>element</t>
  </si>
  <si>
    <t>item</t>
  </si>
  <si>
    <t>Area Harvested (Ha)</t>
  </si>
  <si>
    <t>Oilcrops Primary + (Total)</t>
  </si>
  <si>
    <t>Production (tonnes)</t>
  </si>
  <si>
    <t>Belgium-Luxembourg</t>
  </si>
  <si>
    <t>Ethiopia PDR</t>
  </si>
  <si>
    <t>Oilcrop Yield (kg/ha)</t>
  </si>
  <si>
    <t>Source: http://faostat.fao.org/site/567/DesktopDefault.aspx?PageID=567#ancor</t>
  </si>
  <si>
    <t>extra</t>
  </si>
  <si>
    <t>year</t>
  </si>
  <si>
    <t xml:space="preserve"> --Eastern Africa + (Total)</t>
  </si>
  <si>
    <t xml:space="preserve"> --Middle Africa + (Total)</t>
  </si>
  <si>
    <t xml:space="preserve"> --Northern Africa + (Total)</t>
  </si>
  <si>
    <t xml:space="preserve"> --Southern Africa + (Total)</t>
  </si>
  <si>
    <t xml:space="preserve"> --Western Africa + (Total)</t>
  </si>
  <si>
    <t xml:space="preserve"> --Central America + (Total)</t>
  </si>
  <si>
    <t xml:space="preserve"> --South America + (Total)</t>
  </si>
  <si>
    <t>Asia + (Total)</t>
  </si>
  <si>
    <t xml:space="preserve"> --Central Asia + (Total)</t>
  </si>
  <si>
    <t xml:space="preserve"> --Eastern Asia + (Total)</t>
  </si>
  <si>
    <t xml:space="preserve"> --Southern Asia + (Total)</t>
  </si>
  <si>
    <t xml:space="preserve"> --South-Eastern Asia + (Total)</t>
  </si>
  <si>
    <t xml:space="preserve"> --Western Asia + (Total)</t>
  </si>
  <si>
    <t>Yield (Hg/Ha)</t>
  </si>
  <si>
    <t>Cassava</t>
  </si>
  <si>
    <t>Cereals, nes</t>
  </si>
  <si>
    <t>Maize</t>
  </si>
  <si>
    <t>Millet</t>
  </si>
  <si>
    <t>Plantains</t>
  </si>
  <si>
    <t>Potatoes</t>
  </si>
  <si>
    <t>Rice, paddy</t>
  </si>
  <si>
    <t>Sorghum</t>
  </si>
  <si>
    <t>Soybeans</t>
  </si>
  <si>
    <t>Sweet potatoes</t>
  </si>
  <si>
    <t>Wheat</t>
  </si>
  <si>
    <t>Yams</t>
  </si>
  <si>
    <t>Yield (t/Ha)</t>
  </si>
  <si>
    <t>Eastern Africa + (Total)</t>
  </si>
  <si>
    <t>Middle Africa + (Total)</t>
  </si>
  <si>
    <t>Africa</t>
  </si>
  <si>
    <t>America</t>
  </si>
  <si>
    <t xml:space="preserve">Asia  </t>
  </si>
  <si>
    <t>Latest value(s)</t>
  </si>
  <si>
    <t>AVERAGE</t>
  </si>
  <si>
    <t>Sudan and South Sudan</t>
  </si>
  <si>
    <t>http://www.fao.org/nr/water/aquastat/data/query/results.html</t>
  </si>
  <si>
    <t>% of area waterlogged</t>
  </si>
  <si>
    <t>MEDIAN</t>
  </si>
  <si>
    <t>Percentage of area equipped for full control irrigation salinized (%)</t>
  </si>
  <si>
    <t>% of area salinized (*100)</t>
  </si>
  <si>
    <t>1993-1997</t>
  </si>
  <si>
    <t>1988-1992</t>
  </si>
  <si>
    <t>1998-2002</t>
  </si>
  <si>
    <t>2003-2007</t>
  </si>
  <si>
    <t>Iran</t>
  </si>
  <si>
    <t>Crop</t>
  </si>
  <si>
    <t>http://www.fao.org/nr/water/cropinfo_wheat.html</t>
  </si>
  <si>
    <t>Level of salinization (ECe in mmhos/cm) to reach loss</t>
  </si>
  <si>
    <t>0 - 4.5</t>
  </si>
  <si>
    <t>non saline</t>
  </si>
  <si>
    <t>slightly saline</t>
  </si>
  <si>
    <t>medium saline</t>
  </si>
  <si>
    <t>highly saline</t>
  </si>
  <si>
    <t>&gt;18</t>
  </si>
  <si>
    <t xml:space="preserve"> 4.5 - 9</t>
  </si>
  <si>
    <t xml:space="preserve"> 9 -18</t>
  </si>
  <si>
    <t>FAO 1985. Irrigation Water Management: Training Manual No. 1 - Introduction to Irrigation http://www.fao.org/docrep/R4082E/r4082e08.htm</t>
  </si>
  <si>
    <t>(saturation extract / electrical conductivity (Ece) in millimhos/cm)</t>
  </si>
  <si>
    <t>Salt concentration of the soil water</t>
  </si>
  <si>
    <t>Soybean</t>
  </si>
  <si>
    <t>Source(s): FAO/UNEP, 1999, Terminology for Integrated Resources Planning and Management, Compiled and edited by Keya Choudoury and Louisa J.M.Jansen, AGLL, FAO, see http://www.fao.org/nr/water/aquastat/data/glossary/search.html?_p=100&amp;submitBtn=-1&amp;keywords=&amp;subjectId=-1&amp;termId=7341&amp;submit=Search</t>
  </si>
  <si>
    <t xml:space="preserve"> Definition:State of land in which the water table is located at or near the surface resulting in yield of crops decline. If the land is not cultivated, It can not be put into its normal use because of the high sub-soil water table. Drainage can be used to solve the problem.</t>
  </si>
  <si>
    <t>Potato</t>
  </si>
  <si>
    <t>Tomato</t>
  </si>
  <si>
    <t>Beans</t>
  </si>
  <si>
    <t>http://www.fao.org/nr/water/cropinfo_maize.html</t>
  </si>
  <si>
    <t>http://www.fao.org/nr/water/cropinfo_soybean.html</t>
  </si>
  <si>
    <t>http://www.fao.org/nr/water/cropinfo_potato.html</t>
  </si>
  <si>
    <t>Banana</t>
  </si>
  <si>
    <t>&lt;1</t>
  </si>
  <si>
    <t>http://www.fao.org/nr/water/cropinfo_banana.html</t>
  </si>
  <si>
    <t>Default value, worldwide average</t>
  </si>
  <si>
    <t>Percentage of total actual renewable freshwater resources withdrawn (%)</t>
  </si>
  <si>
    <t>2010</t>
  </si>
  <si>
    <t>NY.GDP.PCAP.CD</t>
  </si>
  <si>
    <t>GDP per capita (current US$)</t>
  </si>
  <si>
    <t>GDP per capita is gross domestic product divided by midyear population.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U.S. dollars.</t>
  </si>
  <si>
    <t>http://data.worldbank.org/indicator/NY.GDP.PCAP.CD</t>
  </si>
  <si>
    <t>9th March 2012</t>
  </si>
  <si>
    <t>ha/km</t>
  </si>
  <si>
    <t>Irrigation</t>
  </si>
  <si>
    <t>Total</t>
  </si>
  <si>
    <t>Cattle meat</t>
  </si>
  <si>
    <t>Palm oil</t>
  </si>
  <si>
    <t>Producer Price (US $/tonne) (USD)</t>
  </si>
  <si>
    <t>Source: http://faostat.fao.org/site/703/DesktopDefault.aspx?PageID=703#ancor</t>
  </si>
  <si>
    <t>Producer Price (US $/tonne) (1999-2001 USD)</t>
  </si>
  <si>
    <t>Proteine</t>
  </si>
  <si>
    <t>Carbohydrates</t>
  </si>
  <si>
    <t>fat in %</t>
  </si>
  <si>
    <t>proteine in %</t>
  </si>
  <si>
    <t>USD / t carbohydrates, proteine, fat</t>
  </si>
  <si>
    <t>carbohydrates in %</t>
  </si>
  <si>
    <t>mean</t>
  </si>
  <si>
    <t>relevant %</t>
  </si>
  <si>
    <t>World median</t>
  </si>
  <si>
    <t>Median</t>
  </si>
  <si>
    <t>Project region/community</t>
  </si>
  <si>
    <t>2005</t>
  </si>
  <si>
    <r>
      <t xml:space="preserve">PGR </t>
    </r>
    <r>
      <rPr>
        <sz val="11"/>
        <color theme="1"/>
        <rFont val="Calibri"/>
        <family val="2"/>
        <scheme val="minor"/>
      </rPr>
      <t>(POP growth rate per year)</t>
    </r>
  </si>
  <si>
    <t>http://data.worldbank.org/indicator/SP.POP.GROW</t>
  </si>
  <si>
    <t>21th March 2012</t>
  </si>
  <si>
    <t>SP.POP.GROW</t>
  </si>
  <si>
    <t>Population growth (annual %)</t>
  </si>
  <si>
    <t>Annual population growth rate for year t is the exponential rate of growth of midyear population from year t-1 to t, expressed as a percentage . Population is based on the de facto definition of population, which counts all residents regardless of legal status or citizenship--except for refugees not permanently settled in the country of asylum, who are generally considered part of the population of the country of origin.</t>
  </si>
  <si>
    <t>Average 2008-2010</t>
  </si>
  <si>
    <t>NY.GDP.PCAP.KD.ZG</t>
  </si>
  <si>
    <t>GDP per capita growth (annual %)</t>
  </si>
  <si>
    <t>http://data.worldbank.org/indicator/NY.GDP.PCAP.KD.ZG</t>
  </si>
  <si>
    <r>
      <rPr>
        <b/>
        <sz val="11"/>
        <color theme="1"/>
        <rFont val="Calibri"/>
        <family val="2"/>
        <scheme val="minor"/>
      </rPr>
      <t>Annual percentage growth rate of GDP per capita</t>
    </r>
    <r>
      <rPr>
        <sz val="11"/>
        <color theme="1"/>
        <rFont val="Calibri"/>
        <family val="2"/>
        <scheme val="minor"/>
      </rPr>
      <t xml:space="preserve"> based on constant local currency. GDP per capita is gross domestic product divided by midyear population. 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t>
    </r>
  </si>
  <si>
    <t>average 2005-2010</t>
  </si>
  <si>
    <r>
      <t xml:space="preserve">PLT </t>
    </r>
    <r>
      <rPr>
        <sz val="11"/>
        <color theme="1"/>
        <rFont val="Calibri"/>
        <family val="2"/>
        <scheme val="minor"/>
      </rPr>
      <t>(project lifetime in years)</t>
    </r>
  </si>
  <si>
    <r>
      <rPr>
        <b/>
        <sz val="11"/>
        <color theme="1"/>
        <rFont val="Calibri"/>
        <family val="2"/>
        <scheme val="minor"/>
      </rPr>
      <t xml:space="preserve">LE: </t>
    </r>
    <r>
      <rPr>
        <sz val="11"/>
        <color theme="1"/>
        <rFont val="Calibri"/>
        <family val="2"/>
        <scheme val="minor"/>
      </rPr>
      <t>Life expectancy at birth</t>
    </r>
  </si>
  <si>
    <t>Total project area in ha</t>
  </si>
  <si>
    <t>Cereals,Total + (Total)</t>
  </si>
  <si>
    <t>Buckwheat</t>
  </si>
  <si>
    <t>Canary seed</t>
  </si>
  <si>
    <t>Fonio</t>
  </si>
  <si>
    <t>Mixed grain</t>
  </si>
  <si>
    <t>Oats</t>
  </si>
  <si>
    <t>Popcorn</t>
  </si>
  <si>
    <t>Quinoa</t>
  </si>
  <si>
    <t>Rye</t>
  </si>
  <si>
    <t>Triticale</t>
  </si>
  <si>
    <t>Barley</t>
  </si>
  <si>
    <r>
      <rPr>
        <b/>
        <sz val="11"/>
        <color theme="1"/>
        <rFont val="Calibri"/>
        <family val="2"/>
        <scheme val="minor"/>
      </rPr>
      <t xml:space="preserve">SH: </t>
    </r>
    <r>
      <rPr>
        <sz val="11"/>
        <color theme="1"/>
        <rFont val="Calibri"/>
        <family val="2"/>
        <scheme val="minor"/>
      </rPr>
      <t>DALYs saved</t>
    </r>
  </si>
  <si>
    <t>Solomon Is</t>
  </si>
  <si>
    <t>Forests and Agriculture interrelation</t>
  </si>
  <si>
    <t>89-99</t>
  </si>
  <si>
    <t>99-09</t>
  </si>
  <si>
    <t>% change</t>
  </si>
  <si>
    <t>http://faostat.fao.org/site/377/DesktopDefault.aspx?PageID=377#ancor</t>
  </si>
  <si>
    <t>Permanent meadows/pastures</t>
  </si>
  <si>
    <t>Forest area (%)/Agricultural area</t>
  </si>
  <si>
    <t>Forest area/Agricultural area</t>
  </si>
  <si>
    <t>Forest area/Perm. Crops area</t>
  </si>
  <si>
    <t>Forest area/Perm mead. area</t>
  </si>
  <si>
    <t>Only developing countries / excl. 0 changes</t>
  </si>
  <si>
    <t>All countries</t>
  </si>
  <si>
    <t>FAO (t C/ha)</t>
  </si>
  <si>
    <t>GIS (base data from Potter) (t C/ha)</t>
  </si>
  <si>
    <t>GIS (base data from NASA Regional Models) (t C/ha)</t>
  </si>
  <si>
    <t>Average GIS (t C/ha)</t>
  </si>
  <si>
    <t>Final estimate (t C/ha)</t>
  </si>
  <si>
    <t>Final estimate (t CO2/ha)</t>
  </si>
  <si>
    <t>DR Congo</t>
  </si>
  <si>
    <t>Venezuela</t>
  </si>
  <si>
    <t xml:space="preserve">Strassburg et al. 2009. Reducing emissions from deforestation—The “combined incentives” mechanism and empirical simulations. In: Global Environmental Change, Volume 19, Issue 2, May 2009, Pages 265–278
</t>
  </si>
  <si>
    <t>Default  for wheat production and field with salinization of 9.5 millimhos/cm (measure for electrical conductivity (ECe); source: FAO</t>
  </si>
  <si>
    <t>Only dev. Countries w. forest loss</t>
  </si>
  <si>
    <t>Change</t>
  </si>
  <si>
    <t>Project</t>
  </si>
  <si>
    <t>Project period</t>
  </si>
  <si>
    <t>Parameter</t>
  </si>
  <si>
    <t>Value</t>
  </si>
  <si>
    <t>World Bank 2012</t>
  </si>
  <si>
    <t>Area of intervention</t>
  </si>
  <si>
    <t>Y/N</t>
  </si>
  <si>
    <t>N</t>
  </si>
  <si>
    <t>Water conservation</t>
  </si>
  <si>
    <t>Project document</t>
  </si>
  <si>
    <t>Assumption</t>
  </si>
  <si>
    <t>Legend:</t>
  </si>
  <si>
    <t>Project basic information</t>
  </si>
  <si>
    <t>Other information used for calculation</t>
  </si>
  <si>
    <t>Calculated</t>
  </si>
  <si>
    <t>calculated, can not be changed</t>
  </si>
  <si>
    <r>
      <rPr>
        <b/>
        <sz val="11"/>
        <color theme="1"/>
        <rFont val="Calibri"/>
        <family val="2"/>
        <scheme val="minor"/>
      </rPr>
      <t xml:space="preserve">FR: </t>
    </r>
    <r>
      <rPr>
        <sz val="11"/>
        <color theme="1"/>
        <rFont val="Calibri"/>
        <family val="2"/>
        <scheme val="minor"/>
      </rPr>
      <t>Failure rate of  measures, per year</t>
    </r>
  </si>
  <si>
    <t>Yields of  staple food</t>
  </si>
  <si>
    <r>
      <t>a.</t>
    </r>
    <r>
      <rPr>
        <b/>
        <sz val="7"/>
        <color theme="1"/>
        <rFont val="Times New Roman"/>
        <family val="1"/>
      </rPr>
      <t xml:space="preserve">    </t>
    </r>
    <r>
      <rPr>
        <b/>
        <sz val="11"/>
        <color theme="1"/>
        <rFont val="Calibri"/>
        <family val="2"/>
        <scheme val="minor"/>
      </rPr>
      <t xml:space="preserve">Description  of changing climate </t>
    </r>
  </si>
  <si>
    <t>Precipitation (in mm/y)</t>
  </si>
  <si>
    <t>Areas the project addresses?</t>
  </si>
  <si>
    <r>
      <t>c.</t>
    </r>
    <r>
      <rPr>
        <b/>
        <sz val="7"/>
        <color theme="1"/>
        <rFont val="Times New Roman"/>
        <family val="1"/>
      </rPr>
      <t xml:space="preserve">     </t>
    </r>
    <r>
      <rPr>
        <b/>
        <sz val="11"/>
        <color theme="1"/>
        <rFont val="Calibri"/>
        <family val="2"/>
        <scheme val="minor"/>
      </rPr>
      <t>Autonomous and already supported adaptation</t>
    </r>
  </si>
  <si>
    <t>- Which activities are already supported by international or national agencies / organizations to cope with the impact of climate change (by strengthening adaptive capacity and/or improving resilience)?</t>
  </si>
  <si>
    <t>- Does the project include activities that are already autonomously undertaken or already supported? If yes, please justify why additional funding is needed.</t>
  </si>
  <si>
    <t xml:space="preserve">Which activities have already been undertaken autonomously by inhabitants within the project area to cope with the impact of climate change? </t>
  </si>
  <si>
    <t>Answer</t>
  </si>
  <si>
    <t xml:space="preserve">Which changes have been measured in the last 10-20 years and are expected in the next 10-20 years in the project area? </t>
  </si>
  <si>
    <r>
      <rPr>
        <b/>
        <i/>
        <sz val="7"/>
        <rFont val="Times New Roman"/>
        <family val="1"/>
      </rPr>
      <t xml:space="preserve"> </t>
    </r>
    <r>
      <rPr>
        <b/>
        <i/>
        <sz val="14"/>
        <rFont val="Cambria"/>
        <family val="1"/>
      </rPr>
      <t>Project situation</t>
    </r>
  </si>
  <si>
    <t>Baseline situation</t>
  </si>
  <si>
    <t xml:space="preserve">Sources: </t>
  </si>
  <si>
    <t>climate models</t>
  </si>
  <si>
    <t>official records</t>
  </si>
  <si>
    <t>project document</t>
  </si>
  <si>
    <t>1989, 1999, 2009</t>
  </si>
  <si>
    <t>Sum</t>
  </si>
  <si>
    <t>salinization (in %) to reach specific yield loss</t>
  </si>
  <si>
    <t>Non-specific</t>
  </si>
  <si>
    <t>Various</t>
  </si>
  <si>
    <t xml:space="preserve"> </t>
  </si>
  <si>
    <t>Worldwide average</t>
  </si>
  <si>
    <r>
      <t xml:space="preserve">2x min price of </t>
    </r>
    <r>
      <rPr>
        <sz val="11"/>
        <color theme="1"/>
        <rFont val="Calibri"/>
        <family val="2"/>
        <scheme val="minor"/>
      </rPr>
      <t>soybean meal (&gt;48% prot.) in 2009-2011</t>
    </r>
  </si>
  <si>
    <r>
      <t>Indexmundi.com 2012, http://www.indexmundi.com/commodities/?commodity=</t>
    </r>
    <r>
      <rPr>
        <sz val="11"/>
        <color theme="1"/>
        <rFont val="Calibri"/>
        <family val="2"/>
        <scheme val="minor"/>
      </rPr>
      <t>palm-oil&amp;months=120 (accessed 24th February 2012)</t>
    </r>
  </si>
  <si>
    <t>Definition:The accumulation of soluble salts at the surface or at some point below the surface of the soil conditions to levels that have negative effects on plant growth and/or on soils. This occurs due to water evaporation leaving behind salts that were dissolved in water. Salinization can be from capillary rise of saline groundwater or resulting from irrigation with saline water.</t>
  </si>
  <si>
    <r>
      <t xml:space="preserve">PB: </t>
    </r>
    <r>
      <rPr>
        <sz val="11"/>
        <color theme="1"/>
        <rFont val="Calibri"/>
        <family val="2"/>
        <scheme val="minor"/>
      </rPr>
      <t>Project budget in 2009 USD</t>
    </r>
  </si>
  <si>
    <t>Value of 2009 USD 100 in 2005</t>
  </si>
  <si>
    <t>Value of 2009 USD 100 in 2006</t>
  </si>
  <si>
    <t>Value of 2009 USD 100 in 2007</t>
  </si>
  <si>
    <t>Value of 2009 USD 100 in 2008</t>
  </si>
  <si>
    <t>Value of 2009 USD 100 in 2009</t>
  </si>
  <si>
    <t>Value of 2009 USD 100 in 2010</t>
  </si>
  <si>
    <t xml:space="preserve">http://www.oecd.org/dataoecd/43/43/34980655.xls </t>
  </si>
  <si>
    <r>
      <rPr>
        <b/>
        <i/>
        <sz val="11"/>
        <color theme="1"/>
        <rFont val="Calibri"/>
        <family val="2"/>
        <scheme val="minor"/>
      </rPr>
      <t>DIR:</t>
    </r>
    <r>
      <rPr>
        <i/>
        <sz val="11"/>
        <color theme="1"/>
        <rFont val="Calibri"/>
        <family val="2"/>
        <scheme val="minor"/>
      </rPr>
      <t>Direct</t>
    </r>
  </si>
  <si>
    <r>
      <rPr>
        <b/>
        <i/>
        <sz val="11"/>
        <color theme="1"/>
        <rFont val="Calibri"/>
        <family val="2"/>
        <scheme val="minor"/>
      </rPr>
      <t>IND:</t>
    </r>
    <r>
      <rPr>
        <i/>
        <sz val="11"/>
        <color theme="1"/>
        <rFont val="Calibri"/>
        <family val="2"/>
        <scheme val="minor"/>
      </rPr>
      <t>Indirect</t>
    </r>
  </si>
  <si>
    <t>Calculate the impact of climate change on the wealth and health situation in the baseline (without project interventions).</t>
  </si>
  <si>
    <r>
      <t>d</t>
    </r>
    <r>
      <rPr>
        <b/>
        <sz val="7"/>
        <color theme="1"/>
        <rFont val="Times New Roman"/>
        <family val="1"/>
      </rPr>
      <t xml:space="preserve"> </t>
    </r>
    <r>
      <rPr>
        <b/>
        <sz val="11"/>
        <color theme="1"/>
        <rFont val="Calibri"/>
        <family val="2"/>
        <scheme val="minor"/>
      </rPr>
      <t>Baseline wealth and health losses due to climate change in the project lifetime</t>
    </r>
  </si>
  <si>
    <t>Indicator</t>
  </si>
  <si>
    <t xml:space="preserve">Score </t>
  </si>
  <si>
    <t xml:space="preserve">Justification of (non-) negative score </t>
  </si>
  <si>
    <t>Mitigation measure</t>
  </si>
  <si>
    <t>Explain why the score is negative or non-negative and provide source for justifying the score (e.g. literature, stakeholders) in footnotes</t>
  </si>
  <si>
    <t>If negative score, show how the negative impact is mitigated</t>
  </si>
  <si>
    <t>Air quality</t>
  </si>
  <si>
    <t>Water quality and quantity</t>
  </si>
  <si>
    <t>Soil condition</t>
  </si>
  <si>
    <t>Other pollutants</t>
  </si>
  <si>
    <t>Biodiversity</t>
  </si>
  <si>
    <t>Quality of employment</t>
  </si>
  <si>
    <t>Livelihood of the poor</t>
  </si>
  <si>
    <t>Human and institutional capacity</t>
  </si>
  <si>
    <t>Cultural heritage sites</t>
  </si>
  <si>
    <t>Quantitative employment and income generation</t>
  </si>
  <si>
    <t>Balance of payments and investment</t>
  </si>
  <si>
    <t>Technology transfer and technological self-reliance</t>
  </si>
  <si>
    <t xml:space="preserve"> - if  negative, 0 if no and + if positive impact</t>
  </si>
  <si>
    <r>
      <rPr>
        <b/>
        <sz val="11"/>
        <color theme="1"/>
        <rFont val="Calibri"/>
        <family val="2"/>
        <scheme val="minor"/>
      </rPr>
      <t>CC</t>
    </r>
    <r>
      <rPr>
        <b/>
        <vertAlign val="subscript"/>
        <sz val="11"/>
        <color theme="1"/>
        <rFont val="Calibri"/>
        <family val="2"/>
        <scheme val="minor"/>
      </rPr>
      <t>disab</t>
    </r>
    <r>
      <rPr>
        <b/>
        <sz val="11"/>
        <color theme="1"/>
        <rFont val="Calibri"/>
        <family val="2"/>
        <scheme val="minor"/>
      </rPr>
      <t xml:space="preserve">: </t>
    </r>
    <r>
      <rPr>
        <sz val="11"/>
        <color theme="1"/>
        <rFont val="Calibri"/>
        <family val="2"/>
        <scheme val="minor"/>
      </rPr>
      <t>% of population disabled because of climate change</t>
    </r>
  </si>
  <si>
    <r>
      <rPr>
        <b/>
        <sz val="11"/>
        <color theme="1"/>
        <rFont val="Calibri"/>
        <family val="2"/>
        <scheme val="minor"/>
      </rPr>
      <t>CC</t>
    </r>
    <r>
      <rPr>
        <b/>
        <vertAlign val="subscript"/>
        <sz val="11"/>
        <color theme="1"/>
        <rFont val="Calibri"/>
        <family val="2"/>
        <scheme val="minor"/>
      </rPr>
      <t>deaths:</t>
    </r>
    <r>
      <rPr>
        <b/>
        <sz val="11"/>
        <color theme="1"/>
        <rFont val="Calibri"/>
        <family val="2"/>
        <scheme val="minor"/>
      </rPr>
      <t xml:space="preserve"> </t>
    </r>
    <r>
      <rPr>
        <sz val="11"/>
        <color theme="1"/>
        <rFont val="Calibri"/>
        <family val="2"/>
        <scheme val="minor"/>
      </rPr>
      <t xml:space="preserve">% of population that dies because of climate change </t>
    </r>
  </si>
  <si>
    <r>
      <rPr>
        <b/>
        <sz val="11"/>
        <color theme="1"/>
        <rFont val="Calibri"/>
        <family val="2"/>
        <scheme val="minor"/>
      </rPr>
      <t>DW:</t>
    </r>
    <r>
      <rPr>
        <sz val="11"/>
        <color theme="1"/>
        <rFont val="Calibri"/>
        <family val="2"/>
        <scheme val="minor"/>
      </rPr>
      <t xml:space="preserve"> Average disability weight; the disability weight is a weight factor that reflects the severity of the disease on a scale from 0 (perfect health) to 1 (equivalent to death); DWs for different diseases can be found in WHO (2004), online access:  (www.who.int/healthinfo/global_burden_disease/GBD2004_DisabilityWeights.pdf)</t>
    </r>
  </si>
  <si>
    <t xml:space="preserve">project </t>
  </si>
  <si>
    <t>worldwide default</t>
  </si>
  <si>
    <r>
      <t>POP</t>
    </r>
    <r>
      <rPr>
        <b/>
        <vertAlign val="subscript"/>
        <sz val="11"/>
        <color theme="1"/>
        <rFont val="Calibri"/>
        <family val="2"/>
        <scheme val="minor"/>
      </rPr>
      <t>0</t>
    </r>
    <r>
      <rPr>
        <sz val="11"/>
        <color theme="1"/>
        <rFont val="Calibri"/>
        <family val="2"/>
        <scheme val="minor"/>
      </rPr>
      <t xml:space="preserve"> (population in start year)</t>
    </r>
  </si>
  <si>
    <r>
      <t>WLC</t>
    </r>
    <r>
      <rPr>
        <vertAlign val="subscript"/>
        <sz val="11"/>
        <color theme="1"/>
        <rFont val="Calibri"/>
        <family val="2"/>
        <scheme val="minor"/>
      </rPr>
      <t>PLT</t>
    </r>
    <r>
      <rPr>
        <sz val="11"/>
        <color theme="1"/>
        <rFont val="Calibri"/>
        <family val="2"/>
        <scheme val="minor"/>
      </rPr>
      <t>: Wealth losses due to climate change during the project lifetime, in USD</t>
    </r>
  </si>
  <si>
    <r>
      <rPr>
        <b/>
        <sz val="11"/>
        <color theme="1"/>
        <rFont val="Calibri"/>
        <family val="2"/>
        <scheme val="minor"/>
      </rPr>
      <t>HLC</t>
    </r>
    <r>
      <rPr>
        <b/>
        <vertAlign val="subscript"/>
        <sz val="11"/>
        <color theme="1"/>
        <rFont val="Calibri"/>
        <family val="2"/>
        <scheme val="minor"/>
      </rPr>
      <t>PLT</t>
    </r>
    <r>
      <rPr>
        <b/>
        <sz val="11"/>
        <color theme="1"/>
        <rFont val="Calibri"/>
        <family val="2"/>
        <scheme val="minor"/>
      </rPr>
      <t>:</t>
    </r>
    <r>
      <rPr>
        <sz val="11"/>
        <color theme="1"/>
        <rFont val="Calibri"/>
        <family val="2"/>
        <scheme val="minor"/>
      </rPr>
      <t xml:space="preserve">    Health losses due to climate change during the project lifetime, in Disability-Adjusted Life Years</t>
    </r>
  </si>
  <si>
    <r>
      <t>CC</t>
    </r>
    <r>
      <rPr>
        <b/>
        <vertAlign val="subscript"/>
        <sz val="11"/>
        <color theme="1"/>
        <rFont val="Calibri"/>
        <family val="2"/>
        <scheme val="minor"/>
      </rPr>
      <t>loss,t</t>
    </r>
    <r>
      <rPr>
        <b/>
        <sz val="11"/>
        <color theme="1"/>
        <rFont val="Calibri"/>
        <family val="2"/>
        <scheme val="minor"/>
      </rPr>
      <t xml:space="preserve">: </t>
    </r>
    <r>
      <rPr>
        <sz val="11"/>
        <color theme="1"/>
        <rFont val="Calibri"/>
        <family val="2"/>
        <scheme val="minor"/>
      </rPr>
      <t>Percentage of income projected to be lost due to climate change in year t (excludes savings due to autonomous adaptation). Source: local values and if not available then national or regional values (default: 1% of GDP loss due to climate change )</t>
    </r>
  </si>
  <si>
    <t>Complex Disasters</t>
  </si>
  <si>
    <t>Drought</t>
  </si>
  <si>
    <t>Epidemic</t>
  </si>
  <si>
    <t>Extreme temperature</t>
  </si>
  <si>
    <t>Flood</t>
  </si>
  <si>
    <t>Insect infestation</t>
  </si>
  <si>
    <t>Mass movement dry</t>
  </si>
  <si>
    <t>Mass movement wet</t>
  </si>
  <si>
    <t>Storm</t>
  </si>
  <si>
    <t>Wildfire</t>
  </si>
  <si>
    <t>Bosnia-Hercegovenia</t>
  </si>
  <si>
    <t>Canary Is</t>
  </si>
  <si>
    <t>Cook Is</t>
  </si>
  <si>
    <t>Czech Rep</t>
  </si>
  <si>
    <t>Iran Islam Rep</t>
  </si>
  <si>
    <t>Lao P Dem Rep</t>
  </si>
  <si>
    <t>Macedonia FRY</t>
  </si>
  <si>
    <t>Marshall Is</t>
  </si>
  <si>
    <t>Micronesia Fed States</t>
  </si>
  <si>
    <t>Moldova Rep</t>
  </si>
  <si>
    <t>Palestine (West Bank)</t>
  </si>
  <si>
    <t>Russia</t>
  </si>
  <si>
    <t>Serbia Montenegro</t>
  </si>
  <si>
    <t>Syrian Arab Rep</t>
  </si>
  <si>
    <t>2000-2011</t>
  </si>
  <si>
    <t>2000-2012</t>
  </si>
  <si>
    <t>2000-2013</t>
  </si>
  <si>
    <t>2000-2014</t>
  </si>
  <si>
    <t>2000-2015</t>
  </si>
  <si>
    <t>2000-2016</t>
  </si>
  <si>
    <t>2000-2017</t>
  </si>
  <si>
    <t>2000-2018</t>
  </si>
  <si>
    <t>2000-2019</t>
  </si>
  <si>
    <t>2000-2020</t>
  </si>
  <si>
    <t>2000-2021</t>
  </si>
  <si>
    <t>Source: "EM-DAT: The OFDA/CRED International Disaster Database / www.emdat.be - Université Catholique de Louvain - Brussels - Belgium" (Created on: Apr-3-2012. - Data version: v12.07)</t>
  </si>
  <si>
    <t>Injured!</t>
  </si>
  <si>
    <t>Deaths</t>
  </si>
  <si>
    <t>GDP damages (kUSD)</t>
  </si>
  <si>
    <t>2000</t>
  </si>
  <si>
    <t>2001</t>
  </si>
  <si>
    <t>2002</t>
  </si>
  <si>
    <t>2003</t>
  </si>
  <si>
    <t>2004</t>
  </si>
  <si>
    <t>http://data.worldbank.org/indicator/NY.GDP.MKTP.CD</t>
  </si>
  <si>
    <t xml:space="preserve">Created on: Apr-3-2012. </t>
  </si>
  <si>
    <t xml:space="preserve">2000-2011 </t>
  </si>
  <si>
    <t>GDP</t>
  </si>
  <si>
    <t>2011</t>
  </si>
  <si>
    <t>http://data.worldbank.org/indicator/SP.POP.TOTL</t>
  </si>
  <si>
    <t>(assum. 2011=2010)</t>
  </si>
  <si>
    <t>Cape Verde Is</t>
  </si>
  <si>
    <t>Central African Rep</t>
  </si>
  <si>
    <t>China P Rep</t>
  </si>
  <si>
    <t>Dominican Rep</t>
  </si>
  <si>
    <t>Gambia The</t>
  </si>
  <si>
    <t>Guinea Bissau</t>
  </si>
  <si>
    <t>Hong Kong (China)</t>
  </si>
  <si>
    <t>Korea Dem P Rep</t>
  </si>
  <si>
    <t>Korea Rep</t>
  </si>
  <si>
    <t>Macau</t>
  </si>
  <si>
    <t>Northern Mariana Is</t>
  </si>
  <si>
    <t>Reunion</t>
  </si>
  <si>
    <t>St Helena</t>
  </si>
  <si>
    <t>St Lucia</t>
  </si>
  <si>
    <t>St Vincent and The Grenadines</t>
  </si>
  <si>
    <t>Taiwan (China)</t>
  </si>
  <si>
    <t>Tanzania Uni Rep</t>
  </si>
  <si>
    <t>Turks and Caicos Is</t>
  </si>
  <si>
    <t>Virgin Is (US)</t>
  </si>
  <si>
    <t>Zaire/Congo Dem Rep</t>
  </si>
  <si>
    <t>Cape Verde Islands</t>
  </si>
  <si>
    <t>Hong Kong</t>
  </si>
  <si>
    <t>Deaths%</t>
  </si>
  <si>
    <t>Injured%</t>
  </si>
  <si>
    <t>GDP%</t>
  </si>
  <si>
    <t>Korea DPR</t>
  </si>
  <si>
    <t>Macedonia</t>
  </si>
  <si>
    <t>Micronesia, Fed. States</t>
  </si>
  <si>
    <t>Palestine</t>
  </si>
  <si>
    <t>Virgin Islands (US)</t>
  </si>
  <si>
    <t>Taiwan</t>
  </si>
  <si>
    <t>St. Helena</t>
  </si>
  <si>
    <t>St. Vincent and The Grenadines</t>
  </si>
  <si>
    <t>Serbia &amp; Montenegro</t>
  </si>
  <si>
    <t>Macao</t>
  </si>
  <si>
    <t>Canary Islands</t>
  </si>
  <si>
    <t>Total potentially climate-related disasters</t>
  </si>
  <si>
    <t>worldwide default (natural disaster related deaths as proxy)</t>
  </si>
  <si>
    <r>
      <rPr>
        <b/>
        <sz val="11"/>
        <color theme="1"/>
        <rFont val="Calibri"/>
        <family val="2"/>
        <scheme val="minor"/>
      </rPr>
      <t>SH</t>
    </r>
    <r>
      <rPr>
        <b/>
        <vertAlign val="subscript"/>
        <sz val="11"/>
        <color theme="1"/>
        <rFont val="Calibri"/>
        <family val="2"/>
        <scheme val="minor"/>
      </rPr>
      <t xml:space="preserve">%CC: </t>
    </r>
    <r>
      <rPr>
        <sz val="11"/>
        <color theme="1"/>
        <rFont val="Calibri"/>
        <family val="2"/>
        <scheme val="minor"/>
      </rPr>
      <t xml:space="preserve">Saved health in relation to climate change losses in the project lifetime (%) </t>
    </r>
  </si>
  <si>
    <t>worldwide default (natural disaster related injuries as proxy)</t>
  </si>
  <si>
    <t>Legend</t>
  </si>
  <si>
    <t>Negative Impact</t>
  </si>
  <si>
    <t>Sustainable Development check list</t>
  </si>
  <si>
    <t>Rainwater harvesting</t>
  </si>
  <si>
    <t>Dunes -&gt; Conservation</t>
  </si>
  <si>
    <r>
      <rPr>
        <b/>
        <sz val="11"/>
        <color theme="1"/>
        <rFont val="Calibri"/>
        <family val="2"/>
        <scheme val="minor"/>
      </rPr>
      <t>AA:</t>
    </r>
    <r>
      <rPr>
        <sz val="11"/>
        <color theme="1"/>
        <rFont val="Calibri"/>
        <family val="2"/>
        <scheme val="minor"/>
      </rPr>
      <t xml:space="preserve"> Autonomous adaptation</t>
    </r>
  </si>
  <si>
    <t>default value</t>
  </si>
  <si>
    <t>Extreme events relevant for coasts (e.g. Storm surges, floods, erosion, salinization), number of events per year</t>
  </si>
  <si>
    <t>Change measured last 10-30 years</t>
  </si>
  <si>
    <t>Change expected next 10-50 years</t>
  </si>
  <si>
    <r>
      <t>b.</t>
    </r>
    <r>
      <rPr>
        <b/>
        <sz val="7"/>
        <color theme="1"/>
        <rFont val="Times New Roman"/>
        <family val="1"/>
      </rPr>
      <t xml:space="preserve">    </t>
    </r>
    <r>
      <rPr>
        <b/>
        <sz val="11"/>
        <color theme="1"/>
        <rFont val="Calibri"/>
        <family val="2"/>
        <scheme val="minor"/>
      </rPr>
      <t>Description  of climate change impacts on coasts</t>
    </r>
  </si>
  <si>
    <t>Which impact oncoasts is observed and predicted due to climate change? Does the project address these areas?</t>
  </si>
  <si>
    <t>Increase observed?</t>
  </si>
  <si>
    <t>Increase predicted?</t>
  </si>
  <si>
    <t>Sea level</t>
  </si>
  <si>
    <t>Direct damages through extreme events</t>
  </si>
  <si>
    <t>Erosion</t>
  </si>
  <si>
    <t>Salinization of coastal soil</t>
  </si>
  <si>
    <r>
      <rPr>
        <b/>
        <sz val="11"/>
        <color theme="1"/>
        <rFont val="Calibri"/>
        <family val="2"/>
        <scheme val="minor"/>
      </rPr>
      <t>WPC</t>
    </r>
    <r>
      <rPr>
        <b/>
        <vertAlign val="subscript"/>
        <sz val="11"/>
        <color theme="1"/>
        <rFont val="Calibri"/>
        <family val="2"/>
        <scheme val="minor"/>
      </rPr>
      <t>B</t>
    </r>
    <r>
      <rPr>
        <b/>
        <sz val="11"/>
        <color theme="1"/>
        <rFont val="Calibri"/>
        <family val="2"/>
        <scheme val="minor"/>
      </rPr>
      <t xml:space="preserve">: </t>
    </r>
    <r>
      <rPr>
        <sz val="11"/>
        <color theme="1"/>
        <rFont val="Calibri"/>
        <family val="2"/>
        <scheme val="minor"/>
      </rPr>
      <t>Baseline wealth ($/p.c./y)</t>
    </r>
  </si>
  <si>
    <r>
      <t xml:space="preserve">IGR: </t>
    </r>
    <r>
      <rPr>
        <sz val="11"/>
        <color theme="1"/>
        <rFont val="Calibri"/>
        <family val="2"/>
        <scheme val="minor"/>
      </rPr>
      <t>Wealth/income p.c. growth rate (%/y)</t>
    </r>
  </si>
  <si>
    <t>Wealth per capita</t>
  </si>
  <si>
    <t>m</t>
  </si>
  <si>
    <t>Mean sea level at shore</t>
  </si>
  <si>
    <t>Overall coastal protection</t>
  </si>
  <si>
    <t>Coastal protection indicators</t>
  </si>
  <si>
    <t xml:space="preserve"> - habitat losses through project?</t>
  </si>
  <si>
    <t>Mean flood frequency</t>
  </si>
  <si>
    <t>no</t>
  </si>
  <si>
    <t>2005 US$</t>
  </si>
  <si>
    <t># of countries: 152</t>
  </si>
  <si>
    <t>Economy</t>
  </si>
  <si>
    <t>Code</t>
  </si>
  <si>
    <t>IncomeGr</t>
  </si>
  <si>
    <t>Total Wealth</t>
  </si>
  <si>
    <t>Intangible Capital</t>
  </si>
  <si>
    <t>Net Foreign Assets</t>
  </si>
  <si>
    <t>Produced Capital</t>
  </si>
  <si>
    <t>Natural Capital</t>
  </si>
  <si>
    <t xml:space="preserve">Crop </t>
  </si>
  <si>
    <t>Pasture Land</t>
  </si>
  <si>
    <t>Forest - Timber</t>
  </si>
  <si>
    <t>Forest - NTF</t>
  </si>
  <si>
    <t>Protected Areas</t>
  </si>
  <si>
    <t>Oil</t>
  </si>
  <si>
    <t>Natural Gas</t>
  </si>
  <si>
    <t>Hard coal</t>
  </si>
  <si>
    <t>Soft coal</t>
  </si>
  <si>
    <t>Minerals</t>
  </si>
  <si>
    <t>Subsoil Assets</t>
  </si>
  <si>
    <t>..</t>
  </si>
  <si>
    <t>Europe &amp; Central Asia</t>
  </si>
  <si>
    <t>Middle East &amp; North Africa</t>
  </si>
  <si>
    <t>East Asia &amp; Pacific</t>
  </si>
  <si>
    <t>ADO</t>
  </si>
  <si>
    <t>Sub-Saharan Africa</t>
  </si>
  <si>
    <t>Latin America &amp; Caribbean</t>
  </si>
  <si>
    <t>ZAR</t>
  </si>
  <si>
    <t>Hong Kong, China</t>
  </si>
  <si>
    <t>IMY</t>
  </si>
  <si>
    <t>Macao, China</t>
  </si>
  <si>
    <t>ANT</t>
  </si>
  <si>
    <t>ROM</t>
  </si>
  <si>
    <t>São Tomé and Principe</t>
  </si>
  <si>
    <t>TMP</t>
  </si>
  <si>
    <t>WBG</t>
  </si>
  <si>
    <t>WEALTH IN THE YEAR: 2005</t>
  </si>
  <si>
    <t>(billions of 2005usd)</t>
  </si>
  <si>
    <t>Aggregate values</t>
  </si>
  <si>
    <t>(2005usd)</t>
  </si>
  <si>
    <t>Per capita values</t>
  </si>
  <si>
    <t>Early warning systems</t>
  </si>
  <si>
    <t>Infrastructure improvements</t>
  </si>
  <si>
    <t>Plantations</t>
  </si>
  <si>
    <t>Sea level rise (in mm/y)</t>
  </si>
  <si>
    <t>Temperature (in °C)</t>
  </si>
  <si>
    <r>
      <t>AREA</t>
    </r>
    <r>
      <rPr>
        <vertAlign val="subscript"/>
        <sz val="11"/>
        <color theme="1"/>
        <rFont val="Calibri"/>
        <family val="2"/>
        <scheme val="minor"/>
      </rPr>
      <t>S</t>
    </r>
  </si>
  <si>
    <r>
      <t>AREA</t>
    </r>
    <r>
      <rPr>
        <vertAlign val="subscript"/>
        <sz val="11"/>
        <color theme="1"/>
        <rFont val="Calibri"/>
        <family val="2"/>
        <scheme val="minor"/>
      </rPr>
      <t>ER</t>
    </r>
  </si>
  <si>
    <r>
      <t>N_I</t>
    </r>
    <r>
      <rPr>
        <vertAlign val="subscript"/>
        <sz val="11"/>
        <color rgb="FF00000A"/>
        <rFont val="Calibri"/>
        <family val="2"/>
        <scheme val="minor"/>
      </rPr>
      <t>DIR</t>
    </r>
  </si>
  <si>
    <t>Health benefits of intervention, direct</t>
  </si>
  <si>
    <t>Health benefits of intervention, indirect</t>
  </si>
  <si>
    <t>Extreme events relevant for coasts, duration</t>
  </si>
  <si>
    <t>Extreme events relevant for coasts, intensity</t>
  </si>
  <si>
    <t>GDP growth - default data (country average)</t>
  </si>
  <si>
    <t>Average Vietnam default value</t>
  </si>
  <si>
    <r>
      <t xml:space="preserve">IGR: </t>
    </r>
    <r>
      <rPr>
        <sz val="11"/>
        <color theme="1"/>
        <rFont val="Calibri"/>
        <family val="2"/>
        <scheme val="minor"/>
      </rPr>
      <t>Income (GDP) p.c. growth rate (%/y)</t>
    </r>
  </si>
  <si>
    <r>
      <rPr>
        <b/>
        <sz val="11"/>
        <color theme="1"/>
        <rFont val="Calibri"/>
        <family val="2"/>
        <scheme val="minor"/>
      </rPr>
      <t>WPC</t>
    </r>
    <r>
      <rPr>
        <b/>
        <vertAlign val="subscript"/>
        <sz val="11"/>
        <color theme="1"/>
        <rFont val="Calibri"/>
        <family val="2"/>
        <scheme val="minor"/>
      </rPr>
      <t>B</t>
    </r>
    <r>
      <rPr>
        <b/>
        <sz val="11"/>
        <color theme="1"/>
        <rFont val="Calibri"/>
        <family val="2"/>
        <scheme val="minor"/>
      </rPr>
      <t xml:space="preserve">: </t>
    </r>
    <r>
      <rPr>
        <sz val="11"/>
        <color theme="1"/>
        <rFont val="Calibri"/>
        <family val="2"/>
        <scheme val="minor"/>
      </rPr>
      <t>Baseline Wealth (US$/p.c./y)</t>
    </r>
  </si>
  <si>
    <r>
      <t>POP</t>
    </r>
    <r>
      <rPr>
        <sz val="11"/>
        <color theme="1"/>
        <rFont val="Calibri"/>
        <family val="2"/>
        <scheme val="minor"/>
      </rPr>
      <t xml:space="preserve"> (population in start year) in project area</t>
    </r>
  </si>
  <si>
    <r>
      <t>SH</t>
    </r>
    <r>
      <rPr>
        <b/>
        <vertAlign val="subscript"/>
        <sz val="11"/>
        <color theme="1"/>
        <rFont val="Calibri"/>
        <family val="2"/>
        <scheme val="minor"/>
      </rPr>
      <t>DIR</t>
    </r>
  </si>
  <si>
    <t>N: Number of deaths: historic and projections by project or default values by preventionweb 2012</t>
  </si>
  <si>
    <t>LE: Life Expectancy at birth, source: current life expectancy (World Bank, 2012) or projections for project period</t>
  </si>
  <si>
    <t>L: Standard life expectancy at age of death: historic and projections by project or default values by preventionweb 2012 or half of average life expectiancy at birth</t>
  </si>
  <si>
    <t>LD: Average duration of disability (years) (WHO 2011), default 0.5 years</t>
  </si>
  <si>
    <t>DW: Disability weight (WHO 2011), default 0.5</t>
  </si>
  <si>
    <t>I: Number of incident cases: historic and projections or default values by preventionweb 2012</t>
  </si>
  <si>
    <r>
      <t>SW</t>
    </r>
    <r>
      <rPr>
        <b/>
        <vertAlign val="subscript"/>
        <sz val="11"/>
        <color theme="1"/>
        <rFont val="Calibri"/>
        <family val="2"/>
        <scheme val="minor"/>
      </rPr>
      <t>ABS</t>
    </r>
  </si>
  <si>
    <r>
      <t>SP</t>
    </r>
    <r>
      <rPr>
        <vertAlign val="subscript"/>
        <sz val="11"/>
        <color theme="1"/>
        <rFont val="Calibri"/>
        <family val="2"/>
        <scheme val="minor"/>
      </rPr>
      <t>B</t>
    </r>
    <r>
      <rPr>
        <sz val="11"/>
        <color theme="1"/>
        <rFont val="Calibri"/>
        <family val="2"/>
        <scheme val="minor"/>
      </rPr>
      <t xml:space="preserve"> : Soil productivity in baseline (t food / ha / y), source: project or country default value for cereal yield </t>
    </r>
  </si>
  <si>
    <t>Mpy: Average market price of yields (in USD); source: project; default values</t>
  </si>
  <si>
    <r>
      <t>PIT</t>
    </r>
    <r>
      <rPr>
        <vertAlign val="subscript"/>
        <sz val="11"/>
        <color theme="1"/>
        <rFont val="Calibri"/>
        <family val="2"/>
        <scheme val="minor"/>
      </rPr>
      <t>IND: Project Impact Time of adaptation measures, in full benefit years; source: project</t>
    </r>
  </si>
  <si>
    <t>Project budget planneduntil final year (including maintenance)</t>
  </si>
  <si>
    <t xml:space="preserve">2009 USD </t>
  </si>
  <si>
    <r>
      <t>SW</t>
    </r>
    <r>
      <rPr>
        <b/>
        <vertAlign val="subscript"/>
        <sz val="11"/>
        <color theme="1"/>
        <rFont val="Calibri"/>
        <family val="2"/>
        <scheme val="minor"/>
      </rPr>
      <t>S</t>
    </r>
  </si>
  <si>
    <r>
      <t>SW</t>
    </r>
    <r>
      <rPr>
        <b/>
        <vertAlign val="subscript"/>
        <sz val="11"/>
        <color theme="1"/>
        <rFont val="Calibri"/>
        <family val="2"/>
        <scheme val="minor"/>
      </rPr>
      <t>ER: SW through erosion protection activity (in USD)</t>
    </r>
  </si>
  <si>
    <r>
      <t>SAL</t>
    </r>
    <r>
      <rPr>
        <vertAlign val="subscript"/>
        <sz val="11"/>
        <color theme="1"/>
        <rFont val="Calibri"/>
        <family val="2"/>
        <scheme val="minor"/>
      </rPr>
      <t xml:space="preserve">IRR: </t>
    </r>
    <r>
      <rPr>
        <sz val="11"/>
        <color theme="1"/>
        <rFont val="Calibri"/>
        <family val="2"/>
        <scheme val="minor"/>
      </rPr>
      <t>Irrig. Area salinized (%)</t>
    </r>
  </si>
  <si>
    <r>
      <t>YD</t>
    </r>
    <r>
      <rPr>
        <vertAlign val="subscript"/>
        <sz val="11"/>
        <color theme="1"/>
        <rFont val="Calibri"/>
        <family val="2"/>
        <scheme val="minor"/>
      </rPr>
      <t xml:space="preserve">SAL: </t>
    </r>
    <r>
      <rPr>
        <sz val="11"/>
        <color theme="1"/>
        <rFont val="Calibri"/>
        <family val="2"/>
        <scheme val="minor"/>
      </rPr>
      <t>Salinization yield decrease</t>
    </r>
  </si>
  <si>
    <t>1…i: Years of duration of adaptation project</t>
  </si>
  <si>
    <r>
      <t>MDP</t>
    </r>
    <r>
      <rPr>
        <vertAlign val="subscript"/>
        <sz val="11"/>
        <color theme="1"/>
        <rFont val="Calibri"/>
        <family val="2"/>
        <scheme val="minor"/>
      </rPr>
      <t>i</t>
    </r>
    <r>
      <rPr>
        <sz val="11"/>
        <color theme="1"/>
        <rFont val="Calibri"/>
        <family val="2"/>
        <scheme val="minor"/>
      </rPr>
      <t xml:space="preserve">: Maximum Damage Potential from climate change in year i. </t>
    </r>
  </si>
  <si>
    <r>
      <t>DS</t>
    </r>
    <r>
      <rPr>
        <vertAlign val="subscript"/>
        <sz val="11"/>
        <color theme="1"/>
        <rFont val="Calibri"/>
        <family val="2"/>
        <scheme val="minor"/>
      </rPr>
      <t>i Share of discounted MDP damaged by event forecast in year i</t>
    </r>
  </si>
  <si>
    <r>
      <t>P</t>
    </r>
    <r>
      <rPr>
        <vertAlign val="subscript"/>
        <sz val="11"/>
        <color theme="1"/>
        <rFont val="Calibri"/>
        <family val="2"/>
        <scheme val="minor"/>
      </rPr>
      <t>Occ, n,i</t>
    </r>
    <r>
      <rPr>
        <sz val="11"/>
        <color theme="1"/>
        <rFont val="Calibri"/>
        <family val="2"/>
        <scheme val="minor"/>
      </rPr>
      <t xml:space="preserve"> probability of occurrence of a certain damage event n (increase of risk due to climate change) in year i. </t>
    </r>
  </si>
  <si>
    <t>D: discount rate to be applied to the project</t>
  </si>
  <si>
    <t>Set deviation</t>
  </si>
  <si>
    <t>Deviation</t>
  </si>
  <si>
    <t>Manual Setting</t>
  </si>
  <si>
    <t>Sensitivity Analysis</t>
  </si>
  <si>
    <t>Saved Health</t>
  </si>
  <si>
    <t>Saved Wealth</t>
  </si>
  <si>
    <t>Extreme weather frequency</t>
  </si>
  <si>
    <t>Sea level rise</t>
  </si>
  <si>
    <t>Value of public and private property</t>
  </si>
  <si>
    <t>Number of deaths and incident cases</t>
  </si>
  <si>
    <t>Project implementation and maintenance costs</t>
  </si>
  <si>
    <t>POcc, n,i adjusted</t>
  </si>
  <si>
    <r>
      <t>MDP</t>
    </r>
    <r>
      <rPr>
        <vertAlign val="subscript"/>
        <sz val="11"/>
        <color theme="1"/>
        <rFont val="Calibri"/>
        <family val="2"/>
        <scheme val="minor"/>
      </rPr>
      <t>i adjusted</t>
    </r>
  </si>
  <si>
    <t>N adjusted</t>
  </si>
  <si>
    <t>I adjusted</t>
  </si>
  <si>
    <t>Au Tho B village</t>
  </si>
  <si>
    <t>Project start year</t>
  </si>
  <si>
    <t>ha</t>
  </si>
  <si>
    <t>Mangrove plantation</t>
  </si>
  <si>
    <t>IFRC2010</t>
  </si>
  <si>
    <t>increased income/wealth per ha mangroves</t>
  </si>
  <si>
    <t>ha mangrove plantations</t>
  </si>
  <si>
    <t>GIZ</t>
  </si>
  <si>
    <t>dyke length</t>
  </si>
  <si>
    <t>USD SW per km dyke and extreme event</t>
  </si>
  <si>
    <t>Plantations -&gt; Additional agricultural/fishery economic benefits</t>
  </si>
  <si>
    <t>Direct economic benefits</t>
  </si>
  <si>
    <t>USD/a</t>
  </si>
  <si>
    <t>Agricultural area or potentially arable area; default = 5% of impacted area/a</t>
  </si>
  <si>
    <t>Calculation of wealth is total wealth minus intangible capital and fossil fuel resources</t>
  </si>
  <si>
    <t>USD per ha</t>
  </si>
  <si>
    <t>Source: Indian producer price for 1t of onions</t>
  </si>
  <si>
    <t>Considering Au Tho B special situation</t>
  </si>
  <si>
    <t>default for onions in Vietnam http://faostat.fao.org/site/567/DesktopDefault.aspx?PageID=567#ancor</t>
  </si>
  <si>
    <t>Full area between dyke and mangroves reflected</t>
  </si>
  <si>
    <t>Only created assets- default data (country average); one third lives below poverty line - this is reflected by discount!</t>
  </si>
  <si>
    <t>Project document, default value: inflation rate world bank, last ten years average; http://data.worldbank.org/indicator/FP.CPI.TOTL.ZG/countries</t>
  </si>
  <si>
    <t>Project document or default value</t>
  </si>
  <si>
    <t>Increase of occurance due to climate change</t>
  </si>
  <si>
    <t>Project document, default value: inflation rate Vietnam</t>
  </si>
  <si>
    <t>project document; default value: 0.2 represents short-term Malaria or Dengue fever</t>
  </si>
  <si>
    <t>+</t>
  </si>
  <si>
    <t>(+)</t>
  </si>
  <si>
    <t>GHG emissions</t>
  </si>
  <si>
    <t>Mangroves are able to store significant amounts of carbon dioxide</t>
  </si>
  <si>
    <t>Mangroves prevent erosion (reflected in SW)</t>
  </si>
  <si>
    <t>Mangroves avoid salinization (reflected in SW)</t>
  </si>
  <si>
    <t>Mangroves provide habitat for differnet aquatic species</t>
  </si>
  <si>
    <t>The co-management approach impelments capacity for sustainable use and maintenance of the mangroves</t>
  </si>
  <si>
    <t>Mainly poor people live close to mangroves and can make use of new economic benfits provided by the mangroves (reflected in SW)</t>
  </si>
  <si>
    <t>New economic benfits provided by the mangroves (reflected in SW)</t>
  </si>
  <si>
    <t>Positive SW/payment ratio</t>
  </si>
  <si>
    <t>SW index (combined SW REL &amp; ABS)</t>
  </si>
  <si>
    <r>
      <t>SW</t>
    </r>
    <r>
      <rPr>
        <b/>
        <sz val="7"/>
        <color theme="1"/>
        <rFont val="Calibri"/>
        <family val="2"/>
        <scheme val="minor"/>
      </rPr>
      <t>ADD</t>
    </r>
    <r>
      <rPr>
        <b/>
        <sz val="11"/>
        <color theme="1"/>
        <rFont val="Calibri"/>
        <family val="2"/>
        <scheme val="minor"/>
      </rPr>
      <t>: Economic co-benefits</t>
    </r>
  </si>
  <si>
    <r>
      <t>SW</t>
    </r>
    <r>
      <rPr>
        <b/>
        <vertAlign val="subscript"/>
        <sz val="11"/>
        <color theme="1"/>
        <rFont val="Calibri"/>
        <family val="2"/>
        <scheme val="minor"/>
      </rPr>
      <t>INDEX per$</t>
    </r>
    <r>
      <rPr>
        <b/>
        <sz val="11"/>
        <color theme="1"/>
        <rFont val="Calibri"/>
        <family val="2"/>
        <scheme val="minor"/>
      </rPr>
      <t>: Index / USD Mn budget</t>
    </r>
  </si>
  <si>
    <r>
      <t>SH</t>
    </r>
    <r>
      <rPr>
        <b/>
        <vertAlign val="subscript"/>
        <sz val="11"/>
        <color theme="1"/>
        <rFont val="Calibri"/>
        <family val="2"/>
        <scheme val="minor"/>
      </rPr>
      <t>per$</t>
    </r>
    <r>
      <rPr>
        <b/>
        <sz val="11"/>
        <color theme="1"/>
        <rFont val="Calibri"/>
        <family val="2"/>
        <scheme val="minor"/>
      </rPr>
      <t>: DALYs / USD Mn budget</t>
    </r>
  </si>
  <si>
    <r>
      <t>SW</t>
    </r>
    <r>
      <rPr>
        <vertAlign val="subscript"/>
        <sz val="11"/>
        <color theme="1"/>
        <rFont val="Calibri"/>
        <family val="2"/>
        <scheme val="minor"/>
      </rPr>
      <t>ABS</t>
    </r>
    <r>
      <rPr>
        <sz val="11"/>
        <color theme="1"/>
        <rFont val="Calibri"/>
        <family val="2"/>
        <scheme val="minor"/>
      </rPr>
      <t>: + economic co-benefits</t>
    </r>
  </si>
  <si>
    <r>
      <t>SW</t>
    </r>
    <r>
      <rPr>
        <vertAlign val="subscript"/>
        <sz val="11"/>
        <color theme="1"/>
        <rFont val="Calibri"/>
        <family val="2"/>
        <scheme val="minor"/>
      </rPr>
      <t>REL</t>
    </r>
    <r>
      <rPr>
        <sz val="11"/>
        <color theme="1"/>
        <rFont val="Calibri"/>
        <family val="2"/>
        <scheme val="minor"/>
      </rPr>
      <t>: + Yearly pers. Inc. Saved</t>
    </r>
  </si>
  <si>
    <r>
      <t>SW</t>
    </r>
    <r>
      <rPr>
        <vertAlign val="subscript"/>
        <sz val="11"/>
        <color theme="1"/>
        <rFont val="Calibri"/>
        <family val="2"/>
        <scheme val="minor"/>
      </rPr>
      <t>ABS per$</t>
    </r>
    <r>
      <rPr>
        <sz val="11"/>
        <color theme="1"/>
        <rFont val="Calibri"/>
        <family val="2"/>
        <scheme val="minor"/>
      </rPr>
      <t>: USD / USD Mn budget</t>
    </r>
  </si>
  <si>
    <r>
      <t>SW</t>
    </r>
    <r>
      <rPr>
        <vertAlign val="subscript"/>
        <sz val="11"/>
        <color theme="1"/>
        <rFont val="Calibri"/>
        <family val="2"/>
        <scheme val="minor"/>
      </rPr>
      <t xml:space="preserve">%CC: </t>
    </r>
    <r>
      <rPr>
        <sz val="11"/>
        <color theme="1"/>
        <rFont val="Calibri"/>
        <family val="2"/>
        <scheme val="minor"/>
      </rPr>
      <t xml:space="preserve">Saved wealth in relation to climate change losses in the project lifetime (%) </t>
    </r>
  </si>
  <si>
    <t>Hoang (Kiem Lâm Soc Trang)</t>
  </si>
  <si>
    <t>co-management USD per a</t>
  </si>
  <si>
    <t>USD - implementation of co-management</t>
  </si>
  <si>
    <t>reforestation after extreme event</t>
  </si>
  <si>
    <t>USD increased income/wealth per ha mangroves x a - first 5 years do not count! Most conservative value applied</t>
  </si>
  <si>
    <t>Project document, see project data</t>
  </si>
  <si>
    <t>Salem &amp; Mercer 2012</t>
  </si>
  <si>
    <t>Unspecified</t>
  </si>
  <si>
    <t>avg.</t>
  </si>
  <si>
    <t>per</t>
  </si>
  <si>
    <t>event</t>
  </si>
  <si>
    <t>flood</t>
  </si>
  <si>
    <t>General</t>
  </si>
  <si>
    <t>Local</t>
  </si>
  <si>
    <t>storm</t>
  </si>
  <si>
    <t>Tropical</t>
  </si>
  <si>
    <t>cyclone</t>
  </si>
  <si>
    <t>affected</t>
  </si>
  <si>
    <t>Damage (000$)</t>
  </si>
  <si>
    <t>per event</t>
  </si>
  <si>
    <t>surge/coastal flood</t>
  </si>
  <si>
    <t>Disasters</t>
  </si>
  <si>
    <t>Frequent floods</t>
  </si>
  <si>
    <t>per event and affected</t>
  </si>
  <si>
    <t>per event and anno</t>
  </si>
  <si>
    <t>Mangrove Plantations</t>
  </si>
  <si>
    <t>Project document; default value is average damage per flood event in last 56 years</t>
  </si>
  <si>
    <r>
      <t>SHI</t>
    </r>
    <r>
      <rPr>
        <b/>
        <vertAlign val="subscript"/>
        <sz val="11"/>
        <color theme="1"/>
        <rFont val="Calibri"/>
        <family val="2"/>
        <scheme val="minor"/>
      </rPr>
      <t>ND</t>
    </r>
  </si>
  <si>
    <t>17 cm</t>
  </si>
  <si>
    <t>yes</t>
  </si>
  <si>
    <t>Source: The Social Dimensions of Adaptation to Climate Change in Vietnam;  McElwee et al. 2010, published by WorldBank</t>
  </si>
  <si>
    <t>Extreme weather intensity and frequency</t>
  </si>
  <si>
    <t>Damage curve for Saved Wealth and Saved Health estimation</t>
  </si>
  <si>
    <t>Type of event</t>
  </si>
  <si>
    <t>10 yr</t>
  </si>
  <si>
    <t>5yr</t>
  </si>
  <si>
    <t>1yr</t>
  </si>
  <si>
    <t>&lt; 1yr</t>
  </si>
  <si>
    <t>10 yr 
floods</t>
  </si>
  <si>
    <t>6-9 yr 
floods</t>
  </si>
  <si>
    <t>1-5yr 
floods</t>
  </si>
  <si>
    <t>2 weeks Spring tide</t>
  </si>
  <si>
    <t>Time interval for damage calculation</t>
  </si>
  <si>
    <t>Average likelihood 
of occurance in year y</t>
  </si>
  <si>
    <t>Lifetime of dam (years)</t>
  </si>
  <si>
    <t>Likelihood of occurance over 20 years</t>
  </si>
  <si>
    <t>Wealth loss per  flood (% of wealth )
(% of population affected)</t>
  </si>
  <si>
    <t>Type of wealth</t>
  </si>
  <si>
    <t>Public infrastructure</t>
  </si>
  <si>
    <t>Private property, rich</t>
  </si>
  <si>
    <t>Private property, middle class</t>
  </si>
  <si>
    <t>Private property, poor</t>
  </si>
  <si>
    <t>Avoided erosion</t>
  </si>
  <si>
    <t>Avoided salinization</t>
  </si>
  <si>
    <t>Expected Wealth loss per  year (% of wealth )
(% of population affected)</t>
  </si>
  <si>
    <t>Number of people affected (average)</t>
  </si>
  <si>
    <t>Total value (Mn USD); average over lifetime; deflated)</t>
  </si>
  <si>
    <t>Total private property</t>
  </si>
  <si>
    <t>years</t>
  </si>
  <si>
    <t>Mn € losses  over lifetime of project</t>
  </si>
  <si>
    <t xml:space="preserve">Average health loss
</t>
  </si>
  <si>
    <t>Average health loss
(% of population affected)</t>
  </si>
  <si>
    <t>Disability weight DW
(assumption)</t>
  </si>
  <si>
    <t>Fractures</t>
  </si>
  <si>
    <t>Diarrhoea</t>
  </si>
  <si>
    <t>Population 
(as projected average over lifetime of project)</t>
  </si>
  <si>
    <t>Number of people affected</t>
  </si>
  <si>
    <t>Average duration
(years)</t>
  </si>
  <si>
    <t>DALYS</t>
  </si>
  <si>
    <t>n.a.</t>
  </si>
  <si>
    <t>....</t>
  </si>
  <si>
    <t>Grand total DALYs p.a.</t>
  </si>
  <si>
    <t>DALYS per year</t>
  </si>
  <si>
    <t>DALYS saved over lifetime of project</t>
  </si>
  <si>
    <t>Total value (Mn USD); average over lifetime; already deflated)</t>
  </si>
  <si>
    <t>Wealth per person ($/person)</t>
  </si>
  <si>
    <t>Only reflecting population that suffers from all factors (erosion, salinization, spring tide and extreme events), additional population of 577 are suffering from avoided erosion</t>
  </si>
  <si>
    <r>
      <rPr>
        <b/>
        <sz val="11"/>
        <color theme="1"/>
        <rFont val="Calibri"/>
        <family val="2"/>
        <scheme val="minor"/>
      </rPr>
      <t>D:</t>
    </r>
    <r>
      <rPr>
        <sz val="11"/>
        <color theme="1"/>
        <rFont val="Calibri"/>
        <family val="2"/>
        <scheme val="minor"/>
      </rPr>
      <t xml:space="preserve"> Discount rate of existing wealth per capita </t>
    </r>
  </si>
  <si>
    <t xml:space="preserve">half of average inflation rate Vietnam 2009/2010 http://data.worldbank.org/indicator/FP.CPI.TOTL.ZG/countries </t>
  </si>
  <si>
    <t>Increased risk of occurance due to climate change during project lifetime:</t>
  </si>
  <si>
    <t>Total wealth losses per year in Mn USD</t>
  </si>
  <si>
    <t>DALYs - derived from SH damage curve</t>
  </si>
  <si>
    <t>US$ - derived from damage curve</t>
  </si>
  <si>
    <t xml:space="preserve">Download </t>
  </si>
  <si>
    <t xml:space="preserve">Quantifying adaptation benefits and comparing coastal protection adaptation projects in Viet Nam </t>
  </si>
  <si>
    <r>
      <rPr>
        <b/>
        <sz val="11"/>
        <rFont val="Arial"/>
        <family val="2"/>
      </rPr>
      <t xml:space="preserve">Date of publication: </t>
    </r>
    <r>
      <rPr>
        <b/>
        <sz val="11"/>
        <color rgb="FFC00000"/>
        <rFont val="Arial"/>
        <family val="2"/>
      </rPr>
      <t>September 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</si>
</sst>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 _€_-;\-* #,##0.00\ _€_-;_-* &quot;-&quot;??\ _€_-;_-@_-"/>
    <numFmt numFmtId="164" formatCode="0.0"/>
    <numFmt numFmtId="165" formatCode="[$$-409]#,##0"/>
    <numFmt numFmtId="166" formatCode="0.0%"/>
    <numFmt numFmtId="167" formatCode="0.000000"/>
    <numFmt numFmtId="168" formatCode="0.000%"/>
    <numFmt numFmtId="169" formatCode="_(* #,##0.00_);_(* \(#,##0.00\);_(* &quot;-&quot;??_);_(@_)"/>
    <numFmt numFmtId="170" formatCode="_(* #,##0_);_(* \(#,##0\);_(* &quot;-&quot;??_);_(@_)"/>
    <numFmt numFmtId="171" formatCode="0.0000%"/>
    <numFmt numFmtId="172" formatCode="0.0000"/>
    <numFmt numFmtId="173" formatCode="_-* #,##0\ _€_-;\-* #,##0\ _€_-;_-* &quot;-&quot;??\ _€_-;_-@_-"/>
    <numFmt numFmtId="174" formatCode="_-* #,##0.0000\ _€_-;\-* #,##0.0000\ _€_-;_-* &quot;-&quot;??\ _€_-;_-@_-"/>
    <numFmt numFmtId="175" formatCode="_-* #,##0.00000\ _€_-;\-* #,##0.00000\ _€_-;_-* &quot;-&quot;??\ _€_-;_-@_-"/>
    <numFmt numFmtId="176" formatCode="_-* #,##0.0\ _€_-;\-* #,##0.0\ _€_-;_-* &quot;-&quot;??\ _€_-;_-@_-"/>
    <numFmt numFmtId="177" formatCode="_-* #,##0.000\ _€_-;\-* #,##0.000\ _€_-;_-* &quot;-&quot;??\ _€_-;_-@_-"/>
    <numFmt numFmtId="178" formatCode="0.000"/>
  </numFmts>
  <fonts count="57"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font>
    <font>
      <sz val="11"/>
      <color rgb="FFFF0000"/>
      <name val="Calibri"/>
      <family val="2"/>
      <scheme val="minor"/>
    </font>
    <font>
      <b/>
      <i/>
      <sz val="11"/>
      <color theme="1"/>
      <name val="Calibri"/>
      <family val="2"/>
      <scheme val="minor"/>
    </font>
    <font>
      <sz val="8"/>
      <color indexed="81"/>
      <name val="Tahoma"/>
      <family val="2"/>
    </font>
    <font>
      <b/>
      <sz val="8"/>
      <color indexed="81"/>
      <name val="Tahoma"/>
      <family val="2"/>
    </font>
    <font>
      <sz val="11"/>
      <name val="Calibri"/>
      <family val="2"/>
      <scheme val="minor"/>
    </font>
    <font>
      <b/>
      <sz val="11"/>
      <color rgb="FFFF0000"/>
      <name val="Calibri"/>
      <family val="2"/>
      <scheme val="minor"/>
    </font>
    <font>
      <b/>
      <sz val="14"/>
      <color theme="1"/>
      <name val="Calibri"/>
      <family val="2"/>
      <scheme val="minor"/>
    </font>
    <font>
      <sz val="11"/>
      <color indexed="8"/>
      <name val="Calibri"/>
      <family val="2"/>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sz val="11"/>
      <color rgb="FF00000A"/>
      <name val="Calibri"/>
      <family val="2"/>
      <scheme val="minor"/>
    </font>
    <font>
      <vertAlign val="subscript"/>
      <sz val="11"/>
      <color rgb="FF00000A"/>
      <name val="Calibri"/>
      <family val="2"/>
      <scheme val="minor"/>
    </font>
    <font>
      <sz val="10"/>
      <color indexed="72"/>
      <name val="MS Sans Serif"/>
      <family val="2"/>
    </font>
    <font>
      <b/>
      <sz val="12"/>
      <name val="Calibri"/>
      <family val="2"/>
      <scheme val="minor"/>
    </font>
    <font>
      <b/>
      <sz val="10"/>
      <name val="Arial"/>
      <family val="2"/>
    </font>
    <font>
      <sz val="10"/>
      <name val="Arial"/>
      <family val="2"/>
    </font>
    <font>
      <b/>
      <sz val="11"/>
      <name val="Calibri"/>
      <family val="2"/>
      <scheme val="minor"/>
    </font>
    <font>
      <i/>
      <sz val="11"/>
      <color rgb="FFFF0000"/>
      <name val="Calibri"/>
      <family val="2"/>
      <scheme val="minor"/>
    </font>
    <font>
      <i/>
      <u/>
      <sz val="11"/>
      <color theme="1"/>
      <name val="Calibri"/>
      <family val="2"/>
      <scheme val="minor"/>
    </font>
    <font>
      <i/>
      <sz val="11"/>
      <name val="Calibri"/>
      <family val="2"/>
      <scheme val="minor"/>
    </font>
    <font>
      <b/>
      <sz val="7"/>
      <color theme="1"/>
      <name val="Times New Roman"/>
      <family val="1"/>
    </font>
    <font>
      <b/>
      <i/>
      <sz val="14"/>
      <name val="Cambria"/>
      <family val="1"/>
    </font>
    <font>
      <b/>
      <i/>
      <sz val="7"/>
      <name val="Times New Roman"/>
      <family val="1"/>
    </font>
    <font>
      <i/>
      <u/>
      <sz val="11"/>
      <color theme="10"/>
      <name val="Calibri"/>
      <family val="2"/>
    </font>
    <font>
      <i/>
      <sz val="11"/>
      <name val="Calibri"/>
      <family val="2"/>
    </font>
    <font>
      <b/>
      <sz val="12"/>
      <color theme="1"/>
      <name val="Calibri"/>
      <family val="2"/>
      <scheme val="minor"/>
    </font>
    <font>
      <b/>
      <i/>
      <sz val="11"/>
      <name val="Calibri"/>
      <family val="2"/>
      <scheme val="minor"/>
    </font>
    <font>
      <sz val="12"/>
      <color theme="1"/>
      <name val="Calibri"/>
      <family val="2"/>
      <scheme val="minor"/>
    </font>
    <font>
      <sz val="12"/>
      <name val="Calibri"/>
      <family val="2"/>
      <scheme val="minor"/>
    </font>
    <font>
      <b/>
      <sz val="16"/>
      <color theme="1"/>
      <name val="Calibri"/>
      <family val="2"/>
      <scheme val="minor"/>
    </font>
    <font>
      <sz val="10"/>
      <color rgb="FF000000"/>
      <name val="Arial"/>
      <family val="2"/>
    </font>
    <font>
      <sz val="11"/>
      <color rgb="FF000000"/>
      <name val="Calibri"/>
      <family val="2"/>
    </font>
    <font>
      <sz val="11"/>
      <color theme="1"/>
      <name val="Calibri"/>
      <family val="2"/>
    </font>
    <font>
      <sz val="10"/>
      <color theme="1"/>
      <name val="Arial"/>
      <family val="2"/>
    </font>
    <font>
      <i/>
      <sz val="10"/>
      <name val="Arial"/>
      <family val="2"/>
    </font>
    <font>
      <sz val="11"/>
      <color rgb="FF000000"/>
      <name val="Calibri"/>
      <family val="2"/>
      <scheme val="minor"/>
    </font>
    <font>
      <sz val="9"/>
      <color indexed="81"/>
      <name val="Tahoma"/>
      <family val="2"/>
    </font>
    <font>
      <b/>
      <sz val="9"/>
      <color indexed="81"/>
      <name val="Tahoma"/>
      <family val="2"/>
    </font>
    <font>
      <sz val="14"/>
      <color theme="1"/>
      <name val="Calibri"/>
      <family val="2"/>
      <scheme val="minor"/>
    </font>
    <font>
      <b/>
      <sz val="12"/>
      <color indexed="9"/>
      <name val="Arial"/>
      <family val="2"/>
    </font>
    <font>
      <b/>
      <sz val="10"/>
      <color indexed="56"/>
      <name val="Arial"/>
      <family val="2"/>
    </font>
    <font>
      <b/>
      <sz val="10"/>
      <color indexed="9"/>
      <name val="Arial"/>
      <family val="2"/>
    </font>
    <font>
      <b/>
      <sz val="7"/>
      <color theme="1"/>
      <name val="Calibri"/>
      <family val="2"/>
      <scheme val="minor"/>
    </font>
    <font>
      <b/>
      <sz val="11"/>
      <color theme="0"/>
      <name val="Calibri"/>
      <family val="2"/>
      <scheme val="minor"/>
    </font>
    <font>
      <sz val="11"/>
      <color theme="1"/>
      <name val="Calibri"/>
      <family val="2"/>
      <scheme val="minor"/>
    </font>
    <font>
      <sz val="11"/>
      <color indexed="12"/>
      <name val="Calibri"/>
      <family val="2"/>
    </font>
    <font>
      <b/>
      <sz val="11"/>
      <color indexed="9"/>
      <name val="Calibri"/>
      <family val="2"/>
    </font>
    <font>
      <b/>
      <sz val="11"/>
      <color indexed="8"/>
      <name val="Calibri"/>
      <family val="2"/>
    </font>
    <font>
      <i/>
      <sz val="11"/>
      <color indexed="8"/>
      <name val="Calibri"/>
      <family val="2"/>
    </font>
    <font>
      <b/>
      <sz val="11"/>
      <color rgb="FFC00000"/>
      <name val="Arial"/>
      <family val="2"/>
    </font>
    <font>
      <b/>
      <sz val="11"/>
      <name val="Arial"/>
      <family val="2"/>
    </font>
    <font>
      <u/>
      <sz val="11"/>
      <color theme="10"/>
      <name val="Calibri"/>
      <family val="2"/>
      <scheme val="minor"/>
    </font>
  </fonts>
  <fills count="23">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00B050"/>
        <bgColor indexed="64"/>
      </patternFill>
    </fill>
    <fill>
      <patternFill patternType="solid">
        <fgColor rgb="FF00B0F0"/>
        <bgColor indexed="64"/>
      </patternFill>
    </fill>
    <fill>
      <patternFill patternType="solid">
        <fgColor theme="7" tint="0.59999389629810485"/>
        <bgColor indexed="64"/>
      </patternFill>
    </fill>
    <fill>
      <patternFill patternType="solid">
        <fgColor indexed="56"/>
        <bgColor indexed="64"/>
      </patternFill>
    </fill>
    <fill>
      <patternFill patternType="solid">
        <fgColor indexed="43"/>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indexed="62"/>
        <bgColor indexed="62"/>
      </patternFill>
    </fill>
    <fill>
      <patternFill patternType="solid">
        <fgColor indexed="31"/>
        <bgColor indexed="31"/>
      </patternFill>
    </fill>
    <fill>
      <patternFill patternType="solid">
        <fgColor indexed="9"/>
        <bgColor indexed="62"/>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s>
  <borders count="5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diagonal/>
    </border>
    <border>
      <left style="thin">
        <color indexed="30"/>
      </left>
      <right/>
      <top style="thin">
        <color indexed="30"/>
      </top>
      <bottom style="thin">
        <color indexed="30"/>
      </bottom>
      <diagonal/>
    </border>
    <border>
      <left/>
      <right/>
      <top style="thin">
        <color indexed="30"/>
      </top>
      <bottom style="thin">
        <color indexed="30"/>
      </bottom>
      <diagonal/>
    </border>
    <border>
      <left/>
      <right style="thin">
        <color indexed="30"/>
      </right>
      <top style="thin">
        <color indexed="30"/>
      </top>
      <bottom style="thin">
        <color indexed="30"/>
      </bottom>
      <diagonal/>
    </border>
    <border>
      <left style="thin">
        <color indexed="30"/>
      </left>
      <right/>
      <top style="thin">
        <color indexed="30"/>
      </top>
      <bottom/>
      <diagonal/>
    </border>
    <border>
      <left style="thin">
        <color indexed="30"/>
      </left>
      <right/>
      <top/>
      <bottom style="thin">
        <color indexed="30"/>
      </bottom>
      <diagonal/>
    </border>
    <border>
      <left/>
      <right/>
      <top/>
      <bottom style="thin">
        <color indexed="30"/>
      </bottom>
      <diagonal/>
    </border>
  </borders>
  <cellStyleXfs count="11">
    <xf numFmtId="0" fontId="0" fillId="0" borderId="0"/>
    <xf numFmtId="0" fontId="3" fillId="0" borderId="0" applyNumberFormat="0" applyFill="0" applyBorder="0" applyAlignment="0" applyProtection="0">
      <alignment vertical="top"/>
      <protection locked="0"/>
    </xf>
    <xf numFmtId="0" fontId="11" fillId="0" borderId="0"/>
    <xf numFmtId="0" fontId="17" fillId="0" borderId="0"/>
    <xf numFmtId="16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56" fillId="0" borderId="0" applyNumberFormat="0" applyFill="0" applyBorder="0" applyAlignment="0" applyProtection="0"/>
    <xf numFmtId="0" fontId="36" fillId="0" borderId="0"/>
  </cellStyleXfs>
  <cellXfs count="587">
    <xf numFmtId="0" fontId="0" fillId="0" borderId="0" xfId="0"/>
    <xf numFmtId="0" fontId="1" fillId="0" borderId="0" xfId="0" applyFont="1"/>
    <xf numFmtId="0" fontId="1" fillId="0" borderId="1" xfId="0" applyFont="1" applyBorder="1"/>
    <xf numFmtId="0" fontId="1" fillId="0" borderId="0" xfId="0" applyFont="1" applyBorder="1"/>
    <xf numFmtId="0" fontId="2" fillId="0" borderId="0" xfId="0" applyFont="1" applyBorder="1"/>
    <xf numFmtId="0" fontId="0" fillId="0" borderId="3" xfId="0" applyBorder="1"/>
    <xf numFmtId="0" fontId="0" fillId="0" borderId="4" xfId="0" applyBorder="1"/>
    <xf numFmtId="0" fontId="0" fillId="0" borderId="0" xfId="0" applyBorder="1"/>
    <xf numFmtId="0" fontId="0" fillId="0" borderId="6" xfId="0" applyBorder="1"/>
    <xf numFmtId="0" fontId="0" fillId="0" borderId="1" xfId="0" applyBorder="1"/>
    <xf numFmtId="0" fontId="0" fillId="0" borderId="8" xfId="0" applyBorder="1"/>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center" wrapText="1"/>
    </xf>
    <xf numFmtId="0" fontId="0" fillId="2" borderId="0" xfId="0" applyFill="1"/>
    <xf numFmtId="0" fontId="0" fillId="0" borderId="0" xfId="0" applyAlignment="1"/>
    <xf numFmtId="0" fontId="0" fillId="3" borderId="0" xfId="0" applyFill="1"/>
    <xf numFmtId="0" fontId="1" fillId="3" borderId="0" xfId="0" applyFont="1" applyFill="1"/>
    <xf numFmtId="0" fontId="1" fillId="4" borderId="0" xfId="0" applyFont="1" applyFill="1"/>
    <xf numFmtId="0" fontId="0" fillId="0" borderId="0" xfId="0" applyFill="1"/>
    <xf numFmtId="0" fontId="1" fillId="0" borderId="0" xfId="0" applyFont="1" applyFill="1"/>
    <xf numFmtId="0" fontId="0" fillId="4" borderId="0" xfId="0" applyFill="1"/>
    <xf numFmtId="2" fontId="0" fillId="0" borderId="0" xfId="0" applyNumberFormat="1"/>
    <xf numFmtId="2" fontId="0" fillId="0" borderId="0" xfId="0" applyNumberFormat="1" applyFont="1"/>
    <xf numFmtId="2" fontId="1" fillId="4" borderId="0" xfId="0" applyNumberFormat="1" applyFont="1" applyFill="1"/>
    <xf numFmtId="0" fontId="0" fillId="0" borderId="0" xfId="0" applyFill="1" applyAlignment="1">
      <alignment wrapText="1"/>
    </xf>
    <xf numFmtId="10" fontId="1" fillId="4" borderId="0" xfId="0" applyNumberFormat="1" applyFont="1" applyFill="1"/>
    <xf numFmtId="10" fontId="0" fillId="0" borderId="0" xfId="0" applyNumberFormat="1"/>
    <xf numFmtId="3" fontId="0" fillId="0" borderId="0" xfId="0" applyNumberFormat="1" applyFill="1"/>
    <xf numFmtId="3" fontId="8" fillId="0" borderId="0" xfId="0" applyNumberFormat="1" applyFont="1" applyFill="1"/>
    <xf numFmtId="0" fontId="4" fillId="0" borderId="0" xfId="0" applyFont="1"/>
    <xf numFmtId="0" fontId="4" fillId="0" borderId="0" xfId="0" applyFont="1" applyFill="1"/>
    <xf numFmtId="164" fontId="0" fillId="0" borderId="0" xfId="0" applyNumberFormat="1" applyFill="1"/>
    <xf numFmtId="0" fontId="9" fillId="0" borderId="0" xfId="0" applyFont="1" applyFill="1"/>
    <xf numFmtId="0" fontId="2" fillId="0" borderId="0" xfId="0" applyFont="1"/>
    <xf numFmtId="0" fontId="2" fillId="3" borderId="0" xfId="0" applyFont="1" applyFill="1"/>
    <xf numFmtId="0" fontId="2" fillId="0" borderId="0" xfId="0" applyFont="1" applyFill="1"/>
    <xf numFmtId="0" fontId="8" fillId="0" borderId="0" xfId="0" applyFont="1" applyFill="1"/>
    <xf numFmtId="9" fontId="0" fillId="0" borderId="0" xfId="0" applyNumberFormat="1" applyFill="1"/>
    <xf numFmtId="9" fontId="0" fillId="0" borderId="0" xfId="0" applyNumberFormat="1"/>
    <xf numFmtId="0" fontId="0" fillId="0" borderId="0" xfId="0" applyAlignment="1">
      <alignment horizontal="right"/>
    </xf>
    <xf numFmtId="0" fontId="0" fillId="0" borderId="0" xfId="0" applyFont="1"/>
    <xf numFmtId="0" fontId="0" fillId="5" borderId="0" xfId="0" applyFont="1" applyFill="1"/>
    <xf numFmtId="0" fontId="0" fillId="5" borderId="0" xfId="0" applyFill="1"/>
    <xf numFmtId="9" fontId="8" fillId="5" borderId="0" xfId="0" applyNumberFormat="1" applyFont="1" applyFill="1"/>
    <xf numFmtId="164" fontId="2" fillId="5" borderId="0" xfId="0" applyNumberFormat="1" applyFont="1" applyFill="1"/>
    <xf numFmtId="0" fontId="1" fillId="5" borderId="0" xfId="0" applyFont="1" applyFill="1"/>
    <xf numFmtId="0" fontId="1" fillId="0" borderId="2" xfId="0" applyFont="1" applyBorder="1"/>
    <xf numFmtId="0" fontId="1" fillId="0" borderId="3" xfId="0" applyFont="1" applyBorder="1"/>
    <xf numFmtId="0" fontId="0" fillId="0" borderId="5" xfId="0" applyBorder="1"/>
    <xf numFmtId="164" fontId="0" fillId="0" borderId="0" xfId="0" applyNumberFormat="1" applyBorder="1"/>
    <xf numFmtId="164" fontId="0" fillId="0" borderId="6" xfId="0" applyNumberFormat="1" applyBorder="1"/>
    <xf numFmtId="164" fontId="0" fillId="0" borderId="1" xfId="0" applyNumberFormat="1" applyBorder="1"/>
    <xf numFmtId="164" fontId="0" fillId="0" borderId="8" xfId="0" applyNumberFormat="1" applyBorder="1"/>
    <xf numFmtId="0" fontId="0" fillId="0" borderId="0" xfId="0" applyFont="1" applyBorder="1"/>
    <xf numFmtId="0" fontId="0" fillId="0" borderId="1" xfId="0" applyFont="1" applyBorder="1"/>
    <xf numFmtId="166" fontId="0" fillId="0" borderId="0" xfId="0" applyNumberFormat="1"/>
    <xf numFmtId="0" fontId="1" fillId="0" borderId="5" xfId="0" applyFont="1" applyBorder="1"/>
    <xf numFmtId="16" fontId="0" fillId="0" borderId="0" xfId="0" applyNumberFormat="1" applyAlignment="1">
      <alignment horizontal="center"/>
    </xf>
    <xf numFmtId="0" fontId="0" fillId="0" borderId="0" xfId="0" applyAlignment="1">
      <alignment horizontal="left"/>
    </xf>
    <xf numFmtId="0" fontId="0" fillId="0" borderId="0" xfId="0" applyBorder="1" applyAlignment="1">
      <alignment horizontal="left"/>
    </xf>
    <xf numFmtId="164" fontId="0" fillId="0" borderId="0" xfId="0" applyNumberFormat="1" applyBorder="1" applyAlignment="1">
      <alignment horizontal="left"/>
    </xf>
    <xf numFmtId="164" fontId="0" fillId="0" borderId="1" xfId="0" applyNumberFormat="1" applyBorder="1" applyAlignment="1">
      <alignment horizontal="left"/>
    </xf>
    <xf numFmtId="0" fontId="0" fillId="0" borderId="5" xfId="0" applyBorder="1" applyAlignment="1">
      <alignment wrapText="1"/>
    </xf>
    <xf numFmtId="0" fontId="0" fillId="0" borderId="0" xfId="0" applyFill="1" applyBorder="1"/>
    <xf numFmtId="0" fontId="9" fillId="0" borderId="0" xfId="0" applyFont="1"/>
    <xf numFmtId="164" fontId="8" fillId="3" borderId="0" xfId="0" applyNumberFormat="1" applyFont="1" applyFill="1"/>
    <xf numFmtId="0" fontId="0" fillId="4" borderId="0" xfId="0" applyFont="1" applyFill="1"/>
    <xf numFmtId="0" fontId="0" fillId="0" borderId="7" xfId="0" applyBorder="1"/>
    <xf numFmtId="166" fontId="1" fillId="0" borderId="0" xfId="0" applyNumberFormat="1" applyFont="1"/>
    <xf numFmtId="166" fontId="0" fillId="0" borderId="0" xfId="0" applyNumberFormat="1" applyFont="1"/>
    <xf numFmtId="1" fontId="0" fillId="0" borderId="0" xfId="0" applyNumberFormat="1" applyFont="1"/>
    <xf numFmtId="0" fontId="2" fillId="0" borderId="0" xfId="0" applyFont="1" applyAlignment="1">
      <alignment horizontal="center" wrapText="1"/>
    </xf>
    <xf numFmtId="0" fontId="0" fillId="0" borderId="20" xfId="0" applyBorder="1"/>
    <xf numFmtId="0" fontId="0" fillId="3" borderId="0" xfId="0" applyFill="1" applyBorder="1"/>
    <xf numFmtId="0" fontId="0" fillId="0" borderId="23" xfId="0" applyBorder="1"/>
    <xf numFmtId="0" fontId="1" fillId="3" borderId="0" xfId="0" applyFont="1" applyFill="1" applyBorder="1"/>
    <xf numFmtId="0" fontId="2" fillId="3" borderId="0" xfId="0" applyFont="1" applyFill="1" applyBorder="1"/>
    <xf numFmtId="0" fontId="1" fillId="0" borderId="1" xfId="0" applyFont="1" applyFill="1" applyBorder="1"/>
    <xf numFmtId="0" fontId="1" fillId="0" borderId="0" xfId="0" applyFont="1" applyFill="1" applyBorder="1"/>
    <xf numFmtId="0" fontId="2" fillId="0" borderId="0" xfId="0" applyFont="1" applyFill="1" applyBorder="1"/>
    <xf numFmtId="0" fontId="5" fillId="0" borderId="0" xfId="0" applyFont="1"/>
    <xf numFmtId="0" fontId="2" fillId="0" borderId="0" xfId="0" applyFont="1" applyAlignment="1">
      <alignment horizontal="right"/>
    </xf>
    <xf numFmtId="0" fontId="5" fillId="0" borderId="0" xfId="0" applyFont="1" applyAlignment="1">
      <alignment horizontal="right"/>
    </xf>
    <xf numFmtId="0" fontId="5" fillId="0" borderId="0" xfId="0" applyFont="1" applyFill="1"/>
    <xf numFmtId="0" fontId="0" fillId="0" borderId="3" xfId="0" applyBorder="1" applyAlignment="1">
      <alignment horizontal="left"/>
    </xf>
    <xf numFmtId="0" fontId="0" fillId="0" borderId="1" xfId="0" applyBorder="1" applyAlignment="1">
      <alignment horizontal="left"/>
    </xf>
    <xf numFmtId="0" fontId="5" fillId="6" borderId="0" xfId="0" applyFont="1" applyFill="1" applyAlignment="1">
      <alignment horizontal="left"/>
    </xf>
    <xf numFmtId="0" fontId="0" fillId="6" borderId="0" xfId="0" applyFill="1" applyAlignment="1">
      <alignment horizontal="left"/>
    </xf>
    <xf numFmtId="9" fontId="0" fillId="5" borderId="0" xfId="0" applyNumberFormat="1" applyFont="1" applyFill="1" applyBorder="1"/>
    <xf numFmtId="0" fontId="0" fillId="4" borderId="0" xfId="0" applyFont="1" applyFill="1" applyBorder="1"/>
    <xf numFmtId="0" fontId="8" fillId="0" borderId="0" xfId="0" applyFont="1" applyBorder="1"/>
    <xf numFmtId="9" fontId="0" fillId="0" borderId="0" xfId="0" applyNumberFormat="1" applyFill="1" applyBorder="1"/>
    <xf numFmtId="0" fontId="0" fillId="0" borderId="0" xfId="0" applyFont="1" applyFill="1" applyBorder="1"/>
    <xf numFmtId="9" fontId="0" fillId="5" borderId="0" xfId="0" applyNumberFormat="1" applyFill="1" applyBorder="1"/>
    <xf numFmtId="0" fontId="23" fillId="0" borderId="0" xfId="0" applyFont="1" applyFill="1"/>
    <xf numFmtId="0" fontId="23" fillId="0" borderId="0" xfId="0" applyFont="1"/>
    <xf numFmtId="0" fontId="23" fillId="0" borderId="0" xfId="0" applyFont="1" applyAlignment="1">
      <alignment horizontal="center"/>
    </xf>
    <xf numFmtId="0" fontId="2" fillId="0" borderId="0" xfId="0" applyFont="1" applyAlignment="1">
      <alignment horizontal="left"/>
    </xf>
    <xf numFmtId="0" fontId="23" fillId="0" borderId="0" xfId="0" applyFont="1" applyBorder="1" applyAlignment="1">
      <alignment horizontal="center"/>
    </xf>
    <xf numFmtId="0" fontId="23" fillId="0" borderId="0" xfId="0" applyFont="1" applyBorder="1"/>
    <xf numFmtId="0" fontId="0" fillId="3" borderId="0" xfId="0" applyFill="1" applyBorder="1" applyAlignment="1">
      <alignment horizontal="right" vertical="center"/>
    </xf>
    <xf numFmtId="0" fontId="0" fillId="0" borderId="17" xfId="0" applyBorder="1"/>
    <xf numFmtId="0" fontId="0" fillId="0" borderId="18" xfId="0" applyBorder="1"/>
    <xf numFmtId="0" fontId="23" fillId="0" borderId="19" xfId="0" applyFont="1" applyFill="1" applyBorder="1"/>
    <xf numFmtId="0" fontId="1" fillId="0" borderId="19" xfId="0" applyFont="1" applyFill="1" applyBorder="1"/>
    <xf numFmtId="0" fontId="0" fillId="0" borderId="19" xfId="0" applyFill="1" applyBorder="1"/>
    <xf numFmtId="0" fontId="1" fillId="0" borderId="21" xfId="0" applyFont="1" applyFill="1" applyBorder="1"/>
    <xf numFmtId="0" fontId="2" fillId="0" borderId="22" xfId="0" applyFont="1" applyBorder="1"/>
    <xf numFmtId="0" fontId="10" fillId="0" borderId="16" xfId="0" applyFont="1" applyBorder="1"/>
    <xf numFmtId="0" fontId="0" fillId="3" borderId="25" xfId="0" applyFill="1" applyBorder="1"/>
    <xf numFmtId="0" fontId="0" fillId="5" borderId="25" xfId="0" applyFill="1" applyBorder="1"/>
    <xf numFmtId="0" fontId="0" fillId="4" borderId="26" xfId="0" applyFill="1" applyBorder="1"/>
    <xf numFmtId="0" fontId="22" fillId="0" borderId="0" xfId="0" applyFont="1"/>
    <xf numFmtId="0" fontId="10" fillId="0" borderId="0" xfId="0" applyFont="1" applyFill="1" applyBorder="1"/>
    <xf numFmtId="0" fontId="0" fillId="0" borderId="19" xfId="0" applyFont="1" applyFill="1" applyBorder="1"/>
    <xf numFmtId="0" fontId="1" fillId="0" borderId="24" xfId="0" applyFont="1" applyFill="1" applyBorder="1"/>
    <xf numFmtId="3" fontId="0" fillId="3" borderId="0" xfId="0" applyNumberFormat="1" applyFill="1"/>
    <xf numFmtId="0" fontId="0" fillId="0" borderId="0" xfId="0" applyAlignment="1">
      <alignment horizontal="left" indent="1"/>
    </xf>
    <xf numFmtId="0" fontId="1" fillId="0" borderId="0" xfId="0" applyFont="1" applyAlignment="1">
      <alignment horizontal="left" indent="3"/>
    </xf>
    <xf numFmtId="0" fontId="0" fillId="0" borderId="0" xfId="0" applyAlignment="1">
      <alignment horizontal="left" indent="3"/>
    </xf>
    <xf numFmtId="0" fontId="0" fillId="0" borderId="15" xfId="0" applyBorder="1" applyAlignment="1">
      <alignment vertical="top" wrapText="1"/>
    </xf>
    <xf numFmtId="0" fontId="0" fillId="0" borderId="27" xfId="0" applyBorder="1" applyAlignment="1">
      <alignment vertical="top" wrapText="1"/>
    </xf>
    <xf numFmtId="0" fontId="0" fillId="0" borderId="26" xfId="0" applyBorder="1" applyAlignment="1">
      <alignment vertical="top" wrapText="1"/>
    </xf>
    <xf numFmtId="0" fontId="0" fillId="0" borderId="0" xfId="0" applyFill="1" applyAlignment="1">
      <alignment horizontal="center"/>
    </xf>
    <xf numFmtId="0" fontId="0" fillId="3" borderId="23" xfId="0" applyFill="1" applyBorder="1" applyAlignment="1">
      <alignment vertical="top" wrapText="1"/>
    </xf>
    <xf numFmtId="0" fontId="26" fillId="9" borderId="0" xfId="0" applyFont="1" applyFill="1"/>
    <xf numFmtId="0" fontId="29" fillId="0" borderId="0" xfId="1" applyFont="1" applyAlignment="1" applyProtection="1">
      <alignment horizontal="left" indent="3"/>
    </xf>
    <xf numFmtId="0" fontId="0" fillId="3" borderId="23" xfId="0" applyFill="1" applyBorder="1" applyAlignment="1">
      <alignment horizontal="center" vertical="top" wrapText="1"/>
    </xf>
    <xf numFmtId="0" fontId="1" fillId="0" borderId="0" xfId="0" applyFont="1" applyBorder="1" applyAlignment="1">
      <alignment wrapText="1"/>
    </xf>
    <xf numFmtId="0" fontId="1" fillId="9" borderId="0" xfId="0" applyFont="1" applyFill="1" applyBorder="1" applyAlignment="1">
      <alignment wrapText="1"/>
    </xf>
    <xf numFmtId="0" fontId="2" fillId="9" borderId="0" xfId="0" applyFont="1" applyFill="1" applyAlignment="1">
      <alignment horizontal="center" wrapText="1"/>
    </xf>
    <xf numFmtId="0" fontId="1" fillId="9" borderId="0" xfId="0" applyFont="1" applyFill="1" applyBorder="1"/>
    <xf numFmtId="0" fontId="2" fillId="9" borderId="0" xfId="0" applyFont="1" applyFill="1" applyAlignment="1">
      <alignment wrapText="1"/>
    </xf>
    <xf numFmtId="0" fontId="1" fillId="9" borderId="0" xfId="0" applyFont="1" applyFill="1"/>
    <xf numFmtId="0" fontId="1" fillId="9" borderId="0" xfId="0" applyFont="1" applyFill="1" applyBorder="1" applyAlignment="1">
      <alignment horizontal="center"/>
    </xf>
    <xf numFmtId="0" fontId="0" fillId="9" borderId="0" xfId="0" applyFill="1"/>
    <xf numFmtId="0" fontId="1" fillId="9" borderId="0" xfId="0" applyFont="1" applyFill="1" applyAlignment="1">
      <alignment wrapText="1"/>
    </xf>
    <xf numFmtId="0" fontId="5" fillId="9" borderId="0" xfId="0" applyFont="1" applyFill="1" applyAlignment="1">
      <alignment wrapText="1"/>
    </xf>
    <xf numFmtId="0" fontId="1" fillId="5" borderId="9" xfId="0" applyFont="1" applyFill="1" applyBorder="1" applyAlignment="1"/>
    <xf numFmtId="0" fontId="1" fillId="5" borderId="11" xfId="0" applyFont="1" applyFill="1" applyBorder="1" applyAlignment="1"/>
    <xf numFmtId="0" fontId="0" fillId="5" borderId="0" xfId="0" applyFill="1" applyAlignment="1">
      <alignment vertical="top" wrapText="1"/>
    </xf>
    <xf numFmtId="0" fontId="1" fillId="5" borderId="0" xfId="0" applyFont="1" applyFill="1" applyAlignment="1">
      <alignment vertical="top" wrapText="1"/>
    </xf>
    <xf numFmtId="0" fontId="2" fillId="5" borderId="0" xfId="0" applyFont="1" applyFill="1"/>
    <xf numFmtId="0" fontId="0" fillId="0" borderId="0" xfId="0" applyFill="1" applyAlignment="1">
      <alignment vertical="top" wrapText="1"/>
    </xf>
    <xf numFmtId="0" fontId="5" fillId="5" borderId="0" xfId="0" applyFont="1" applyFill="1"/>
    <xf numFmtId="0" fontId="0" fillId="5" borderId="9" xfId="0" applyFill="1" applyBorder="1"/>
    <xf numFmtId="0" fontId="0" fillId="5" borderId="10" xfId="0" applyFill="1" applyBorder="1"/>
    <xf numFmtId="0" fontId="0" fillId="5" borderId="11" xfId="0" applyFill="1" applyBorder="1"/>
    <xf numFmtId="166" fontId="0" fillId="5" borderId="10" xfId="0" applyNumberFormat="1" applyFill="1" applyBorder="1"/>
    <xf numFmtId="2" fontId="0" fillId="5" borderId="10" xfId="0" applyNumberFormat="1" applyFill="1" applyBorder="1"/>
    <xf numFmtId="2" fontId="0" fillId="5" borderId="11" xfId="0" applyNumberFormat="1" applyFill="1" applyBorder="1"/>
    <xf numFmtId="166" fontId="1" fillId="0" borderId="0" xfId="0" applyNumberFormat="1" applyFont="1" applyFill="1"/>
    <xf numFmtId="0" fontId="0" fillId="10" borderId="0" xfId="0" applyFill="1"/>
    <xf numFmtId="0" fontId="1" fillId="10" borderId="0" xfId="0" applyFont="1" applyFill="1"/>
    <xf numFmtId="0" fontId="5" fillId="4" borderId="0" xfId="0" applyFont="1" applyFill="1"/>
    <xf numFmtId="0" fontId="0" fillId="4" borderId="0" xfId="0" applyFill="1" applyAlignment="1">
      <alignment vertical="top" wrapText="1"/>
    </xf>
    <xf numFmtId="0" fontId="0" fillId="4" borderId="9" xfId="0" applyFill="1" applyBorder="1"/>
    <xf numFmtId="2" fontId="0" fillId="4" borderId="11" xfId="0" applyNumberFormat="1" applyFill="1" applyBorder="1"/>
    <xf numFmtId="0" fontId="2" fillId="9" borderId="0" xfId="0" applyFont="1" applyFill="1" applyAlignment="1">
      <alignment horizontal="left" vertical="top"/>
    </xf>
    <xf numFmtId="2" fontId="2" fillId="4" borderId="0" xfId="0" applyNumberFormat="1" applyFont="1" applyFill="1"/>
    <xf numFmtId="0" fontId="2" fillId="10" borderId="0" xfId="0" applyFont="1" applyFill="1"/>
    <xf numFmtId="0" fontId="0" fillId="11" borderId="0" xfId="0" applyFill="1"/>
    <xf numFmtId="0" fontId="1" fillId="11" borderId="0" xfId="0" applyFont="1" applyFill="1"/>
    <xf numFmtId="0" fontId="0" fillId="7" borderId="0" xfId="0" applyFill="1"/>
    <xf numFmtId="0" fontId="1" fillId="7" borderId="0" xfId="0" applyFont="1" applyFill="1"/>
    <xf numFmtId="0" fontId="2" fillId="7" borderId="0" xfId="0" applyFont="1" applyFill="1"/>
    <xf numFmtId="0" fontId="0" fillId="8" borderId="0" xfId="0" applyFill="1"/>
    <xf numFmtId="0" fontId="0" fillId="12" borderId="0" xfId="0" applyFill="1"/>
    <xf numFmtId="0" fontId="1" fillId="12" borderId="0" xfId="0" applyFont="1" applyFill="1"/>
    <xf numFmtId="0" fontId="2" fillId="12" borderId="0" xfId="0" applyFont="1" applyFill="1"/>
    <xf numFmtId="0" fontId="0" fillId="0" borderId="0" xfId="0" applyFont="1" applyAlignment="1">
      <alignment horizontal="center" wrapText="1"/>
    </xf>
    <xf numFmtId="0" fontId="2" fillId="0" borderId="0" xfId="0" applyFont="1" applyFill="1" applyAlignment="1">
      <alignment horizontal="right"/>
    </xf>
    <xf numFmtId="0" fontId="1" fillId="0" borderId="0" xfId="0" applyFont="1" applyBorder="1" applyAlignment="1">
      <alignment vertical="center" wrapText="1"/>
    </xf>
    <xf numFmtId="0" fontId="0" fillId="0" borderId="6" xfId="0" applyFont="1" applyBorder="1"/>
    <xf numFmtId="0" fontId="0" fillId="11" borderId="0" xfId="0" applyFont="1" applyFill="1"/>
    <xf numFmtId="0" fontId="0" fillId="8" borderId="0" xfId="0" applyFont="1" applyFill="1" applyBorder="1"/>
    <xf numFmtId="0" fontId="0" fillId="8" borderId="0" xfId="0" applyFill="1" applyBorder="1"/>
    <xf numFmtId="0" fontId="0" fillId="8" borderId="0" xfId="0" applyFont="1" applyFill="1"/>
    <xf numFmtId="0" fontId="1" fillId="8" borderId="0" xfId="0" applyFont="1" applyFill="1" applyBorder="1"/>
    <xf numFmtId="0" fontId="1" fillId="0" borderId="5" xfId="0" applyFont="1" applyBorder="1" applyAlignment="1">
      <alignment horizontal="left"/>
    </xf>
    <xf numFmtId="0" fontId="0" fillId="0" borderId="5" xfId="0" applyBorder="1" applyAlignment="1">
      <alignment horizontal="center"/>
    </xf>
    <xf numFmtId="0" fontId="1" fillId="0" borderId="6" xfId="0" applyFont="1" applyFill="1" applyBorder="1"/>
    <xf numFmtId="14" fontId="0" fillId="0" borderId="5" xfId="0" applyNumberFormat="1" applyBorder="1" applyAlignment="1">
      <alignment horizontal="center"/>
    </xf>
    <xf numFmtId="17" fontId="0" fillId="0" borderId="5" xfId="0" applyNumberFormat="1" applyBorder="1" applyAlignment="1">
      <alignment horizontal="center"/>
    </xf>
    <xf numFmtId="0" fontId="0" fillId="0" borderId="7" xfId="0" applyBorder="1" applyAlignment="1">
      <alignment horizontal="center"/>
    </xf>
    <xf numFmtId="0" fontId="1" fillId="0" borderId="8" xfId="0" applyFont="1" applyFill="1" applyBorder="1"/>
    <xf numFmtId="0" fontId="1" fillId="0" borderId="0" xfId="0" applyFont="1" applyFill="1" applyBorder="1" applyAlignment="1">
      <alignment vertical="center" wrapText="1"/>
    </xf>
    <xf numFmtId="0" fontId="0" fillId="0" borderId="0" xfId="0" applyFill="1" applyBorder="1" applyAlignment="1">
      <alignment horizontal="center"/>
    </xf>
    <xf numFmtId="0" fontId="0" fillId="0" borderId="0" xfId="0" applyFill="1" applyBorder="1" applyAlignment="1">
      <alignment horizontal="right"/>
    </xf>
    <xf numFmtId="0" fontId="1" fillId="0" borderId="0" xfId="0" applyFont="1" applyFill="1" applyBorder="1" applyAlignment="1">
      <alignment horizontal="right"/>
    </xf>
    <xf numFmtId="14" fontId="0" fillId="0" borderId="0" xfId="0" applyNumberFormat="1" applyFill="1" applyBorder="1" applyAlignment="1">
      <alignment horizontal="right"/>
    </xf>
    <xf numFmtId="0" fontId="8" fillId="0" borderId="0" xfId="0" applyFont="1" applyFill="1" applyBorder="1"/>
    <xf numFmtId="0" fontId="30" fillId="0" borderId="0" xfId="0" applyFont="1" applyFill="1" applyBorder="1"/>
    <xf numFmtId="0" fontId="24" fillId="0" borderId="0" xfId="0" applyFont="1" applyFill="1" applyBorder="1"/>
    <xf numFmtId="0" fontId="0" fillId="0" borderId="0" xfId="0" applyFont="1" applyFill="1" applyBorder="1" applyAlignment="1">
      <alignment horizontal="center" wrapText="1"/>
    </xf>
    <xf numFmtId="0" fontId="2" fillId="0" borderId="0" xfId="0" applyFont="1" applyBorder="1" applyAlignment="1">
      <alignment horizontal="center" wrapText="1"/>
    </xf>
    <xf numFmtId="0" fontId="21" fillId="0" borderId="0" xfId="0" applyFont="1" applyBorder="1"/>
    <xf numFmtId="0" fontId="18" fillId="5" borderId="0" xfId="0" applyFont="1" applyFill="1" applyBorder="1"/>
    <xf numFmtId="0" fontId="8" fillId="5" borderId="0" xfId="0" applyFont="1" applyFill="1" applyBorder="1"/>
    <xf numFmtId="0" fontId="24" fillId="5" borderId="0" xfId="0" applyFont="1" applyFill="1" applyBorder="1"/>
    <xf numFmtId="0" fontId="21" fillId="5" borderId="0" xfId="0" applyFont="1" applyFill="1" applyBorder="1"/>
    <xf numFmtId="166" fontId="21" fillId="5" borderId="0" xfId="0" applyNumberFormat="1" applyFont="1" applyFill="1" applyBorder="1"/>
    <xf numFmtId="0" fontId="0" fillId="5" borderId="0" xfId="0" applyNumberFormat="1" applyFill="1" applyBorder="1" applyAlignment="1">
      <alignment horizontal="center"/>
    </xf>
    <xf numFmtId="0" fontId="2" fillId="0" borderId="0" xfId="0" applyFont="1" applyFill="1" applyBorder="1" applyAlignment="1">
      <alignment horizontal="center" wrapText="1"/>
    </xf>
    <xf numFmtId="0" fontId="5" fillId="0" borderId="0" xfId="0" applyFont="1" applyFill="1" applyBorder="1"/>
    <xf numFmtId="0" fontId="0" fillId="4" borderId="0" xfId="0" applyFill="1" applyBorder="1"/>
    <xf numFmtId="0" fontId="1" fillId="4" borderId="0" xfId="0" applyFont="1" applyFill="1" applyBorder="1"/>
    <xf numFmtId="0" fontId="5" fillId="4" borderId="0" xfId="0" applyFont="1" applyFill="1" applyBorder="1"/>
    <xf numFmtId="0" fontId="2" fillId="4" borderId="0" xfId="0" applyFont="1" applyFill="1" applyBorder="1"/>
    <xf numFmtId="0" fontId="28" fillId="4" borderId="0" xfId="1" applyFont="1" applyFill="1" applyBorder="1" applyAlignment="1" applyProtection="1">
      <alignment horizontal="right"/>
    </xf>
    <xf numFmtId="0" fontId="2" fillId="4" borderId="0" xfId="0" applyFont="1" applyFill="1" applyBorder="1" applyAlignment="1">
      <alignment horizontal="right"/>
    </xf>
    <xf numFmtId="0" fontId="0" fillId="4" borderId="0" xfId="0" applyFill="1" applyBorder="1" applyAlignment="1">
      <alignment horizontal="center"/>
    </xf>
    <xf numFmtId="0" fontId="30" fillId="3" borderId="0" xfId="0" applyFont="1" applyFill="1" applyBorder="1"/>
    <xf numFmtId="0" fontId="30" fillId="5" borderId="0" xfId="0" applyFont="1" applyFill="1" applyBorder="1"/>
    <xf numFmtId="0" fontId="0" fillId="5" borderId="0" xfId="0" applyFill="1" applyBorder="1"/>
    <xf numFmtId="0" fontId="2" fillId="5" borderId="0" xfId="0" applyFont="1" applyFill="1" applyBorder="1"/>
    <xf numFmtId="0" fontId="0" fillId="0" borderId="0" xfId="0" applyBorder="1" applyAlignment="1">
      <alignment vertical="top"/>
    </xf>
    <xf numFmtId="0" fontId="0" fillId="0" borderId="0" xfId="0" applyFont="1" applyFill="1" applyBorder="1" applyAlignment="1">
      <alignment vertical="top"/>
    </xf>
    <xf numFmtId="164" fontId="0" fillId="0" borderId="0" xfId="0" applyNumberFormat="1" applyFont="1" applyFill="1" applyBorder="1" applyAlignment="1">
      <alignment vertical="top"/>
    </xf>
    <xf numFmtId="0" fontId="1" fillId="0" borderId="0" xfId="0" applyFont="1" applyFill="1" applyBorder="1" applyAlignment="1">
      <alignment vertical="top"/>
    </xf>
    <xf numFmtId="0" fontId="0" fillId="0" borderId="0" xfId="0" applyFill="1" applyBorder="1" applyAlignment="1">
      <alignment wrapText="1"/>
    </xf>
    <xf numFmtId="0" fontId="0" fillId="0" borderId="0" xfId="0" applyFont="1" applyFill="1" applyBorder="1" applyAlignment="1">
      <alignment vertical="top" wrapText="1"/>
    </xf>
    <xf numFmtId="0" fontId="0" fillId="0" borderId="0" xfId="0" applyFont="1" applyFill="1" applyBorder="1" applyAlignment="1">
      <alignment wrapText="1"/>
    </xf>
    <xf numFmtId="0" fontId="1" fillId="0" borderId="0" xfId="0" applyFont="1" applyFill="1" applyBorder="1" applyAlignment="1">
      <alignment wrapText="1"/>
    </xf>
    <xf numFmtId="0" fontId="0" fillId="4" borderId="0" xfId="0" applyFont="1" applyFill="1" applyBorder="1" applyAlignment="1">
      <alignment vertical="top"/>
    </xf>
    <xf numFmtId="0" fontId="1" fillId="4" borderId="0" xfId="0" applyFont="1" applyFill="1" applyBorder="1" applyAlignment="1">
      <alignment horizontal="center" vertical="center" wrapText="1"/>
    </xf>
    <xf numFmtId="0" fontId="0" fillId="4" borderId="0" xfId="0" applyFont="1" applyFill="1" applyBorder="1" applyAlignment="1">
      <alignment vertical="top" wrapText="1"/>
    </xf>
    <xf numFmtId="0" fontId="0" fillId="4" borderId="0" xfId="0" applyFont="1" applyFill="1" applyBorder="1" applyAlignment="1">
      <alignment horizontal="center" vertical="center" wrapText="1"/>
    </xf>
    <xf numFmtId="0" fontId="0" fillId="4" borderId="0"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0" xfId="0" applyFont="1" applyFill="1" applyBorder="1" applyAlignment="1">
      <alignment vertical="top" wrapText="1"/>
    </xf>
    <xf numFmtId="0" fontId="2" fillId="4" borderId="0" xfId="0" applyFont="1" applyFill="1" applyBorder="1" applyAlignment="1">
      <alignment horizontal="center" vertical="center" wrapText="1"/>
    </xf>
    <xf numFmtId="0" fontId="0" fillId="0" borderId="1" xfId="0" applyFont="1" applyFill="1" applyBorder="1" applyAlignment="1">
      <alignment horizontal="center" wrapText="1"/>
    </xf>
    <xf numFmtId="0" fontId="2" fillId="4" borderId="0" xfId="0" applyFont="1" applyFill="1" applyBorder="1" applyAlignment="1">
      <alignment vertical="top"/>
    </xf>
    <xf numFmtId="0" fontId="0" fillId="4" borderId="1" xfId="0" applyFont="1" applyFill="1" applyBorder="1"/>
    <xf numFmtId="0" fontId="0" fillId="4" borderId="1" xfId="0" applyFont="1" applyFill="1" applyBorder="1" applyAlignment="1">
      <alignment vertical="top"/>
    </xf>
    <xf numFmtId="0" fontId="0" fillId="4" borderId="1" xfId="0" applyFont="1" applyFill="1" applyBorder="1" applyAlignment="1">
      <alignment wrapText="1"/>
    </xf>
    <xf numFmtId="0" fontId="0" fillId="0" borderId="1" xfId="0" applyFont="1" applyFill="1" applyBorder="1"/>
    <xf numFmtId="0" fontId="24" fillId="5" borderId="9" xfId="0" applyFont="1" applyFill="1" applyBorder="1"/>
    <xf numFmtId="0" fontId="24" fillId="5" borderId="10" xfId="0" applyNumberFormat="1" applyFont="1" applyFill="1" applyBorder="1"/>
    <xf numFmtId="0" fontId="24" fillId="5" borderId="10" xfId="0" applyFont="1" applyFill="1" applyBorder="1"/>
    <xf numFmtId="0" fontId="31" fillId="5" borderId="10" xfId="0" applyFont="1" applyFill="1" applyBorder="1"/>
    <xf numFmtId="0" fontId="8" fillId="5" borderId="10" xfId="0" applyFont="1" applyFill="1" applyBorder="1"/>
    <xf numFmtId="0" fontId="31" fillId="5" borderId="11" xfId="0" applyFont="1" applyFill="1" applyBorder="1"/>
    <xf numFmtId="0" fontId="30" fillId="0" borderId="0" xfId="0" applyFont="1" applyFill="1" applyBorder="1" applyAlignment="1">
      <alignment vertical="center" wrapText="1"/>
    </xf>
    <xf numFmtId="0" fontId="33" fillId="5" borderId="0" xfId="0" applyFont="1" applyFill="1" applyBorder="1"/>
    <xf numFmtId="0" fontId="33" fillId="0" borderId="0" xfId="0" applyFont="1" applyFill="1" applyBorder="1"/>
    <xf numFmtId="0" fontId="30" fillId="4" borderId="0" xfId="0" applyFont="1" applyFill="1" applyBorder="1"/>
    <xf numFmtId="0" fontId="32" fillId="4" borderId="0" xfId="0" applyFont="1" applyFill="1" applyBorder="1"/>
    <xf numFmtId="0" fontId="32" fillId="0" borderId="0" xfId="0" applyFont="1" applyFill="1" applyBorder="1"/>
    <xf numFmtId="0" fontId="32" fillId="3" borderId="0" xfId="0" applyFont="1" applyFill="1" applyBorder="1"/>
    <xf numFmtId="0" fontId="0" fillId="9" borderId="0" xfId="0" applyFill="1" applyBorder="1" applyAlignment="1">
      <alignment vertical="top"/>
    </xf>
    <xf numFmtId="0" fontId="5" fillId="9" borderId="0" xfId="0" applyFont="1" applyFill="1"/>
    <xf numFmtId="0" fontId="2" fillId="9" borderId="0" xfId="0" applyFont="1" applyFill="1"/>
    <xf numFmtId="0" fontId="1" fillId="9" borderId="1" xfId="0" applyFont="1" applyFill="1" applyBorder="1"/>
    <xf numFmtId="3" fontId="0" fillId="9" borderId="0" xfId="0" applyNumberFormat="1" applyFill="1"/>
    <xf numFmtId="3" fontId="8" fillId="9" borderId="0" xfId="0" applyNumberFormat="1" applyFont="1" applyFill="1"/>
    <xf numFmtId="0" fontId="4" fillId="9" borderId="0" xfId="0" applyFont="1" applyFill="1"/>
    <xf numFmtId="0" fontId="0" fillId="9" borderId="0" xfId="0" applyFill="1" applyAlignment="1"/>
    <xf numFmtId="0" fontId="2" fillId="0" borderId="0" xfId="0" applyFont="1" applyAlignment="1">
      <alignment horizontal="center"/>
    </xf>
    <xf numFmtId="2" fontId="0" fillId="5" borderId="0" xfId="0" applyNumberFormat="1" applyFill="1"/>
    <xf numFmtId="0" fontId="28" fillId="0" borderId="0" xfId="1" applyFont="1" applyAlignment="1" applyProtection="1"/>
    <xf numFmtId="0" fontId="23" fillId="0" borderId="0" xfId="0" applyFont="1" applyFill="1" applyBorder="1"/>
    <xf numFmtId="0" fontId="0" fillId="0" borderId="0" xfId="0" applyAlignment="1">
      <alignment horizontal="left" indent="6"/>
    </xf>
    <xf numFmtId="3" fontId="0" fillId="0" borderId="0" xfId="0" applyNumberFormat="1"/>
    <xf numFmtId="0" fontId="0" fillId="0" borderId="0" xfId="0" applyAlignment="1">
      <alignment vertical="top" wrapText="1"/>
    </xf>
    <xf numFmtId="0" fontId="1" fillId="0" borderId="0" xfId="0" applyFont="1" applyAlignment="1">
      <alignment vertical="top" wrapText="1"/>
    </xf>
    <xf numFmtId="0" fontId="1" fillId="0" borderId="12" xfId="0" applyFont="1" applyBorder="1" applyAlignment="1">
      <alignment vertical="top" wrapText="1"/>
    </xf>
    <xf numFmtId="0" fontId="0" fillId="0" borderId="12" xfId="0" applyBorder="1" applyAlignment="1">
      <alignment vertical="top" wrapText="1"/>
    </xf>
    <xf numFmtId="0" fontId="0" fillId="0" borderId="14" xfId="0" applyBorder="1" applyAlignment="1">
      <alignment vertical="top" wrapText="1"/>
    </xf>
    <xf numFmtId="0" fontId="0" fillId="0" borderId="13" xfId="0" applyBorder="1" applyAlignment="1">
      <alignment vertical="top" wrapText="1"/>
    </xf>
    <xf numFmtId="0" fontId="0" fillId="0" borderId="2" xfId="0" applyBorder="1" applyAlignment="1">
      <alignment vertical="top" wrapText="1"/>
    </xf>
    <xf numFmtId="0" fontId="0" fillId="0" borderId="7" xfId="0" applyBorder="1" applyAlignment="1">
      <alignment horizontal="right" vertical="top" wrapText="1"/>
    </xf>
    <xf numFmtId="0" fontId="0" fillId="0" borderId="4"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28" xfId="0" applyBorder="1" applyAlignment="1">
      <alignment wrapText="1"/>
    </xf>
    <xf numFmtId="0" fontId="2" fillId="2" borderId="0" xfId="0" applyFont="1" applyFill="1" applyAlignment="1">
      <alignment horizontal="right"/>
    </xf>
    <xf numFmtId="0" fontId="0" fillId="0" borderId="0" xfId="0" applyBorder="1" applyAlignment="1">
      <alignment wrapText="1"/>
    </xf>
    <xf numFmtId="168" fontId="0" fillId="0" borderId="0" xfId="0" applyNumberFormat="1" applyBorder="1" applyAlignment="1">
      <alignment wrapText="1"/>
    </xf>
    <xf numFmtId="0" fontId="1" fillId="0" borderId="28" xfId="0" applyFont="1" applyBorder="1" applyAlignment="1">
      <alignment wrapText="1"/>
    </xf>
    <xf numFmtId="168" fontId="1" fillId="0" borderId="0" xfId="0" applyNumberFormat="1" applyFont="1" applyBorder="1" applyAlignment="1">
      <alignment wrapText="1"/>
    </xf>
    <xf numFmtId="0" fontId="34" fillId="4" borderId="0" xfId="0" applyFont="1" applyFill="1" applyBorder="1"/>
    <xf numFmtId="0" fontId="0" fillId="4" borderId="28" xfId="0" applyFill="1" applyBorder="1" applyAlignment="1">
      <alignment wrapText="1"/>
    </xf>
    <xf numFmtId="0" fontId="0" fillId="4" borderId="29" xfId="0" applyFill="1" applyBorder="1" applyAlignment="1">
      <alignment wrapText="1"/>
    </xf>
    <xf numFmtId="0" fontId="2" fillId="4" borderId="0" xfId="0" applyFont="1" applyFill="1" applyAlignment="1">
      <alignment horizontal="right"/>
    </xf>
    <xf numFmtId="0" fontId="34" fillId="11" borderId="0" xfId="0" applyFont="1" applyFill="1" applyBorder="1"/>
    <xf numFmtId="0" fontId="2" fillId="11" borderId="0" xfId="0" applyFont="1" applyFill="1" applyAlignment="1">
      <alignment horizontal="right"/>
    </xf>
    <xf numFmtId="0" fontId="34" fillId="2" borderId="0" xfId="0" applyFont="1" applyFill="1" applyBorder="1"/>
    <xf numFmtId="0" fontId="34" fillId="4" borderId="0" xfId="0" applyFont="1" applyFill="1" applyBorder="1" applyAlignment="1">
      <alignment wrapText="1"/>
    </xf>
    <xf numFmtId="0" fontId="1" fillId="0" borderId="30" xfId="0" applyFont="1" applyFill="1" applyBorder="1"/>
    <xf numFmtId="0" fontId="0" fillId="3" borderId="31" xfId="0" applyFill="1" applyBorder="1"/>
    <xf numFmtId="0" fontId="0" fillId="5" borderId="31" xfId="0" applyFill="1" applyBorder="1"/>
    <xf numFmtId="0" fontId="0" fillId="4" borderId="32" xfId="0" applyFill="1" applyBorder="1"/>
    <xf numFmtId="0" fontId="22" fillId="0" borderId="0" xfId="0" applyFont="1" applyFill="1" applyAlignment="1">
      <alignment horizontal="right"/>
    </xf>
    <xf numFmtId="0" fontId="0" fillId="0" borderId="12" xfId="0" applyBorder="1" applyAlignment="1">
      <alignment vertical="top" wrapText="1"/>
    </xf>
    <xf numFmtId="0" fontId="2" fillId="9" borderId="0" xfId="0" applyFont="1" applyFill="1" applyAlignment="1">
      <alignment horizontal="center" wrapText="1"/>
    </xf>
    <xf numFmtId="0" fontId="35" fillId="0" borderId="0" xfId="0" applyFont="1" applyBorder="1"/>
    <xf numFmtId="0" fontId="36" fillId="0" borderId="0" xfId="0" applyFont="1" applyBorder="1"/>
    <xf numFmtId="0" fontId="36" fillId="0" borderId="0" xfId="0" applyFont="1" applyFill="1" applyBorder="1"/>
    <xf numFmtId="0" fontId="37" fillId="0" borderId="0" xfId="0" applyFont="1" applyBorder="1"/>
    <xf numFmtId="0" fontId="19" fillId="0" borderId="3" xfId="0" applyFont="1" applyBorder="1"/>
    <xf numFmtId="0" fontId="19" fillId="0" borderId="3" xfId="0" applyFont="1" applyFill="1" applyBorder="1"/>
    <xf numFmtId="0" fontId="20" fillId="0" borderId="0" xfId="0" applyFont="1" applyBorder="1"/>
    <xf numFmtId="3" fontId="20" fillId="0" borderId="0" xfId="0" applyNumberFormat="1" applyFont="1" applyBorder="1" applyAlignment="1">
      <alignment horizontal="right"/>
    </xf>
    <xf numFmtId="3" fontId="20" fillId="0" borderId="0" xfId="0" applyNumberFormat="1" applyFont="1" applyFill="1" applyBorder="1" applyAlignment="1">
      <alignment horizontal="right"/>
    </xf>
    <xf numFmtId="3" fontId="38" fillId="0" borderId="0" xfId="0" applyNumberFormat="1" applyFont="1" applyBorder="1" applyAlignment="1">
      <alignment horizontal="right"/>
    </xf>
    <xf numFmtId="1" fontId="20" fillId="0" borderId="0" xfId="0" applyNumberFormat="1" applyFont="1" applyBorder="1"/>
    <xf numFmtId="0" fontId="20" fillId="0" borderId="0" xfId="0" applyFont="1" applyFill="1" applyBorder="1"/>
    <xf numFmtId="0" fontId="19" fillId="0" borderId="0" xfId="0" applyFont="1" applyBorder="1"/>
    <xf numFmtId="0" fontId="19" fillId="0" borderId="0" xfId="0" applyFont="1" applyFill="1" applyBorder="1"/>
    <xf numFmtId="0" fontId="39" fillId="0" borderId="0" xfId="0" applyFont="1" applyBorder="1"/>
    <xf numFmtId="3" fontId="20" fillId="0" borderId="0" xfId="0" applyNumberFormat="1" applyFont="1" applyBorder="1"/>
    <xf numFmtId="3" fontId="35" fillId="0" borderId="0" xfId="0" applyNumberFormat="1" applyFont="1" applyBorder="1"/>
    <xf numFmtId="3" fontId="35" fillId="0" borderId="0" xfId="0" applyNumberFormat="1" applyFont="1" applyFill="1" applyBorder="1"/>
    <xf numFmtId="0" fontId="39" fillId="0" borderId="0" xfId="0" applyFont="1" applyFill="1" applyBorder="1"/>
    <xf numFmtId="1" fontId="19" fillId="0" borderId="0" xfId="0" applyNumberFormat="1" applyFont="1" applyBorder="1"/>
    <xf numFmtId="1" fontId="19" fillId="0" borderId="0" xfId="0" applyNumberFormat="1" applyFont="1" applyFill="1" applyBorder="1"/>
    <xf numFmtId="170" fontId="20" fillId="0" borderId="0" xfId="4" applyNumberFormat="1" applyFont="1" applyBorder="1"/>
    <xf numFmtId="170" fontId="20" fillId="0" borderId="0" xfId="4" applyNumberFormat="1" applyFont="1" applyFill="1" applyBorder="1"/>
    <xf numFmtId="3" fontId="20" fillId="0" borderId="0" xfId="4" applyNumberFormat="1" applyFont="1" applyBorder="1"/>
    <xf numFmtId="3" fontId="20" fillId="0" borderId="0" xfId="4" applyNumberFormat="1" applyFont="1" applyFill="1" applyBorder="1"/>
    <xf numFmtId="3" fontId="36" fillId="0" borderId="0" xfId="4" applyNumberFormat="1" applyFont="1" applyBorder="1"/>
    <xf numFmtId="3" fontId="36" fillId="0" borderId="0" xfId="4" applyNumberFormat="1" applyFont="1" applyFill="1" applyBorder="1"/>
    <xf numFmtId="0" fontId="37" fillId="0" borderId="0" xfId="0" applyFont="1" applyFill="1" applyBorder="1"/>
    <xf numFmtId="164" fontId="8" fillId="0" borderId="0" xfId="0" applyNumberFormat="1" applyFont="1" applyFill="1"/>
    <xf numFmtId="0" fontId="4" fillId="0" borderId="0" xfId="0" applyFont="1" applyFill="1" applyAlignment="1">
      <alignment horizontal="left"/>
    </xf>
    <xf numFmtId="0" fontId="0" fillId="0" borderId="0" xfId="0" applyFill="1" applyAlignment="1">
      <alignment horizontal="left"/>
    </xf>
    <xf numFmtId="0" fontId="2" fillId="0" borderId="0" xfId="0" applyFont="1" applyFill="1" applyAlignment="1">
      <alignment horizontal="center"/>
    </xf>
    <xf numFmtId="167" fontId="2" fillId="0" borderId="0" xfId="0" applyNumberFormat="1" applyFont="1" applyFill="1"/>
    <xf numFmtId="166" fontId="0" fillId="0" borderId="0" xfId="0" applyNumberFormat="1" applyFill="1"/>
    <xf numFmtId="0" fontId="2" fillId="0" borderId="0" xfId="0" applyFont="1" applyFill="1" applyAlignment="1">
      <alignment horizontal="left"/>
    </xf>
    <xf numFmtId="164" fontId="5" fillId="0" borderId="0" xfId="0" applyNumberFormat="1" applyFont="1" applyFill="1"/>
    <xf numFmtId="0" fontId="15" fillId="0" borderId="0" xfId="0" applyFont="1"/>
    <xf numFmtId="0" fontId="0" fillId="0" borderId="24" xfId="0" applyBorder="1" applyAlignment="1">
      <alignment vertical="top" wrapText="1"/>
    </xf>
    <xf numFmtId="0" fontId="0" fillId="0" borderId="18" xfId="0" applyBorder="1" applyAlignment="1">
      <alignment vertical="top" wrapText="1"/>
    </xf>
    <xf numFmtId="0" fontId="0" fillId="3" borderId="12" xfId="0" applyFill="1" applyBorder="1" applyAlignment="1">
      <alignment vertical="top" wrapText="1"/>
    </xf>
    <xf numFmtId="0" fontId="0" fillId="0" borderId="33" xfId="0" applyBorder="1" applyAlignment="1">
      <alignment horizontal="left" indent="3"/>
    </xf>
    <xf numFmtId="0" fontId="0" fillId="3" borderId="34" xfId="0" applyFill="1" applyBorder="1" applyAlignment="1">
      <alignment vertical="top" wrapText="1"/>
    </xf>
    <xf numFmtId="0" fontId="0" fillId="3" borderId="35" xfId="0" applyFill="1" applyBorder="1" applyAlignment="1">
      <alignment vertical="top" wrapText="1"/>
    </xf>
    <xf numFmtId="0" fontId="0" fillId="0" borderId="36" xfId="0" applyBorder="1" applyAlignment="1">
      <alignment horizontal="left" indent="3"/>
    </xf>
    <xf numFmtId="0" fontId="0" fillId="3" borderId="37" xfId="0" applyFill="1" applyBorder="1" applyAlignment="1">
      <alignment vertical="top" wrapText="1"/>
    </xf>
    <xf numFmtId="0" fontId="0" fillId="0" borderId="36" xfId="0" applyBorder="1" applyAlignment="1">
      <alignment horizontal="left" vertical="top" wrapText="1" indent="3"/>
    </xf>
    <xf numFmtId="0" fontId="0" fillId="0" borderId="38" xfId="0" applyBorder="1" applyAlignment="1">
      <alignment horizontal="left" vertical="top" wrapText="1" indent="3"/>
    </xf>
    <xf numFmtId="0" fontId="0" fillId="3" borderId="39" xfId="0" applyFill="1" applyBorder="1" applyAlignment="1">
      <alignment vertical="top" wrapText="1"/>
    </xf>
    <xf numFmtId="0" fontId="0" fillId="3" borderId="40" xfId="0" applyFill="1" applyBorder="1" applyAlignment="1">
      <alignment vertical="top" wrapText="1"/>
    </xf>
    <xf numFmtId="0" fontId="0" fillId="0" borderId="0" xfId="0" applyAlignment="1">
      <alignment horizontal="left" vertical="center" indent="6"/>
    </xf>
    <xf numFmtId="0" fontId="3" fillId="0" borderId="0" xfId="1" applyAlignment="1" applyProtection="1">
      <alignment horizontal="left" vertical="center" indent="6"/>
    </xf>
    <xf numFmtId="0" fontId="15" fillId="0" borderId="0" xfId="0" applyFont="1" applyAlignment="1">
      <alignment horizontal="left" vertical="center" indent="6"/>
    </xf>
    <xf numFmtId="0" fontId="40" fillId="0" borderId="0" xfId="0" applyFont="1" applyAlignment="1">
      <alignment horizontal="left" vertical="center" indent="6"/>
    </xf>
    <xf numFmtId="0" fontId="3" fillId="0" borderId="0" xfId="1" applyAlignment="1" applyProtection="1">
      <alignment vertical="center"/>
    </xf>
    <xf numFmtId="164" fontId="0" fillId="0" borderId="0" xfId="0" applyNumberFormat="1" applyAlignment="1">
      <alignment horizontal="left" vertical="center" indent="6"/>
    </xf>
    <xf numFmtId="0" fontId="0" fillId="0" borderId="0" xfId="0" applyAlignment="1">
      <alignment horizontal="left" vertical="center" indent="9"/>
    </xf>
    <xf numFmtId="0" fontId="15" fillId="0" borderId="0" xfId="0" applyFont="1" applyAlignment="1">
      <alignment horizontal="left" vertical="center" indent="9"/>
    </xf>
    <xf numFmtId="0" fontId="40" fillId="0" borderId="0" xfId="0" applyFont="1" applyAlignment="1">
      <alignment horizontal="left" vertical="center" indent="9"/>
    </xf>
    <xf numFmtId="0" fontId="0" fillId="0" borderId="0" xfId="0" applyAlignment="1">
      <alignment vertical="center"/>
    </xf>
    <xf numFmtId="0" fontId="43" fillId="0" borderId="0" xfId="0" applyFont="1" applyAlignment="1">
      <alignment horizontal="left" vertical="center" indent="9"/>
    </xf>
    <xf numFmtId="0" fontId="0" fillId="0" borderId="0" xfId="0" applyAlignment="1">
      <alignment horizontal="left" vertical="center"/>
    </xf>
    <xf numFmtId="0" fontId="1" fillId="0" borderId="19" xfId="0" applyFont="1" applyFill="1" applyBorder="1" applyAlignment="1">
      <alignment wrapText="1"/>
    </xf>
    <xf numFmtId="0" fontId="0" fillId="0" borderId="19" xfId="0" applyFill="1" applyBorder="1" applyAlignment="1">
      <alignment wrapText="1"/>
    </xf>
    <xf numFmtId="164" fontId="0" fillId="0" borderId="0" xfId="0" applyNumberFormat="1"/>
    <xf numFmtId="10" fontId="0" fillId="5" borderId="0" xfId="0" applyNumberFormat="1" applyFill="1" applyBorder="1" applyAlignment="1">
      <alignment horizontal="right"/>
    </xf>
    <xf numFmtId="1" fontId="0" fillId="5" borderId="0" xfId="0" applyNumberFormat="1" applyFill="1" applyBorder="1" applyAlignment="1">
      <alignment horizontal="right"/>
    </xf>
    <xf numFmtId="166" fontId="0" fillId="5" borderId="22" xfId="0" applyNumberFormat="1" applyFill="1" applyBorder="1" applyAlignment="1">
      <alignment horizontal="right"/>
    </xf>
    <xf numFmtId="164" fontId="0" fillId="5" borderId="0" xfId="0" applyNumberFormat="1" applyFill="1"/>
    <xf numFmtId="0" fontId="1" fillId="0" borderId="0" xfId="0" applyFont="1" applyAlignment="1">
      <alignment horizontal="left" vertical="center"/>
    </xf>
    <xf numFmtId="164" fontId="8" fillId="5" borderId="0" xfId="0" applyNumberFormat="1" applyFont="1" applyFill="1"/>
    <xf numFmtId="171" fontId="0" fillId="0" borderId="0" xfId="0" applyNumberFormat="1" applyBorder="1" applyAlignment="1">
      <alignment wrapText="1"/>
    </xf>
    <xf numFmtId="2" fontId="1" fillId="4" borderId="0" xfId="0" applyNumberFormat="1" applyFont="1" applyFill="1" applyAlignment="1">
      <alignment vertical="center"/>
    </xf>
    <xf numFmtId="0" fontId="0" fillId="0" borderId="0" xfId="0" applyNumberFormat="1" applyFont="1" applyFill="1" applyBorder="1"/>
    <xf numFmtId="0" fontId="0" fillId="0" borderId="19" xfId="0" applyBorder="1"/>
    <xf numFmtId="0" fontId="46" fillId="13" borderId="16" xfId="0" applyFont="1" applyFill="1" applyBorder="1"/>
    <xf numFmtId="0" fontId="0" fillId="0" borderId="17" xfId="0" applyBorder="1" applyAlignment="1">
      <alignment horizontal="right"/>
    </xf>
    <xf numFmtId="166" fontId="12" fillId="14" borderId="17" xfId="5" applyNumberFormat="1" applyFill="1" applyBorder="1"/>
    <xf numFmtId="0" fontId="45" fillId="0" borderId="41" xfId="0" applyFont="1" applyBorder="1"/>
    <xf numFmtId="9" fontId="45" fillId="0" borderId="14" xfId="0" applyNumberFormat="1" applyFont="1" applyBorder="1"/>
    <xf numFmtId="9" fontId="45" fillId="0" borderId="2" xfId="5" applyNumberFormat="1" applyFont="1" applyBorder="1"/>
    <xf numFmtId="166" fontId="45" fillId="0" borderId="3" xfId="0" applyNumberFormat="1" applyFont="1" applyBorder="1"/>
    <xf numFmtId="9" fontId="45" fillId="0" borderId="3" xfId="5" applyNumberFormat="1" applyFont="1" applyBorder="1"/>
    <xf numFmtId="166" fontId="45" fillId="0" borderId="3" xfId="5" applyNumberFormat="1" applyFont="1" applyBorder="1"/>
    <xf numFmtId="9" fontId="45" fillId="0" borderId="42" xfId="5" applyNumberFormat="1" applyFont="1" applyBorder="1"/>
    <xf numFmtId="10" fontId="12" fillId="0" borderId="0" xfId="5" applyNumberFormat="1" applyBorder="1"/>
    <xf numFmtId="0" fontId="0" fillId="0" borderId="43" xfId="0" applyBorder="1"/>
    <xf numFmtId="10" fontId="0" fillId="0" borderId="44" xfId="0" applyNumberFormat="1" applyBorder="1"/>
    <xf numFmtId="10" fontId="12" fillId="0" borderId="45" xfId="5" applyNumberFormat="1" applyBorder="1"/>
    <xf numFmtId="10" fontId="12" fillId="0" borderId="22" xfId="5" applyNumberFormat="1" applyBorder="1"/>
    <xf numFmtId="10" fontId="12" fillId="0" borderId="23" xfId="5" applyNumberFormat="1" applyBorder="1"/>
    <xf numFmtId="0" fontId="46" fillId="13" borderId="17" xfId="0" applyFont="1" applyFill="1" applyBorder="1"/>
    <xf numFmtId="0" fontId="0" fillId="0" borderId="21" xfId="0" applyBorder="1"/>
    <xf numFmtId="0" fontId="0" fillId="0" borderId="22" xfId="0" applyBorder="1"/>
    <xf numFmtId="10" fontId="0" fillId="0" borderId="0" xfId="0" applyNumberFormat="1" applyBorder="1"/>
    <xf numFmtId="164" fontId="0" fillId="4" borderId="0" xfId="0" applyNumberFormat="1" applyFill="1"/>
    <xf numFmtId="172" fontId="0" fillId="4" borderId="0" xfId="0" applyNumberFormat="1" applyFill="1"/>
    <xf numFmtId="0" fontId="0" fillId="0" borderId="47" xfId="0" applyBorder="1"/>
    <xf numFmtId="9" fontId="8" fillId="0" borderId="0" xfId="0" applyNumberFormat="1" applyFont="1" applyFill="1" applyBorder="1"/>
    <xf numFmtId="9" fontId="0" fillId="9" borderId="0" xfId="0" applyNumberFormat="1" applyFill="1"/>
    <xf numFmtId="3" fontId="0" fillId="3" borderId="0" xfId="0" applyNumberFormat="1" applyFill="1" applyBorder="1" applyAlignment="1">
      <alignment horizontal="right"/>
    </xf>
    <xf numFmtId="173" fontId="0" fillId="0" borderId="44" xfId="6" applyNumberFormat="1" applyFont="1" applyBorder="1"/>
    <xf numFmtId="173" fontId="12" fillId="0" borderId="45" xfId="6" applyNumberFormat="1" applyBorder="1"/>
    <xf numFmtId="173" fontId="12" fillId="0" borderId="22" xfId="6" applyNumberFormat="1" applyBorder="1"/>
    <xf numFmtId="173" fontId="12" fillId="0" borderId="23" xfId="6" applyNumberFormat="1" applyBorder="1"/>
    <xf numFmtId="173" fontId="8" fillId="3" borderId="0" xfId="6" applyNumberFormat="1" applyFont="1" applyFill="1"/>
    <xf numFmtId="173" fontId="21" fillId="4" borderId="0" xfId="6" applyNumberFormat="1" applyFont="1" applyFill="1"/>
    <xf numFmtId="1" fontId="0" fillId="0" borderId="0" xfId="0" applyNumberFormat="1" applyFill="1" applyBorder="1" applyAlignment="1">
      <alignment horizontal="right"/>
    </xf>
    <xf numFmtId="0" fontId="3" fillId="0" borderId="0" xfId="1" applyFill="1" applyBorder="1" applyAlignment="1" applyProtection="1"/>
    <xf numFmtId="0" fontId="0" fillId="0" borderId="12" xfId="0" applyBorder="1" applyAlignment="1">
      <alignment vertical="top" wrapText="1"/>
    </xf>
    <xf numFmtId="173" fontId="0" fillId="4" borderId="0" xfId="6" applyNumberFormat="1" applyFont="1" applyFill="1"/>
    <xf numFmtId="164" fontId="1" fillId="4" borderId="0" xfId="0" applyNumberFormat="1" applyFont="1" applyFill="1"/>
    <xf numFmtId="173" fontId="0" fillId="3" borderId="0" xfId="0" applyNumberFormat="1" applyFill="1" applyAlignment="1"/>
    <xf numFmtId="172" fontId="8" fillId="5" borderId="0" xfId="0" applyNumberFormat="1" applyFont="1" applyFill="1"/>
    <xf numFmtId="1" fontId="8" fillId="5" borderId="0" xfId="0" applyNumberFormat="1" applyFont="1" applyFill="1"/>
    <xf numFmtId="3" fontId="0" fillId="4" borderId="0" xfId="0" applyNumberFormat="1" applyFont="1" applyFill="1"/>
    <xf numFmtId="164" fontId="2" fillId="4" borderId="0" xfId="0" applyNumberFormat="1" applyFont="1" applyFill="1"/>
    <xf numFmtId="164" fontId="8" fillId="4" borderId="0" xfId="0" applyNumberFormat="1" applyFont="1" applyFill="1"/>
    <xf numFmtId="2" fontId="8" fillId="4" borderId="0" xfId="0" applyNumberFormat="1" applyFont="1" applyFill="1"/>
    <xf numFmtId="0" fontId="0" fillId="0" borderId="0" xfId="0" applyFont="1" applyFill="1"/>
    <xf numFmtId="165" fontId="0" fillId="3" borderId="0" xfId="0" applyNumberFormat="1" applyFont="1" applyFill="1" applyBorder="1" applyAlignment="1">
      <alignment horizontal="right"/>
    </xf>
    <xf numFmtId="173" fontId="0" fillId="0" borderId="0" xfId="6" applyNumberFormat="1" applyFont="1"/>
    <xf numFmtId="1" fontId="0" fillId="0" borderId="0" xfId="0" applyNumberFormat="1"/>
    <xf numFmtId="175" fontId="0" fillId="0" borderId="0" xfId="0" applyNumberFormat="1"/>
    <xf numFmtId="0" fontId="0" fillId="0" borderId="16" xfId="0" applyBorder="1"/>
    <xf numFmtId="0" fontId="0" fillId="0" borderId="17" xfId="0" applyFill="1" applyBorder="1"/>
    <xf numFmtId="3" fontId="0" fillId="0" borderId="17" xfId="0" applyNumberFormat="1" applyFill="1" applyBorder="1"/>
    <xf numFmtId="4" fontId="0" fillId="0" borderId="0" xfId="0" applyNumberFormat="1" applyBorder="1"/>
    <xf numFmtId="0" fontId="0" fillId="0" borderId="0" xfId="0" applyBorder="1" applyAlignment="1"/>
    <xf numFmtId="3" fontId="0" fillId="0" borderId="0" xfId="0" applyNumberFormat="1" applyBorder="1"/>
    <xf numFmtId="4" fontId="0" fillId="0" borderId="22" xfId="0" applyNumberFormat="1" applyBorder="1"/>
    <xf numFmtId="0" fontId="2" fillId="0" borderId="16" xfId="0" applyFont="1" applyBorder="1"/>
    <xf numFmtId="0" fontId="2" fillId="0" borderId="17" xfId="0" applyFont="1" applyBorder="1"/>
    <xf numFmtId="3" fontId="2" fillId="0" borderId="17" xfId="0" applyNumberFormat="1" applyFont="1" applyBorder="1"/>
    <xf numFmtId="4" fontId="0" fillId="0" borderId="0" xfId="0" applyNumberFormat="1" applyFill="1" applyBorder="1"/>
    <xf numFmtId="3" fontId="0" fillId="0" borderId="18" xfId="0" applyNumberFormat="1" applyFill="1" applyBorder="1"/>
    <xf numFmtId="4" fontId="0" fillId="0" borderId="20" xfId="0" applyNumberFormat="1" applyBorder="1"/>
    <xf numFmtId="3" fontId="0" fillId="0" borderId="20" xfId="0" applyNumberFormat="1" applyBorder="1"/>
    <xf numFmtId="4" fontId="0" fillId="0" borderId="23" xfId="0" applyNumberFormat="1" applyBorder="1"/>
    <xf numFmtId="3" fontId="2" fillId="0" borderId="18" xfId="0" applyNumberFormat="1" applyFont="1" applyBorder="1"/>
    <xf numFmtId="4" fontId="0" fillId="0" borderId="20" xfId="0" applyNumberFormat="1" applyFill="1" applyBorder="1"/>
    <xf numFmtId="173" fontId="8" fillId="5" borderId="0" xfId="6" applyNumberFormat="1" applyFont="1" applyFill="1"/>
    <xf numFmtId="172" fontId="0" fillId="4" borderId="0" xfId="0" applyNumberFormat="1" applyFill="1" applyAlignment="1">
      <alignment horizontal="left" indent="9"/>
    </xf>
    <xf numFmtId="0" fontId="1" fillId="0" borderId="16" xfId="0" applyFont="1" applyBorder="1"/>
    <xf numFmtId="2" fontId="0" fillId="0" borderId="17" xfId="0" applyNumberFormat="1" applyBorder="1"/>
    <xf numFmtId="173" fontId="0" fillId="0" borderId="17" xfId="6" applyNumberFormat="1" applyFont="1" applyBorder="1"/>
    <xf numFmtId="173" fontId="0" fillId="0" borderId="18" xfId="6" applyNumberFormat="1" applyFont="1" applyBorder="1"/>
    <xf numFmtId="0" fontId="1" fillId="0" borderId="21" xfId="0" applyFont="1" applyBorder="1"/>
    <xf numFmtId="43" fontId="0" fillId="0" borderId="22" xfId="0" applyNumberFormat="1" applyBorder="1"/>
    <xf numFmtId="0" fontId="1" fillId="0" borderId="48" xfId="0" applyFont="1" applyBorder="1"/>
    <xf numFmtId="0" fontId="0" fillId="0" borderId="46" xfId="0" applyBorder="1"/>
    <xf numFmtId="175" fontId="1" fillId="0" borderId="46" xfId="0" applyNumberFormat="1" applyFont="1" applyBorder="1"/>
    <xf numFmtId="174" fontId="1" fillId="0" borderId="46" xfId="0" applyNumberFormat="1" applyFont="1" applyBorder="1"/>
    <xf numFmtId="0" fontId="0" fillId="0" borderId="48" xfId="0" applyBorder="1"/>
    <xf numFmtId="174" fontId="1" fillId="0" borderId="27" xfId="0" applyNumberFormat="1" applyFont="1" applyBorder="1"/>
    <xf numFmtId="0" fontId="10" fillId="0" borderId="0" xfId="0" applyFont="1"/>
    <xf numFmtId="0" fontId="48" fillId="15" borderId="49" xfId="0" applyFont="1" applyFill="1" applyBorder="1" applyAlignment="1">
      <alignment wrapText="1"/>
    </xf>
    <xf numFmtId="0" fontId="48" fillId="15" borderId="50" xfId="0" applyFont="1" applyFill="1" applyBorder="1" applyAlignment="1">
      <alignment horizontal="center" wrapText="1"/>
    </xf>
    <xf numFmtId="0" fontId="0" fillId="16" borderId="49" xfId="0" applyFont="1" applyFill="1" applyBorder="1"/>
    <xf numFmtId="0" fontId="0" fillId="16" borderId="49" xfId="0" applyFill="1" applyBorder="1"/>
    <xf numFmtId="0" fontId="0" fillId="0" borderId="49" xfId="0" applyBorder="1"/>
    <xf numFmtId="166" fontId="0" fillId="0" borderId="0" xfId="7" applyNumberFormat="1" applyFont="1"/>
    <xf numFmtId="10" fontId="49" fillId="0" borderId="0" xfId="7" applyNumberFormat="1" applyFont="1"/>
    <xf numFmtId="166" fontId="49" fillId="0" borderId="0" xfId="7" applyNumberFormat="1" applyFont="1"/>
    <xf numFmtId="10" fontId="49" fillId="0" borderId="0" xfId="0" applyNumberFormat="1" applyFont="1"/>
    <xf numFmtId="43" fontId="0" fillId="0" borderId="0" xfId="6" applyNumberFormat="1" applyFont="1"/>
    <xf numFmtId="9" fontId="0" fillId="0" borderId="0" xfId="7" applyFont="1"/>
    <xf numFmtId="9" fontId="49" fillId="0" borderId="0" xfId="7" applyFont="1"/>
    <xf numFmtId="9" fontId="49" fillId="0" borderId="0" xfId="0" applyNumberFormat="1" applyFont="1"/>
    <xf numFmtId="0" fontId="48" fillId="15" borderId="50" xfId="0" applyFont="1" applyFill="1" applyBorder="1" applyAlignment="1">
      <alignment wrapText="1"/>
    </xf>
    <xf numFmtId="0" fontId="0" fillId="0" borderId="0" xfId="0" applyAlignment="1">
      <alignment horizontal="center" wrapText="1"/>
    </xf>
    <xf numFmtId="0" fontId="0" fillId="0" borderId="0" xfId="0" applyAlignment="1">
      <alignment wrapText="1"/>
    </xf>
    <xf numFmtId="2" fontId="49" fillId="0" borderId="0" xfId="6" applyNumberFormat="1" applyFont="1"/>
    <xf numFmtId="0" fontId="49" fillId="0" borderId="0" xfId="0" applyFont="1"/>
    <xf numFmtId="0" fontId="49" fillId="0" borderId="0" xfId="0" applyNumberFormat="1" applyFont="1"/>
    <xf numFmtId="164" fontId="49" fillId="0" borderId="0" xfId="0" applyNumberFormat="1" applyFont="1"/>
    <xf numFmtId="0" fontId="0" fillId="0" borderId="49" xfId="0" applyFont="1" applyBorder="1"/>
    <xf numFmtId="43" fontId="0" fillId="0" borderId="0" xfId="6" applyFont="1"/>
    <xf numFmtId="173" fontId="0" fillId="0" borderId="0" xfId="8" applyNumberFormat="1" applyFont="1"/>
    <xf numFmtId="3" fontId="50" fillId="0" borderId="0" xfId="0" applyNumberFormat="1" applyFont="1"/>
    <xf numFmtId="10" fontId="0" fillId="0" borderId="0" xfId="8" applyNumberFormat="1" applyFont="1"/>
    <xf numFmtId="166" fontId="0" fillId="0" borderId="0" xfId="8" applyNumberFormat="1" applyFont="1"/>
    <xf numFmtId="0" fontId="0" fillId="16" borderId="0" xfId="0" applyFont="1" applyFill="1" applyBorder="1"/>
    <xf numFmtId="0" fontId="51" fillId="17" borderId="52" xfId="0" applyFont="1" applyFill="1" applyBorder="1" applyAlignment="1">
      <alignment wrapText="1"/>
    </xf>
    <xf numFmtId="0" fontId="51" fillId="17" borderId="0" xfId="0" applyFont="1" applyFill="1" applyBorder="1" applyAlignment="1">
      <alignment horizontal="center" wrapText="1"/>
    </xf>
    <xf numFmtId="2" fontId="0" fillId="18" borderId="52" xfId="0" applyNumberFormat="1" applyFont="1" applyFill="1" applyBorder="1"/>
    <xf numFmtId="2" fontId="0" fillId="18" borderId="53" xfId="8" applyNumberFormat="1" applyFont="1" applyFill="1" applyBorder="1"/>
    <xf numFmtId="2" fontId="0" fillId="0" borderId="49" xfId="0" applyNumberFormat="1" applyBorder="1"/>
    <xf numFmtId="2" fontId="2" fillId="0" borderId="0" xfId="0" applyNumberFormat="1" applyFont="1" applyBorder="1"/>
    <xf numFmtId="2" fontId="0" fillId="16" borderId="49" xfId="0" applyNumberFormat="1" applyFont="1" applyFill="1" applyBorder="1"/>
    <xf numFmtId="3" fontId="1" fillId="18" borderId="52" xfId="0" applyNumberFormat="1" applyFont="1" applyFill="1" applyBorder="1" applyAlignment="1">
      <alignment wrapText="1"/>
    </xf>
    <xf numFmtId="2" fontId="1" fillId="18" borderId="53" xfId="8" applyNumberFormat="1" applyFont="1" applyFill="1" applyBorder="1"/>
    <xf numFmtId="2" fontId="52" fillId="18" borderId="53" xfId="8" applyNumberFormat="1" applyFont="1" applyFill="1" applyBorder="1" applyAlignment="1">
      <alignment horizontal="center"/>
    </xf>
    <xf numFmtId="0" fontId="51" fillId="19" borderId="52" xfId="0" applyFont="1" applyFill="1" applyBorder="1" applyAlignment="1">
      <alignment wrapText="1"/>
    </xf>
    <xf numFmtId="173" fontId="51" fillId="19" borderId="53" xfId="8" applyNumberFormat="1" applyFont="1" applyFill="1" applyBorder="1" applyAlignment="1">
      <alignment wrapText="1"/>
    </xf>
    <xf numFmtId="173" fontId="51" fillId="19" borderId="54" xfId="8" applyNumberFormat="1" applyFont="1" applyFill="1" applyBorder="1" applyAlignment="1">
      <alignment wrapText="1"/>
    </xf>
    <xf numFmtId="0" fontId="53" fillId="0" borderId="0" xfId="0" applyFont="1"/>
    <xf numFmtId="173" fontId="52" fillId="20" borderId="0" xfId="0" applyNumberFormat="1" applyFont="1" applyFill="1" applyAlignment="1">
      <alignment wrapText="1"/>
    </xf>
    <xf numFmtId="173" fontId="52" fillId="20" borderId="0" xfId="0" applyNumberFormat="1" applyFont="1" applyFill="1"/>
    <xf numFmtId="177" fontId="52" fillId="18" borderId="53" xfId="8" applyNumberFormat="1" applyFont="1" applyFill="1" applyBorder="1" applyAlignment="1">
      <alignment horizontal="left"/>
    </xf>
    <xf numFmtId="0" fontId="0" fillId="20" borderId="0" xfId="0" applyFill="1"/>
    <xf numFmtId="0" fontId="0" fillId="16" borderId="49" xfId="0" applyNumberFormat="1" applyFill="1" applyBorder="1"/>
    <xf numFmtId="168" fontId="0" fillId="16" borderId="50" xfId="0" applyNumberFormat="1" applyFont="1" applyFill="1" applyBorder="1"/>
    <xf numFmtId="10" fontId="0" fillId="0" borderId="0" xfId="7" applyNumberFormat="1" applyFont="1"/>
    <xf numFmtId="168" fontId="0" fillId="0" borderId="0" xfId="0" applyNumberFormat="1"/>
    <xf numFmtId="176" fontId="0" fillId="0" borderId="0" xfId="8" applyNumberFormat="1" applyFont="1"/>
    <xf numFmtId="43" fontId="0" fillId="0" borderId="0" xfId="8" applyNumberFormat="1" applyFont="1"/>
    <xf numFmtId="177" fontId="0" fillId="18" borderId="54" xfId="8" applyNumberFormat="1" applyFont="1" applyFill="1" applyBorder="1"/>
    <xf numFmtId="173" fontId="0" fillId="18" borderId="54" xfId="8" applyNumberFormat="1" applyFont="1" applyFill="1" applyBorder="1"/>
    <xf numFmtId="0" fontId="51" fillId="17" borderId="55" xfId="0" applyFont="1" applyFill="1" applyBorder="1" applyAlignment="1">
      <alignment wrapText="1"/>
    </xf>
    <xf numFmtId="0" fontId="0" fillId="18" borderId="12" xfId="0" applyFont="1" applyFill="1" applyBorder="1"/>
    <xf numFmtId="43" fontId="0" fillId="18" borderId="12" xfId="8" applyNumberFormat="1" applyFont="1" applyFill="1" applyBorder="1"/>
    <xf numFmtId="176" fontId="0" fillId="18" borderId="12" xfId="8" applyNumberFormat="1" applyFont="1" applyFill="1" applyBorder="1"/>
    <xf numFmtId="177" fontId="0" fillId="18" borderId="12" xfId="8" applyNumberFormat="1" applyFont="1" applyFill="1" applyBorder="1" applyAlignment="1">
      <alignment horizontal="center"/>
    </xf>
    <xf numFmtId="173" fontId="0" fillId="18" borderId="12" xfId="8" applyNumberFormat="1" applyFont="1" applyFill="1" applyBorder="1"/>
    <xf numFmtId="0" fontId="0" fillId="0" borderId="12" xfId="0" applyFont="1" applyBorder="1"/>
    <xf numFmtId="176" fontId="0" fillId="0" borderId="12" xfId="8" applyNumberFormat="1" applyFont="1" applyBorder="1"/>
    <xf numFmtId="177" fontId="0" fillId="0" borderId="12" xfId="8" applyNumberFormat="1" applyFont="1" applyBorder="1" applyAlignment="1">
      <alignment horizontal="center"/>
    </xf>
    <xf numFmtId="0" fontId="0" fillId="18" borderId="56" xfId="0" applyFont="1" applyFill="1" applyBorder="1"/>
    <xf numFmtId="173" fontId="52" fillId="18" borderId="57" xfId="8" applyNumberFormat="1" applyFont="1" applyFill="1" applyBorder="1"/>
    <xf numFmtId="177" fontId="52" fillId="18" borderId="57" xfId="8" applyNumberFormat="1" applyFont="1" applyFill="1" applyBorder="1" applyAlignment="1">
      <alignment horizontal="center"/>
    </xf>
    <xf numFmtId="3" fontId="52" fillId="18" borderId="57" xfId="8" applyNumberFormat="1" applyFont="1" applyFill="1" applyBorder="1" applyAlignment="1">
      <alignment horizontal="center"/>
    </xf>
    <xf numFmtId="0" fontId="52" fillId="20" borderId="0" xfId="0" applyFont="1" applyFill="1"/>
    <xf numFmtId="9" fontId="0" fillId="0" borderId="0" xfId="7" applyNumberFormat="1" applyFont="1"/>
    <xf numFmtId="178" fontId="49" fillId="0" borderId="0" xfId="0" applyNumberFormat="1" applyFont="1"/>
    <xf numFmtId="43" fontId="52" fillId="20" borderId="0" xfId="0" applyNumberFormat="1" applyFont="1" applyFill="1"/>
    <xf numFmtId="176" fontId="0" fillId="18" borderId="57" xfId="8" applyNumberFormat="1" applyFont="1" applyFill="1" applyBorder="1"/>
    <xf numFmtId="176" fontId="21" fillId="4" borderId="0" xfId="6" applyNumberFormat="1" applyFont="1" applyFill="1"/>
    <xf numFmtId="1" fontId="21" fillId="4" borderId="0" xfId="0" applyNumberFormat="1" applyFont="1" applyFill="1"/>
    <xf numFmtId="0" fontId="0" fillId="0" borderId="0" xfId="0"/>
    <xf numFmtId="0" fontId="0" fillId="3" borderId="0" xfId="0" applyFill="1"/>
    <xf numFmtId="0" fontId="2" fillId="0" borderId="0" xfId="0" applyFont="1"/>
    <xf numFmtId="1" fontId="0" fillId="3" borderId="0" xfId="0" applyNumberFormat="1" applyFill="1"/>
    <xf numFmtId="3" fontId="0" fillId="3" borderId="0" xfId="0" applyNumberFormat="1" applyFill="1"/>
    <xf numFmtId="0" fontId="1" fillId="0" borderId="0" xfId="0" applyFont="1" applyFill="1" applyBorder="1" applyAlignment="1">
      <alignment wrapText="1"/>
    </xf>
    <xf numFmtId="166" fontId="0" fillId="3" borderId="0" xfId="0" applyNumberFormat="1" applyFill="1"/>
    <xf numFmtId="168" fontId="0" fillId="3" borderId="0" xfId="0" applyNumberFormat="1" applyFill="1"/>
    <xf numFmtId="9" fontId="0" fillId="3" borderId="0" xfId="0" applyNumberFormat="1" applyFill="1"/>
    <xf numFmtId="0" fontId="1" fillId="0" borderId="19" xfId="0" applyFont="1" applyFill="1" applyBorder="1" applyAlignment="1">
      <alignment wrapText="1"/>
    </xf>
    <xf numFmtId="0" fontId="0" fillId="0" borderId="19" xfId="0" applyFill="1" applyBorder="1" applyAlignment="1">
      <alignment wrapText="1"/>
    </xf>
    <xf numFmtId="178" fontId="0" fillId="3" borderId="0" xfId="5" applyNumberFormat="1" applyFont="1" applyFill="1"/>
    <xf numFmtId="9" fontId="0" fillId="0" borderId="27" xfId="0" applyNumberFormat="1" applyBorder="1"/>
    <xf numFmtId="178" fontId="0" fillId="18" borderId="53" xfId="8" applyNumberFormat="1" applyFont="1" applyFill="1" applyBorder="1"/>
    <xf numFmtId="43" fontId="52" fillId="0" borderId="0" xfId="0" applyNumberFormat="1" applyFont="1" applyFill="1" applyBorder="1"/>
    <xf numFmtId="173" fontId="52" fillId="0" borderId="0" xfId="0" applyNumberFormat="1" applyFont="1" applyFill="1" applyBorder="1"/>
    <xf numFmtId="0" fontId="51" fillId="0" borderId="0" xfId="0" applyFont="1" applyFill="1" applyBorder="1" applyAlignment="1">
      <alignment wrapText="1"/>
    </xf>
    <xf numFmtId="0" fontId="51" fillId="0" borderId="0" xfId="0" applyFont="1" applyFill="1" applyBorder="1" applyAlignment="1">
      <alignment horizontal="center" wrapText="1"/>
    </xf>
    <xf numFmtId="3" fontId="0" fillId="0" borderId="0" xfId="0" applyNumberFormat="1" applyFont="1" applyFill="1" applyBorder="1"/>
    <xf numFmtId="3" fontId="0" fillId="0" borderId="0" xfId="8" applyNumberFormat="1" applyFont="1" applyFill="1" applyBorder="1"/>
    <xf numFmtId="177" fontId="11" fillId="0" borderId="0" xfId="8" applyNumberFormat="1" applyFont="1" applyFill="1" applyBorder="1" applyAlignment="1">
      <alignment horizontal="left"/>
    </xf>
    <xf numFmtId="177" fontId="52" fillId="0" borderId="0" xfId="8" applyNumberFormat="1" applyFont="1" applyFill="1" applyBorder="1" applyAlignment="1">
      <alignment horizontal="left"/>
    </xf>
    <xf numFmtId="2" fontId="0" fillId="0" borderId="0" xfId="0" applyNumberFormat="1" applyFont="1" applyFill="1" applyBorder="1"/>
    <xf numFmtId="3" fontId="0" fillId="0" borderId="0" xfId="0" applyNumberFormat="1" applyFont="1" applyFill="1" applyBorder="1" applyAlignment="1">
      <alignment horizontal="right"/>
    </xf>
    <xf numFmtId="3" fontId="0" fillId="0" borderId="0" xfId="0" applyNumberFormat="1" applyFill="1" applyBorder="1"/>
    <xf numFmtId="173" fontId="0" fillId="0" borderId="0" xfId="8" applyNumberFormat="1" applyFont="1" applyFill="1" applyBorder="1" applyAlignment="1">
      <alignment horizontal="right"/>
    </xf>
    <xf numFmtId="3" fontId="0" fillId="0" borderId="0" xfId="8" applyNumberFormat="1" applyFont="1" applyFill="1" applyBorder="1" applyAlignment="1">
      <alignment horizontal="right"/>
    </xf>
    <xf numFmtId="3" fontId="1" fillId="0" borderId="0" xfId="0" applyNumberFormat="1" applyFont="1" applyFill="1" applyBorder="1"/>
    <xf numFmtId="173" fontId="1" fillId="0" borderId="0" xfId="8" applyNumberFormat="1" applyFont="1" applyFill="1" applyBorder="1"/>
    <xf numFmtId="0" fontId="53" fillId="0" borderId="0" xfId="0" applyFont="1" applyFill="1" applyBorder="1"/>
    <xf numFmtId="164" fontId="0" fillId="0" borderId="49" xfId="0" applyNumberFormat="1" applyBorder="1"/>
    <xf numFmtId="0" fontId="0" fillId="21" borderId="0" xfId="0" applyFill="1" applyBorder="1"/>
    <xf numFmtId="0" fontId="0" fillId="22" borderId="0" xfId="0" applyFill="1" applyBorder="1"/>
    <xf numFmtId="0" fontId="1" fillId="21" borderId="0" xfId="0" applyFont="1" applyFill="1" applyBorder="1"/>
    <xf numFmtId="17" fontId="54" fillId="0" borderId="0" xfId="0" applyNumberFormat="1" applyFont="1" applyAlignment="1">
      <alignment horizontal="left"/>
    </xf>
    <xf numFmtId="0" fontId="56" fillId="21" borderId="0" xfId="9" applyFill="1" applyBorder="1"/>
    <xf numFmtId="0" fontId="56" fillId="0" borderId="0" xfId="9" applyFill="1" applyBorder="1"/>
    <xf numFmtId="0" fontId="2" fillId="3" borderId="0" xfId="0" applyFont="1" applyFill="1" applyAlignment="1">
      <alignment horizontal="left" vertical="top"/>
    </xf>
    <xf numFmtId="0" fontId="48" fillId="15" borderId="51" xfId="0" applyFont="1" applyFill="1" applyBorder="1" applyAlignment="1">
      <alignment horizontal="center" wrapText="1"/>
    </xf>
    <xf numFmtId="0" fontId="48" fillId="15" borderId="0" xfId="0" applyFont="1" applyFill="1" applyBorder="1" applyAlignment="1">
      <alignment horizontal="center" wrapText="1"/>
    </xf>
    <xf numFmtId="0" fontId="51" fillId="17" borderId="53" xfId="0" applyFont="1" applyFill="1" applyBorder="1" applyAlignment="1">
      <alignment horizontal="center" wrapText="1"/>
    </xf>
    <xf numFmtId="0" fontId="51" fillId="17" borderId="54" xfId="0" applyFont="1" applyFill="1" applyBorder="1" applyAlignment="1">
      <alignment horizontal="center" wrapText="1"/>
    </xf>
    <xf numFmtId="0" fontId="51" fillId="0" borderId="0" xfId="0" applyFont="1" applyFill="1" applyBorder="1" applyAlignment="1">
      <alignment horizontal="center" wrapText="1"/>
    </xf>
    <xf numFmtId="173" fontId="1" fillId="0" borderId="0" xfId="8" applyNumberFormat="1" applyFont="1" applyFill="1" applyBorder="1" applyAlignment="1">
      <alignment horizontal="center"/>
    </xf>
    <xf numFmtId="0" fontId="1" fillId="0" borderId="0" xfId="0" applyFont="1" applyAlignment="1">
      <alignment horizontal="center"/>
    </xf>
    <xf numFmtId="0" fontId="44" fillId="13" borderId="16" xfId="0" applyFont="1" applyFill="1" applyBorder="1" applyAlignment="1">
      <alignment horizontal="center" vertical="center"/>
    </xf>
    <xf numFmtId="0" fontId="44" fillId="13" borderId="17" xfId="0" applyFont="1" applyFill="1" applyBorder="1" applyAlignment="1">
      <alignment horizontal="center" vertical="center"/>
    </xf>
    <xf numFmtId="0" fontId="44" fillId="13" borderId="18" xfId="0" applyFont="1" applyFill="1" applyBorder="1" applyAlignment="1">
      <alignment horizontal="center" vertical="center"/>
    </xf>
    <xf numFmtId="0" fontId="0" fillId="0" borderId="12" xfId="0" applyBorder="1" applyAlignment="1">
      <alignment vertical="top" wrapText="1"/>
    </xf>
    <xf numFmtId="0" fontId="0" fillId="0" borderId="0" xfId="0" applyBorder="1" applyAlignment="1">
      <alignment vertical="top" wrapText="1"/>
    </xf>
    <xf numFmtId="0" fontId="1" fillId="0" borderId="0" xfId="0" applyFont="1" applyBorder="1" applyAlignment="1">
      <alignment horizontal="center" vertical="center" wrapText="1"/>
    </xf>
    <xf numFmtId="0" fontId="2" fillId="4" borderId="0" xfId="0" applyFont="1" applyFill="1" applyAlignment="1">
      <alignment horizontal="center" wrapText="1"/>
    </xf>
    <xf numFmtId="0" fontId="18" fillId="9" borderId="0" xfId="3" applyFont="1" applyFill="1" applyBorder="1" applyAlignment="1">
      <alignment horizontal="center" vertical="top" wrapText="1"/>
    </xf>
    <xf numFmtId="0" fontId="0" fillId="9" borderId="9" xfId="0" applyFill="1" applyBorder="1" applyAlignment="1">
      <alignment horizontal="center"/>
    </xf>
    <xf numFmtId="0" fontId="0" fillId="9" borderId="10" xfId="0" applyFill="1" applyBorder="1" applyAlignment="1">
      <alignment horizontal="center"/>
    </xf>
    <xf numFmtId="0" fontId="0" fillId="9" borderId="11" xfId="0" applyFill="1" applyBorder="1" applyAlignment="1">
      <alignment horizontal="center"/>
    </xf>
    <xf numFmtId="0" fontId="1" fillId="9" borderId="9" xfId="0" applyFont="1" applyFill="1" applyBorder="1" applyAlignment="1">
      <alignment horizontal="center"/>
    </xf>
    <xf numFmtId="0" fontId="1" fillId="9" borderId="10" xfId="0" applyFont="1" applyFill="1" applyBorder="1" applyAlignment="1">
      <alignment horizontal="center"/>
    </xf>
    <xf numFmtId="0" fontId="1" fillId="9" borderId="11" xfId="0" applyFont="1" applyFill="1" applyBorder="1" applyAlignment="1">
      <alignment horizontal="center"/>
    </xf>
    <xf numFmtId="0" fontId="31" fillId="5" borderId="0" xfId="0" applyFont="1" applyFill="1" applyBorder="1" applyAlignment="1">
      <alignment horizontal="center"/>
    </xf>
    <xf numFmtId="0" fontId="1" fillId="0" borderId="0" xfId="0" applyFont="1" applyFill="1" applyBorder="1" applyAlignment="1">
      <alignment horizontal="center" vertical="center" wrapText="1"/>
    </xf>
  </cellXfs>
  <cellStyles count="11">
    <cellStyle name="Comma 2" xfId="4"/>
    <cellStyle name="Comma 3" xfId="8"/>
    <cellStyle name="Excel Built-in Normal" xfId="2"/>
    <cellStyle name="Hyperlink" xfId="1" builtinId="8"/>
    <cellStyle name="Hyperlink 2" xfId="9"/>
    <cellStyle name="Komma" xfId="6" builtinId="3"/>
    <cellStyle name="Normal_Copy of Depth_Hunger_en" xfId="3"/>
    <cellStyle name="Percent 2" xfId="7"/>
    <cellStyle name="Prozent" xfId="5" builtinId="5"/>
    <cellStyle name="Standard" xfId="0" builtinId="0"/>
    <cellStyle name="Standard 2" xfId="10"/>
  </cellStyles>
  <dxfs count="27">
    <dxf>
      <numFmt numFmtId="173" formatCode="_-* #,##0\ _€_-;\-* #,##0\ _€_-;_-* &quot;-&quot;??\ _€_-;_-@_-"/>
    </dxf>
    <dxf>
      <font>
        <b val="0"/>
        <i val="0"/>
        <strike val="0"/>
        <condense val="0"/>
        <extend val="0"/>
        <outline val="0"/>
        <shadow val="0"/>
        <u val="none"/>
        <vertAlign val="baseline"/>
        <sz val="11"/>
        <color theme="1"/>
        <name val="Calibri"/>
        <scheme val="minor"/>
      </font>
      <numFmt numFmtId="173" formatCode="_-* #,##0\ _€_-;\-* #,##0\ _€_-;_-* &quot;-&quot;??\ _€_-;_-@_-"/>
    </dxf>
    <dxf>
      <font>
        <b val="0"/>
        <i val="0"/>
        <strike val="0"/>
        <condense val="0"/>
        <extend val="0"/>
        <outline val="0"/>
        <shadow val="0"/>
        <u val="none"/>
        <vertAlign val="baseline"/>
        <sz val="11"/>
        <color theme="1"/>
        <name val="Calibri"/>
        <scheme val="minor"/>
      </font>
      <numFmt numFmtId="173" formatCode="_-* #,##0\ _€_-;\-* #,##0\ _€_-;_-* &quot;-&quot;??\ _€_-;_-@_-"/>
    </dxf>
    <dxf>
      <font>
        <b val="0"/>
        <i val="0"/>
        <strike val="0"/>
        <condense val="0"/>
        <extend val="0"/>
        <outline val="0"/>
        <shadow val="0"/>
        <u val="none"/>
        <vertAlign val="baseline"/>
        <sz val="11"/>
        <color theme="1"/>
        <name val="Calibri"/>
        <scheme val="minor"/>
      </font>
      <numFmt numFmtId="173" formatCode="_-* #,##0\ _€_-;\-* #,##0\ _€_-;_-* &quot;-&quot;??\ _€_-;_-@_-"/>
    </dxf>
    <dxf>
      <font>
        <b val="0"/>
        <i val="0"/>
        <strike val="0"/>
        <condense val="0"/>
        <extend val="0"/>
        <outline val="0"/>
        <shadow val="0"/>
        <u val="none"/>
        <vertAlign val="baseline"/>
        <sz val="11"/>
        <color theme="1"/>
        <name val="Calibri"/>
        <scheme val="minor"/>
      </font>
      <numFmt numFmtId="173" formatCode="_-* #,##0\ _€_-;\-* #,##0\ _€_-;_-* &quot;-&quot;??\ _€_-;_-@_-"/>
    </dxf>
    <dxf>
      <font>
        <b val="0"/>
        <i val="0"/>
        <strike val="0"/>
        <condense val="0"/>
        <extend val="0"/>
        <outline val="0"/>
        <shadow val="0"/>
        <u val="none"/>
        <vertAlign val="baseline"/>
        <sz val="11"/>
        <color theme="1"/>
        <name val="Calibri"/>
        <scheme val="minor"/>
      </font>
    </dxf>
    <dxf>
      <alignment horizontal="center" vertical="bottom" textRotation="0" wrapText="1" relative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13" formatCode="0%"/>
    </dxf>
    <dxf>
      <font>
        <b val="0"/>
        <i val="0"/>
        <strike val="0"/>
        <condense val="0"/>
        <extend val="0"/>
        <outline val="0"/>
        <shadow val="0"/>
        <u val="none"/>
        <vertAlign val="baseline"/>
        <sz val="11"/>
        <color theme="1"/>
        <name val="Calibri"/>
        <scheme val="minor"/>
      </font>
    </dxf>
    <dxf>
      <alignment horizontal="center" vertical="bottom" textRotation="0" wrapText="1" relativeIndent="0" justifyLastLine="0" shrinkToFit="0" readingOrder="0"/>
    </dxf>
    <dxf>
      <numFmt numFmtId="14" formatCode="0.00%"/>
    </dxf>
    <dxf>
      <font>
        <b val="0"/>
        <i val="0"/>
        <strike val="0"/>
        <condense val="0"/>
        <extend val="0"/>
        <outline val="0"/>
        <shadow val="0"/>
        <u val="none"/>
        <vertAlign val="baseline"/>
        <sz val="11"/>
        <color theme="1"/>
        <name val="Calibri"/>
        <scheme val="minor"/>
      </font>
      <numFmt numFmtId="173" formatCode="_-* #,##0\ _€_-;\-* #,##0\ _€_-;_-* &quot;-&quot;??\ _€_-;_-@_-"/>
    </dxf>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dxf>
    <dxf>
      <alignment horizontal="center" vertical="bottom"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13" formatCode="0%"/>
    </dxf>
    <dxf>
      <font>
        <b val="0"/>
        <i val="0"/>
        <strike val="0"/>
        <condense val="0"/>
        <extend val="0"/>
        <outline val="0"/>
        <shadow val="0"/>
        <u val="none"/>
        <vertAlign val="baseline"/>
        <sz val="11"/>
        <color theme="1"/>
        <name val="Calibri"/>
        <scheme val="minor"/>
      </font>
    </dxf>
    <dxf>
      <alignment horizontal="center" vertical="bottom" textRotation="0" wrapText="1"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34336377326291"/>
          <c:y val="5.1546456621567698E-2"/>
          <c:w val="0.86690091644739675"/>
          <c:h val="0.7731968493235164"/>
        </c:manualLayout>
      </c:layout>
      <c:lineChart>
        <c:grouping val="standard"/>
        <c:varyColors val="0"/>
        <c:ser>
          <c:idx val="0"/>
          <c:order val="0"/>
          <c:tx>
            <c:strRef>
              <c:f>'Damage curve'!$I$3</c:f>
              <c:strCache>
                <c:ptCount val="1"/>
              </c:strCache>
            </c:strRef>
          </c:tx>
          <c:spPr>
            <a:ln>
              <a:noFill/>
            </a:ln>
          </c:spPr>
          <c:marker>
            <c:symbol val="none"/>
          </c:marker>
          <c:trendline>
            <c:spPr>
              <a:ln w="28575">
                <a:solidFill>
                  <a:schemeClr val="accent1"/>
                </a:solidFill>
              </a:ln>
            </c:spPr>
            <c:trendlineType val="exp"/>
            <c:dispRSqr val="0"/>
            <c:dispEq val="0"/>
          </c:trendline>
          <c:cat>
            <c:strRef>
              <c:f>'Damage curve'!$K$2:$N$2</c:f>
              <c:strCache>
                <c:ptCount val="4"/>
                <c:pt idx="0">
                  <c:v>10 yr</c:v>
                </c:pt>
                <c:pt idx="1">
                  <c:v>5yr</c:v>
                </c:pt>
                <c:pt idx="2">
                  <c:v>1yr</c:v>
                </c:pt>
                <c:pt idx="3">
                  <c:v>&lt; 1yr</c:v>
                </c:pt>
              </c:strCache>
            </c:strRef>
          </c:cat>
          <c:val>
            <c:numRef>
              <c:f>'Damage curve'!$C$44:$F$44</c:f>
              <c:numCache>
                <c:formatCode>0.000</c:formatCode>
                <c:ptCount val="4"/>
                <c:pt idx="0">
                  <c:v>6.3176954785969186E-2</c:v>
                </c:pt>
                <c:pt idx="1">
                  <c:v>2.6500378760404352E-2</c:v>
                </c:pt>
                <c:pt idx="2">
                  <c:v>2.1079846741230736E-2</c:v>
                </c:pt>
                <c:pt idx="3">
                  <c:v>3.4752939881499301E-2</c:v>
                </c:pt>
              </c:numCache>
            </c:numRef>
          </c:val>
          <c:smooth val="0"/>
        </c:ser>
        <c:dLbls>
          <c:showLegendKey val="0"/>
          <c:showVal val="0"/>
          <c:showCatName val="0"/>
          <c:showSerName val="0"/>
          <c:showPercent val="0"/>
          <c:showBubbleSize val="0"/>
        </c:dLbls>
        <c:marker val="1"/>
        <c:smooth val="0"/>
        <c:axId val="57404416"/>
        <c:axId val="58135680"/>
      </c:lineChart>
      <c:catAx>
        <c:axId val="5740441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de-DE"/>
                  <a:t>likelihood for flood event per year</a:t>
                </a:r>
              </a:p>
            </c:rich>
          </c:tx>
          <c:layout>
            <c:manualLayout>
              <c:xMode val="edge"/>
              <c:yMode val="edge"/>
              <c:x val="0.43257474394648038"/>
              <c:y val="0.91173926788563198"/>
            </c:manualLayout>
          </c:layout>
          <c:overlay val="0"/>
          <c:spPr>
            <a:noFill/>
            <a:ln w="25400">
              <a:noFill/>
            </a:ln>
          </c:spPr>
        </c:title>
        <c:numFmt formatCode="General" sourceLinked="1"/>
        <c:majorTickMark val="out"/>
        <c:minorTickMark val="none"/>
        <c:tickLblPos val="nextTo"/>
        <c:crossAx val="58135680"/>
        <c:crosses val="autoZero"/>
        <c:auto val="1"/>
        <c:lblAlgn val="ctr"/>
        <c:lblOffset val="100"/>
        <c:noMultiLvlLbl val="0"/>
      </c:catAx>
      <c:valAx>
        <c:axId val="581356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e-DE"/>
                  <a:t>Damage (e.g. in USD)</a:t>
                </a:r>
              </a:p>
            </c:rich>
          </c:tx>
          <c:layout>
            <c:manualLayout>
              <c:xMode val="edge"/>
              <c:yMode val="edge"/>
              <c:x val="4.7990711687354873E-2"/>
              <c:y val="0.31616533344472525"/>
            </c:manualLayout>
          </c:layout>
          <c:overlay val="0"/>
          <c:spPr>
            <a:noFill/>
            <a:ln w="25400">
              <a:noFill/>
            </a:ln>
          </c:spPr>
        </c:title>
        <c:numFmt formatCode="0.000" sourceLinked="1"/>
        <c:majorTickMark val="out"/>
        <c:minorTickMark val="none"/>
        <c:tickLblPos val="nextTo"/>
        <c:txPr>
          <a:bodyPr/>
          <a:lstStyle/>
          <a:p>
            <a:pPr>
              <a:defRPr>
                <a:solidFill>
                  <a:schemeClr val="bg1"/>
                </a:solidFill>
              </a:defRPr>
            </a:pPr>
            <a:endParaRPr lang="de-DE"/>
          </a:p>
        </c:txPr>
        <c:crossAx val="57404416"/>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34336377326288"/>
          <c:y val="5.1546456621567698E-2"/>
          <c:w val="0.86690091644739642"/>
          <c:h val="0.77319684932351596"/>
        </c:manualLayout>
      </c:layout>
      <c:lineChart>
        <c:grouping val="standard"/>
        <c:varyColors val="0"/>
        <c:ser>
          <c:idx val="0"/>
          <c:order val="0"/>
          <c:tx>
            <c:strRef>
              <c:f>'Damage curve SH'!$A$3</c:f>
              <c:strCache>
                <c:ptCount val="1"/>
                <c:pt idx="0">
                  <c:v>Type of event</c:v>
                </c:pt>
              </c:strCache>
            </c:strRef>
          </c:tx>
          <c:spPr>
            <a:ln>
              <a:noFill/>
            </a:ln>
          </c:spPr>
          <c:marker>
            <c:symbol val="none"/>
          </c:marker>
          <c:trendline>
            <c:spPr>
              <a:ln w="28575">
                <a:solidFill>
                  <a:schemeClr val="accent1"/>
                </a:solidFill>
              </a:ln>
            </c:spPr>
            <c:trendlineType val="exp"/>
            <c:dispRSqr val="0"/>
            <c:dispEq val="0"/>
          </c:trendline>
          <c:cat>
            <c:strRef>
              <c:f>'Damage curve SH'!$C$3:$F$3</c:f>
              <c:strCache>
                <c:ptCount val="4"/>
                <c:pt idx="0">
                  <c:v>10 yr</c:v>
                </c:pt>
                <c:pt idx="1">
                  <c:v>5yr</c:v>
                </c:pt>
                <c:pt idx="2">
                  <c:v>1yr</c:v>
                </c:pt>
                <c:pt idx="3">
                  <c:v>&lt; 1yr</c:v>
                </c:pt>
              </c:strCache>
            </c:strRef>
          </c:cat>
          <c:val>
            <c:numRef>
              <c:f>'Damage curve SH'!$B$33:$E$33</c:f>
              <c:numCache>
                <c:formatCode>_-* #,##0.0\ _€_-;\-* #,##0.0\ _€_-;_-* "-"??\ _€_-;_-@_-</c:formatCode>
                <c:ptCount val="4"/>
                <c:pt idx="0">
                  <c:v>1.7588869624126984</c:v>
                </c:pt>
                <c:pt idx="1">
                  <c:v>1.8926728035462432</c:v>
                </c:pt>
                <c:pt idx="2">
                  <c:v>2.0541728500585648</c:v>
                </c:pt>
                <c:pt idx="3">
                  <c:v>0.34664166844738281</c:v>
                </c:pt>
              </c:numCache>
            </c:numRef>
          </c:val>
          <c:smooth val="0"/>
        </c:ser>
        <c:dLbls>
          <c:showLegendKey val="0"/>
          <c:showVal val="0"/>
          <c:showCatName val="0"/>
          <c:showSerName val="0"/>
          <c:showPercent val="0"/>
          <c:showBubbleSize val="0"/>
        </c:dLbls>
        <c:marker val="1"/>
        <c:smooth val="0"/>
        <c:axId val="58666368"/>
        <c:axId val="58717696"/>
      </c:lineChart>
      <c:catAx>
        <c:axId val="5866636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de-DE"/>
                  <a:t>likelihood for flood event</a:t>
                </a:r>
              </a:p>
            </c:rich>
          </c:tx>
          <c:layout>
            <c:manualLayout>
              <c:xMode val="edge"/>
              <c:yMode val="edge"/>
              <c:x val="0.43257480073233712"/>
              <c:y val="0.93041354201929716"/>
            </c:manualLayout>
          </c:layout>
          <c:overlay val="0"/>
          <c:spPr>
            <a:noFill/>
            <a:ln w="25400">
              <a:noFill/>
            </a:ln>
          </c:spPr>
        </c:title>
        <c:numFmt formatCode="General" sourceLinked="1"/>
        <c:majorTickMark val="out"/>
        <c:minorTickMark val="none"/>
        <c:tickLblPos val="nextTo"/>
        <c:crossAx val="58717696"/>
        <c:crosses val="autoZero"/>
        <c:auto val="1"/>
        <c:lblAlgn val="ctr"/>
        <c:lblOffset val="100"/>
        <c:noMultiLvlLbl val="0"/>
      </c:catAx>
      <c:valAx>
        <c:axId val="587176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e-DE"/>
                  <a:t>Damage (DALYs)</a:t>
                </a:r>
              </a:p>
            </c:rich>
          </c:tx>
          <c:layout>
            <c:manualLayout>
              <c:xMode val="edge"/>
              <c:yMode val="edge"/>
              <c:x val="2.6269724740830183E-2"/>
              <c:y val="0.37628913333744457"/>
            </c:manualLayout>
          </c:layout>
          <c:overlay val="0"/>
          <c:spPr>
            <a:noFill/>
            <a:ln w="25400">
              <a:noFill/>
            </a:ln>
          </c:spPr>
        </c:title>
        <c:numFmt formatCode="_-* #,##0.0\ _€_-;\-* #,##0.0\ _€_-;_-* &quot;-&quot;??\ _€_-;_-@_-" sourceLinked="1"/>
        <c:majorTickMark val="out"/>
        <c:minorTickMark val="none"/>
        <c:tickLblPos val="nextTo"/>
        <c:txPr>
          <a:bodyPr/>
          <a:lstStyle/>
          <a:p>
            <a:pPr>
              <a:defRPr>
                <a:solidFill>
                  <a:schemeClr val="bg1"/>
                </a:solidFill>
              </a:defRPr>
            </a:pPr>
            <a:endParaRPr lang="de-DE"/>
          </a:p>
        </c:txPr>
        <c:crossAx val="58666368"/>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3366"/>
                </a:solidFill>
                <a:latin typeface="Calibri"/>
                <a:ea typeface="Calibri"/>
                <a:cs typeface="Calibri"/>
              </a:defRPr>
            </a:pPr>
            <a:r>
              <a:rPr lang="de-DE"/>
              <a:t>Sensitivity Analysis Saved Wealth MISW index</a:t>
            </a:r>
          </a:p>
        </c:rich>
      </c:tx>
      <c:layout>
        <c:manualLayout>
          <c:xMode val="edge"/>
          <c:yMode val="edge"/>
          <c:x val="0.36498850143732031"/>
          <c:y val="1.622017017546511E-2"/>
        </c:manualLayout>
      </c:layout>
      <c:overlay val="0"/>
      <c:spPr>
        <a:noFill/>
        <a:ln w="25400">
          <a:noFill/>
        </a:ln>
      </c:spPr>
    </c:title>
    <c:autoTitleDeleted val="0"/>
    <c:plotArea>
      <c:layout>
        <c:manualLayout>
          <c:layoutTarget val="inner"/>
          <c:xMode val="edge"/>
          <c:yMode val="edge"/>
          <c:x val="0.12260551689904227"/>
          <c:y val="0.10798146819402003"/>
          <c:w val="0.86079289989535923"/>
          <c:h val="0.62783885219721813"/>
        </c:manualLayout>
      </c:layout>
      <c:lineChart>
        <c:grouping val="standard"/>
        <c:varyColors val="0"/>
        <c:ser>
          <c:idx val="0"/>
          <c:order val="0"/>
          <c:tx>
            <c:strRef>
              <c:f>'Sensitivity Analysis'!$B$3</c:f>
              <c:strCache>
                <c:ptCount val="1"/>
                <c:pt idx="0">
                  <c:v>Extreme weather intensity and frequency</c:v>
                </c:pt>
              </c:strCache>
            </c:strRef>
          </c:tx>
          <c:marker>
            <c:symbol val="none"/>
          </c:marker>
          <c:cat>
            <c:numRef>
              <c:f>'Sensitivity Analysis'!$D$4:$L$4</c:f>
              <c:numCache>
                <c:formatCode>0.0%</c:formatCode>
                <c:ptCount val="9"/>
                <c:pt idx="0" formatCode="0%">
                  <c:v>-0.2</c:v>
                </c:pt>
                <c:pt idx="1">
                  <c:v>-0.15</c:v>
                </c:pt>
                <c:pt idx="2" formatCode="0%">
                  <c:v>-0.1</c:v>
                </c:pt>
                <c:pt idx="3">
                  <c:v>-0.05</c:v>
                </c:pt>
                <c:pt idx="4" formatCode="0%">
                  <c:v>0</c:v>
                </c:pt>
                <c:pt idx="5">
                  <c:v>0.05</c:v>
                </c:pt>
                <c:pt idx="6" formatCode="0%">
                  <c:v>0.1</c:v>
                </c:pt>
                <c:pt idx="7">
                  <c:v>0.15</c:v>
                </c:pt>
                <c:pt idx="8" formatCode="0%">
                  <c:v>0.2</c:v>
                </c:pt>
              </c:numCache>
            </c:numRef>
          </c:cat>
          <c:val>
            <c:numRef>
              <c:f>'Sensitivity Analysis'!$D$5:$L$5</c:f>
              <c:numCache>
                <c:formatCode>_-* #,##0\ _€_-;\-* #,##0\ _€_-;_-* "-"??\ _€_-;_-@_-</c:formatCode>
                <c:ptCount val="9"/>
                <c:pt idx="0">
                  <c:v>710632.0015734894</c:v>
                </c:pt>
                <c:pt idx="1">
                  <c:v>797325.90153351368</c:v>
                </c:pt>
                <c:pt idx="2">
                  <c:v>889008.03949698294</c:v>
                </c:pt>
                <c:pt idx="3">
                  <c:v>985678.41546389682</c:v>
                </c:pt>
                <c:pt idx="4">
                  <c:v>1087337.0294342565</c:v>
                </c:pt>
                <c:pt idx="5">
                  <c:v>1193983.8814080604</c:v>
                </c:pt>
                <c:pt idx="6">
                  <c:v>1305618.9713853099</c:v>
                </c:pt>
                <c:pt idx="7">
                  <c:v>1422242.2993660031</c:v>
                </c:pt>
                <c:pt idx="8">
                  <c:v>1543853.8653501421</c:v>
                </c:pt>
              </c:numCache>
            </c:numRef>
          </c:val>
          <c:smooth val="0"/>
        </c:ser>
        <c:ser>
          <c:idx val="3"/>
          <c:order val="1"/>
          <c:tx>
            <c:strRef>
              <c:f>'Sensitivity Analysis'!$B$20</c:f>
              <c:strCache>
                <c:ptCount val="1"/>
                <c:pt idx="0">
                  <c:v>Value of public and private property</c:v>
                </c:pt>
              </c:strCache>
            </c:strRef>
          </c:tx>
          <c:marker>
            <c:symbol val="none"/>
          </c:marker>
          <c:val>
            <c:numRef>
              <c:f>'Sensitivity Analysis'!$D$22:$L$22</c:f>
              <c:numCache>
                <c:formatCode>_-* #,##0\ _€_-;\-* #,##0\ _€_-;_-* "-"??\ _€_-;_-@_-</c:formatCode>
                <c:ptCount val="9"/>
                <c:pt idx="0">
                  <c:v>880742.99384174775</c:v>
                </c:pt>
                <c:pt idx="1">
                  <c:v>930352.74580968602</c:v>
                </c:pt>
                <c:pt idx="2">
                  <c:v>981321.66906441643</c:v>
                </c:pt>
                <c:pt idx="3">
                  <c:v>1033649.7636059402</c:v>
                </c:pt>
                <c:pt idx="4">
                  <c:v>1087337.0294342565</c:v>
                </c:pt>
                <c:pt idx="5">
                  <c:v>1142383.4665493653</c:v>
                </c:pt>
                <c:pt idx="6">
                  <c:v>1198789.074951268</c:v>
                </c:pt>
                <c:pt idx="7">
                  <c:v>1256553.8546399623</c:v>
                </c:pt>
                <c:pt idx="8">
                  <c:v>1315677.8056154507</c:v>
                </c:pt>
              </c:numCache>
            </c:numRef>
          </c:val>
          <c:smooth val="0"/>
        </c:ser>
        <c:ser>
          <c:idx val="4"/>
          <c:order val="2"/>
          <c:tx>
            <c:strRef>
              <c:f>'Sensitivity Analysis'!$B$32</c:f>
              <c:strCache>
                <c:ptCount val="1"/>
                <c:pt idx="0">
                  <c:v>Project implementation and maintenance costs</c:v>
                </c:pt>
              </c:strCache>
            </c:strRef>
          </c:tx>
          <c:marker>
            <c:symbol val="none"/>
          </c:marker>
          <c:val>
            <c:numRef>
              <c:f>'Sensitivity Analysis'!$D$34:$L$34</c:f>
              <c:numCache>
                <c:formatCode>_-* #,##0\ _€_-;\-* #,##0\ _€_-;_-* "-"??\ _€_-;_-@_-</c:formatCode>
                <c:ptCount val="9"/>
                <c:pt idx="0">
                  <c:v>1087337.0294342565</c:v>
                </c:pt>
                <c:pt idx="1">
                  <c:v>1087337.0294342565</c:v>
                </c:pt>
                <c:pt idx="2">
                  <c:v>1087337.0294342565</c:v>
                </c:pt>
                <c:pt idx="3">
                  <c:v>1087337.0294342565</c:v>
                </c:pt>
                <c:pt idx="4">
                  <c:v>1087337.0294342565</c:v>
                </c:pt>
                <c:pt idx="5">
                  <c:v>1087337.0294342565</c:v>
                </c:pt>
                <c:pt idx="6">
                  <c:v>1087337.0294342565</c:v>
                </c:pt>
                <c:pt idx="7">
                  <c:v>1087337.0294342565</c:v>
                </c:pt>
                <c:pt idx="8">
                  <c:v>1087337.0294342565</c:v>
                </c:pt>
              </c:numCache>
            </c:numRef>
          </c:val>
          <c:smooth val="0"/>
        </c:ser>
        <c:dLbls>
          <c:showLegendKey val="0"/>
          <c:showVal val="0"/>
          <c:showCatName val="0"/>
          <c:showSerName val="0"/>
          <c:showPercent val="0"/>
          <c:showBubbleSize val="0"/>
        </c:dLbls>
        <c:marker val="1"/>
        <c:smooth val="0"/>
        <c:axId val="60273408"/>
        <c:axId val="60275328"/>
      </c:lineChart>
      <c:catAx>
        <c:axId val="60273408"/>
        <c:scaling>
          <c:orientation val="minMax"/>
        </c:scaling>
        <c:delete val="0"/>
        <c:axPos val="b"/>
        <c:title>
          <c:tx>
            <c:rich>
              <a:bodyPr/>
              <a:lstStyle/>
              <a:p>
                <a:pPr>
                  <a:defRPr sz="1200" b="1" i="0" u="none" strike="noStrike" baseline="0">
                    <a:solidFill>
                      <a:srgbClr val="003366"/>
                    </a:solidFill>
                    <a:latin typeface="Arial"/>
                    <a:ea typeface="Arial"/>
                    <a:cs typeface="Arial"/>
                  </a:defRPr>
                </a:pPr>
                <a:r>
                  <a:rPr lang="de-DE" sz="1200"/>
                  <a:t>Deviation of Criteria</a:t>
                </a:r>
              </a:p>
            </c:rich>
          </c:tx>
          <c:layout>
            <c:manualLayout>
              <c:xMode val="edge"/>
              <c:yMode val="edge"/>
              <c:x val="0.47116984047206867"/>
              <c:y val="0.8032604369751285"/>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1100" b="0" i="0" u="none" strike="noStrike" baseline="0">
                <a:solidFill>
                  <a:srgbClr val="000000"/>
                </a:solidFill>
                <a:latin typeface="Arial"/>
                <a:ea typeface="Arial"/>
                <a:cs typeface="Arial"/>
              </a:defRPr>
            </a:pPr>
            <a:endParaRPr lang="de-DE"/>
          </a:p>
        </c:txPr>
        <c:crossAx val="60275328"/>
        <c:crosses val="autoZero"/>
        <c:auto val="1"/>
        <c:lblAlgn val="ctr"/>
        <c:lblOffset val="100"/>
        <c:tickLblSkip val="1"/>
        <c:tickMarkSkip val="1"/>
        <c:noMultiLvlLbl val="0"/>
      </c:catAx>
      <c:valAx>
        <c:axId val="60275328"/>
        <c:scaling>
          <c:orientation val="minMax"/>
        </c:scaling>
        <c:delete val="0"/>
        <c:axPos val="l"/>
        <c:majorGridlines>
          <c:spPr>
            <a:ln w="3175">
              <a:solidFill>
                <a:srgbClr val="808080"/>
              </a:solidFill>
              <a:prstDash val="sysDash"/>
            </a:ln>
          </c:spPr>
        </c:majorGridlines>
        <c:title>
          <c:tx>
            <c:rich>
              <a:bodyPr/>
              <a:lstStyle/>
              <a:p>
                <a:pPr>
                  <a:defRPr sz="1200" b="1" i="0" u="none" strike="noStrike" baseline="0">
                    <a:solidFill>
                      <a:srgbClr val="003366"/>
                    </a:solidFill>
                    <a:latin typeface="Arial"/>
                    <a:ea typeface="Arial"/>
                    <a:cs typeface="Arial"/>
                  </a:defRPr>
                </a:pPr>
                <a:r>
                  <a:rPr lang="de-DE" sz="1200"/>
                  <a:t>Saved Wealth index value  </a:t>
                </a:r>
              </a:p>
            </c:rich>
          </c:tx>
          <c:layout>
            <c:manualLayout>
              <c:xMode val="edge"/>
              <c:yMode val="edge"/>
              <c:x val="1.77848513616649E-2"/>
              <c:y val="0.15590349670782516"/>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100" b="0" i="0" u="none" strike="noStrike" baseline="0">
                <a:solidFill>
                  <a:srgbClr val="000000"/>
                </a:solidFill>
                <a:latin typeface="Arial"/>
                <a:ea typeface="Arial"/>
                <a:cs typeface="Arial"/>
              </a:defRPr>
            </a:pPr>
            <a:endParaRPr lang="de-DE"/>
          </a:p>
        </c:txPr>
        <c:crossAx val="60273408"/>
        <c:crosses val="autoZero"/>
        <c:crossBetween val="between"/>
      </c:valAx>
      <c:spPr>
        <a:solidFill>
          <a:srgbClr val="FFFFFF"/>
        </a:solidFill>
        <a:ln w="12700">
          <a:solidFill>
            <a:srgbClr val="808080"/>
          </a:solidFill>
          <a:prstDash val="solid"/>
        </a:ln>
      </c:spPr>
    </c:plotArea>
    <c:legend>
      <c:legendPos val="b"/>
      <c:layout>
        <c:manualLayout>
          <c:xMode val="edge"/>
          <c:yMode val="edge"/>
          <c:x val="0.1036828242214404"/>
          <c:y val="0.8649467760867704"/>
          <c:w val="0.87370328708911382"/>
          <c:h val="0.10690223223056811"/>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de-DE"/>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3366"/>
                </a:solidFill>
                <a:latin typeface="Calibri"/>
                <a:ea typeface="Calibri"/>
                <a:cs typeface="Calibri"/>
              </a:defRPr>
            </a:pPr>
            <a:r>
              <a:rPr lang="de-DE"/>
              <a:t>Sensitivity Analysis Saved Health</a:t>
            </a:r>
          </a:p>
        </c:rich>
      </c:tx>
      <c:layout>
        <c:manualLayout>
          <c:xMode val="edge"/>
          <c:yMode val="edge"/>
          <c:x val="0.40943294588176482"/>
          <c:y val="1.8779351237525253E-2"/>
        </c:manualLayout>
      </c:layout>
      <c:overlay val="0"/>
      <c:spPr>
        <a:noFill/>
        <a:ln w="25400">
          <a:noFill/>
        </a:ln>
      </c:spPr>
    </c:title>
    <c:autoTitleDeleted val="0"/>
    <c:plotArea>
      <c:layout>
        <c:manualLayout>
          <c:layoutTarget val="inner"/>
          <c:xMode val="edge"/>
          <c:yMode val="edge"/>
          <c:x val="0.12260551689904227"/>
          <c:y val="0.10798146819402003"/>
          <c:w val="0.86079289989535923"/>
          <c:h val="0.6431939627209019"/>
        </c:manualLayout>
      </c:layout>
      <c:lineChart>
        <c:grouping val="standard"/>
        <c:varyColors val="0"/>
        <c:ser>
          <c:idx val="0"/>
          <c:order val="0"/>
          <c:tx>
            <c:strRef>
              <c:f>'Sensitivity Analysis'!$B$3</c:f>
              <c:strCache>
                <c:ptCount val="1"/>
                <c:pt idx="0">
                  <c:v>Extreme weather intensity and frequency</c:v>
                </c:pt>
              </c:strCache>
            </c:strRef>
          </c:tx>
          <c:marker>
            <c:symbol val="none"/>
          </c:marker>
          <c:cat>
            <c:numRef>
              <c:f>'Sensitivity Analysis'!$D$4:$L$4</c:f>
              <c:numCache>
                <c:formatCode>0.0%</c:formatCode>
                <c:ptCount val="9"/>
                <c:pt idx="0" formatCode="0%">
                  <c:v>-0.2</c:v>
                </c:pt>
                <c:pt idx="1">
                  <c:v>-0.15</c:v>
                </c:pt>
                <c:pt idx="2" formatCode="0%">
                  <c:v>-0.1</c:v>
                </c:pt>
                <c:pt idx="3">
                  <c:v>-0.05</c:v>
                </c:pt>
                <c:pt idx="4" formatCode="0%">
                  <c:v>0</c:v>
                </c:pt>
                <c:pt idx="5">
                  <c:v>0.05</c:v>
                </c:pt>
                <c:pt idx="6" formatCode="0%">
                  <c:v>0.1</c:v>
                </c:pt>
                <c:pt idx="7">
                  <c:v>0.15</c:v>
                </c:pt>
                <c:pt idx="8" formatCode="0%">
                  <c:v>0.2</c:v>
                </c:pt>
              </c:numCache>
            </c:numRef>
          </c:cat>
          <c:val>
            <c:numRef>
              <c:f>'Sensitivity Analysis'!$D$6:$L$6</c:f>
              <c:numCache>
                <c:formatCode>_-* #,##0\ _€_-;\-* #,##0\ _€_-;_-* "-"??\ _€_-;_-@_-</c:formatCode>
                <c:ptCount val="9"/>
                <c:pt idx="0">
                  <c:v>194.7299916404767</c:v>
                </c:pt>
                <c:pt idx="1">
                  <c:v>206.90061611800647</c:v>
                </c:pt>
                <c:pt idx="2">
                  <c:v>219.07124059553627</c:v>
                </c:pt>
                <c:pt idx="3">
                  <c:v>231.24186507306604</c:v>
                </c:pt>
                <c:pt idx="4">
                  <c:v>243.41248955059586</c:v>
                </c:pt>
                <c:pt idx="5">
                  <c:v>255.58311402812564</c:v>
                </c:pt>
                <c:pt idx="6">
                  <c:v>267.75373850565552</c:v>
                </c:pt>
                <c:pt idx="7">
                  <c:v>279.92436298318523</c:v>
                </c:pt>
                <c:pt idx="8">
                  <c:v>292.094987460715</c:v>
                </c:pt>
              </c:numCache>
            </c:numRef>
          </c:val>
          <c:smooth val="0"/>
        </c:ser>
        <c:ser>
          <c:idx val="3"/>
          <c:order val="1"/>
          <c:tx>
            <c:strRef>
              <c:f>'Sensitivity Analysis'!$B$26</c:f>
              <c:strCache>
                <c:ptCount val="1"/>
                <c:pt idx="0">
                  <c:v>Number of deaths and incident cases</c:v>
                </c:pt>
              </c:strCache>
            </c:strRef>
          </c:tx>
          <c:marker>
            <c:symbol val="none"/>
          </c:marker>
          <c:val>
            <c:numRef>
              <c:f>'Sensitivity Analysis'!$D$29:$L$29</c:f>
              <c:numCache>
                <c:formatCode>_-* #,##0\ _€_-;\-* #,##0\ _€_-;_-* "-"??\ _€_-;_-@_-</c:formatCode>
                <c:ptCount val="9"/>
                <c:pt idx="0">
                  <c:v>243.41248955059586</c:v>
                </c:pt>
                <c:pt idx="1">
                  <c:v>243.41248955059586</c:v>
                </c:pt>
                <c:pt idx="2">
                  <c:v>243.41248955059586</c:v>
                </c:pt>
                <c:pt idx="3">
                  <c:v>243.41248955059586</c:v>
                </c:pt>
                <c:pt idx="4">
                  <c:v>243.41248955059586</c:v>
                </c:pt>
                <c:pt idx="5">
                  <c:v>243.41248955059586</c:v>
                </c:pt>
                <c:pt idx="6">
                  <c:v>243.41248955059586</c:v>
                </c:pt>
                <c:pt idx="7">
                  <c:v>243.41248955059586</c:v>
                </c:pt>
                <c:pt idx="8">
                  <c:v>243.41248955059586</c:v>
                </c:pt>
              </c:numCache>
            </c:numRef>
          </c:val>
          <c:smooth val="0"/>
        </c:ser>
        <c:dLbls>
          <c:showLegendKey val="0"/>
          <c:showVal val="0"/>
          <c:showCatName val="0"/>
          <c:showSerName val="0"/>
          <c:showPercent val="0"/>
          <c:showBubbleSize val="0"/>
        </c:dLbls>
        <c:marker val="1"/>
        <c:smooth val="0"/>
        <c:axId val="58233984"/>
        <c:axId val="58235904"/>
      </c:lineChart>
      <c:catAx>
        <c:axId val="58233984"/>
        <c:scaling>
          <c:orientation val="minMax"/>
        </c:scaling>
        <c:delete val="0"/>
        <c:axPos val="b"/>
        <c:title>
          <c:tx>
            <c:rich>
              <a:bodyPr/>
              <a:lstStyle/>
              <a:p>
                <a:pPr>
                  <a:defRPr sz="1000" b="1" i="0" u="none" strike="noStrike" baseline="0">
                    <a:solidFill>
                      <a:srgbClr val="003366"/>
                    </a:solidFill>
                    <a:latin typeface="Arial"/>
                    <a:ea typeface="Arial"/>
                    <a:cs typeface="Arial"/>
                  </a:defRPr>
                </a:pPr>
                <a:r>
                  <a:rPr lang="de-DE"/>
                  <a:t>Deviation of Criteria</a:t>
                </a:r>
              </a:p>
            </c:rich>
          </c:tx>
          <c:layout>
            <c:manualLayout>
              <c:xMode val="edge"/>
              <c:yMode val="edge"/>
              <c:x val="0.46998781477966201"/>
              <c:y val="0.8262929740064141"/>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58235904"/>
        <c:crosses val="autoZero"/>
        <c:auto val="1"/>
        <c:lblAlgn val="ctr"/>
        <c:lblOffset val="100"/>
        <c:tickLblSkip val="1"/>
        <c:tickMarkSkip val="1"/>
        <c:noMultiLvlLbl val="0"/>
      </c:catAx>
      <c:valAx>
        <c:axId val="58235904"/>
        <c:scaling>
          <c:orientation val="minMax"/>
        </c:scaling>
        <c:delete val="0"/>
        <c:axPos val="l"/>
        <c:majorGridlines>
          <c:spPr>
            <a:ln w="3175">
              <a:solidFill>
                <a:srgbClr val="808080"/>
              </a:solidFill>
              <a:prstDash val="sysDash"/>
            </a:ln>
          </c:spPr>
        </c:majorGridlines>
        <c:title>
          <c:tx>
            <c:rich>
              <a:bodyPr/>
              <a:lstStyle/>
              <a:p>
                <a:pPr>
                  <a:defRPr sz="1000" b="1" i="0" u="none" strike="noStrike" baseline="0">
                    <a:solidFill>
                      <a:srgbClr val="003366"/>
                    </a:solidFill>
                    <a:latin typeface="Arial"/>
                    <a:ea typeface="Arial"/>
                    <a:cs typeface="Arial"/>
                  </a:defRPr>
                </a:pPr>
                <a:r>
                  <a:rPr lang="de-DE"/>
                  <a:t>Saved Wealth (DALYs)</a:t>
                </a:r>
              </a:p>
            </c:rich>
          </c:tx>
          <c:layout>
            <c:manualLayout>
              <c:xMode val="edge"/>
              <c:yMode val="edge"/>
              <c:x val="1.7819414908902809E-2"/>
              <c:y val="0.35296043848645592"/>
            </c:manualLayout>
          </c:layout>
          <c:overlay val="0"/>
          <c:spPr>
            <a:noFill/>
            <a:ln w="25400">
              <a:noFill/>
            </a:ln>
          </c:spPr>
        </c:title>
        <c:numFmt formatCode="_-* #,##0\ _€_-;\-* #,##0\ _€_-;_-* &quot;-&quot;??\ _€_-;_-@_-" sourceLinked="1"/>
        <c:majorTickMark val="out"/>
        <c:minorTickMark val="none"/>
        <c:tickLblPos val="nextTo"/>
        <c:spPr>
          <a:ln w="3175">
            <a:solidFill>
              <a:srgbClr val="80808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58233984"/>
        <c:crosses val="autoZero"/>
        <c:crossBetween val="between"/>
      </c:valAx>
      <c:spPr>
        <a:solidFill>
          <a:srgbClr val="FFFFFF"/>
        </a:solidFill>
        <a:ln w="12700">
          <a:solidFill>
            <a:srgbClr val="808080"/>
          </a:solidFill>
          <a:prstDash val="solid"/>
        </a:ln>
      </c:spPr>
    </c:plotArea>
    <c:legend>
      <c:legendPos val="b"/>
      <c:layout>
        <c:manualLayout>
          <c:xMode val="edge"/>
          <c:yMode val="edge"/>
          <c:x val="0.12629671291088615"/>
          <c:y val="0.89053858670737174"/>
          <c:w val="0.8350043744531932"/>
          <c:h val="7.896181883214693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de-DE"/>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206375</xdr:colOff>
      <xdr:row>6</xdr:row>
      <xdr:rowOff>142875</xdr:rowOff>
    </xdr:from>
    <xdr:to>
      <xdr:col>6</xdr:col>
      <xdr:colOff>149225</xdr:colOff>
      <xdr:row>28</xdr:row>
      <xdr:rowOff>165100</xdr:rowOff>
    </xdr:to>
    <xdr:sp macro="" textlink="">
      <xdr:nvSpPr>
        <xdr:cNvPr id="2" name="Inhaltsplatzhalter 2"/>
        <xdr:cNvSpPr txBox="1">
          <a:spLocks/>
        </xdr:cNvSpPr>
      </xdr:nvSpPr>
      <xdr:spPr>
        <a:xfrm>
          <a:off x="968375" y="1285875"/>
          <a:ext cx="3752850" cy="4213225"/>
        </a:xfrm>
        <a:prstGeom prst="rect">
          <a:avLst/>
        </a:prstGeom>
        <a:solidFill>
          <a:schemeClr val="bg1"/>
        </a:solidFill>
      </xdr:spPr>
      <xdr:txBody>
        <a:bodyPr wrap="square"/>
        <a:lstStyle>
          <a:defPPr>
            <a:defRPr lang="de-DE"/>
          </a:defPPr>
          <a:lvl1pPr algn="l" rtl="0" fontAlgn="base">
            <a:spcBef>
              <a:spcPct val="0"/>
            </a:spcBef>
            <a:spcAft>
              <a:spcPct val="0"/>
            </a:spcAft>
            <a:defRPr sz="2200" b="1" kern="1200">
              <a:solidFill>
                <a:srgbClr val="999999"/>
              </a:solidFill>
              <a:latin typeface="Arial" charset="0"/>
              <a:ea typeface="+mn-ea"/>
              <a:cs typeface="Arial" charset="0"/>
            </a:defRPr>
          </a:lvl1pPr>
          <a:lvl2pPr marL="457200" algn="l" rtl="0" fontAlgn="base">
            <a:spcBef>
              <a:spcPct val="0"/>
            </a:spcBef>
            <a:spcAft>
              <a:spcPct val="0"/>
            </a:spcAft>
            <a:defRPr sz="2200" b="1" kern="1200">
              <a:solidFill>
                <a:srgbClr val="999999"/>
              </a:solidFill>
              <a:latin typeface="Arial" charset="0"/>
              <a:ea typeface="+mn-ea"/>
              <a:cs typeface="Arial" charset="0"/>
            </a:defRPr>
          </a:lvl2pPr>
          <a:lvl3pPr marL="914400" algn="l" rtl="0" fontAlgn="base">
            <a:spcBef>
              <a:spcPct val="0"/>
            </a:spcBef>
            <a:spcAft>
              <a:spcPct val="0"/>
            </a:spcAft>
            <a:defRPr sz="2200" b="1" kern="1200">
              <a:solidFill>
                <a:srgbClr val="999999"/>
              </a:solidFill>
              <a:latin typeface="Arial" charset="0"/>
              <a:ea typeface="+mn-ea"/>
              <a:cs typeface="Arial" charset="0"/>
            </a:defRPr>
          </a:lvl3pPr>
          <a:lvl4pPr marL="1371600" algn="l" rtl="0" fontAlgn="base">
            <a:spcBef>
              <a:spcPct val="0"/>
            </a:spcBef>
            <a:spcAft>
              <a:spcPct val="0"/>
            </a:spcAft>
            <a:defRPr sz="2200" b="1" kern="1200">
              <a:solidFill>
                <a:srgbClr val="999999"/>
              </a:solidFill>
              <a:latin typeface="Arial" charset="0"/>
              <a:ea typeface="+mn-ea"/>
              <a:cs typeface="Arial" charset="0"/>
            </a:defRPr>
          </a:lvl4pPr>
          <a:lvl5pPr marL="1828800" algn="l" rtl="0" fontAlgn="base">
            <a:spcBef>
              <a:spcPct val="0"/>
            </a:spcBef>
            <a:spcAft>
              <a:spcPct val="0"/>
            </a:spcAft>
            <a:defRPr sz="2200" b="1" kern="1200">
              <a:solidFill>
                <a:srgbClr val="999999"/>
              </a:solidFill>
              <a:latin typeface="Arial" charset="0"/>
              <a:ea typeface="+mn-ea"/>
              <a:cs typeface="Arial" charset="0"/>
            </a:defRPr>
          </a:lvl5pPr>
          <a:lvl6pPr marL="2286000" algn="l" defTabSz="914400" rtl="0" eaLnBrk="1" latinLnBrk="0" hangingPunct="1">
            <a:defRPr sz="2200" b="1" kern="1200">
              <a:solidFill>
                <a:srgbClr val="999999"/>
              </a:solidFill>
              <a:latin typeface="Arial" charset="0"/>
              <a:ea typeface="+mn-ea"/>
              <a:cs typeface="Arial" charset="0"/>
            </a:defRPr>
          </a:lvl6pPr>
          <a:lvl7pPr marL="2743200" algn="l" defTabSz="914400" rtl="0" eaLnBrk="1" latinLnBrk="0" hangingPunct="1">
            <a:defRPr sz="2200" b="1" kern="1200">
              <a:solidFill>
                <a:srgbClr val="999999"/>
              </a:solidFill>
              <a:latin typeface="Arial" charset="0"/>
              <a:ea typeface="+mn-ea"/>
              <a:cs typeface="Arial" charset="0"/>
            </a:defRPr>
          </a:lvl7pPr>
          <a:lvl8pPr marL="3200400" algn="l" defTabSz="914400" rtl="0" eaLnBrk="1" latinLnBrk="0" hangingPunct="1">
            <a:defRPr sz="2200" b="1" kern="1200">
              <a:solidFill>
                <a:srgbClr val="999999"/>
              </a:solidFill>
              <a:latin typeface="Arial" charset="0"/>
              <a:ea typeface="+mn-ea"/>
              <a:cs typeface="Arial" charset="0"/>
            </a:defRPr>
          </a:lvl8pPr>
          <a:lvl9pPr marL="3657600" algn="l" defTabSz="914400" rtl="0" eaLnBrk="1" latinLnBrk="0" hangingPunct="1">
            <a:defRPr sz="2200" b="1" kern="1200">
              <a:solidFill>
                <a:srgbClr val="999999"/>
              </a:solidFill>
              <a:latin typeface="Arial" charset="0"/>
              <a:ea typeface="+mn-ea"/>
              <a:cs typeface="Arial" charset="0"/>
            </a:defRPr>
          </a:lvl9pPr>
        </a:lstStyle>
        <a:p>
          <a:pPr>
            <a:spcBef>
              <a:spcPts val="0"/>
            </a:spcBef>
            <a:spcAft>
              <a:spcPts val="600"/>
            </a:spcAft>
            <a:buClr>
              <a:srgbClr val="C80F0F"/>
            </a:buClr>
            <a:buFont typeface="Wingdings" pitchFamily="2" charset="2"/>
            <a:buNone/>
            <a:defRPr/>
          </a:pPr>
          <a:r>
            <a:rPr lang="en-GB" sz="1100" kern="0">
              <a:solidFill>
                <a:schemeClr val="tx1">
                  <a:lumMod val="65000"/>
                  <a:lumOff val="35000"/>
                </a:schemeClr>
              </a:solidFill>
              <a:latin typeface="+mn-lt"/>
              <a:cs typeface="+mn-cs"/>
            </a:rPr>
            <a:t>As a federally owned enterprise, GIZ supports the </a:t>
          </a:r>
          <a:br>
            <a:rPr lang="en-GB" sz="1100" kern="0">
              <a:solidFill>
                <a:schemeClr val="tx1">
                  <a:lumMod val="65000"/>
                  <a:lumOff val="35000"/>
                </a:schemeClr>
              </a:solidFill>
              <a:latin typeface="+mn-lt"/>
              <a:cs typeface="+mn-cs"/>
            </a:rPr>
          </a:br>
          <a:r>
            <a:rPr lang="en-GB" sz="1100" kern="0">
              <a:solidFill>
                <a:schemeClr val="tx1">
                  <a:lumMod val="65000"/>
                  <a:lumOff val="35000"/>
                </a:schemeClr>
              </a:solidFill>
              <a:latin typeface="+mn-lt"/>
              <a:cs typeface="+mn-cs"/>
            </a:rPr>
            <a:t>German Government in achieving its objectives in </a:t>
          </a:r>
          <a:br>
            <a:rPr lang="en-GB" sz="1100" kern="0">
              <a:solidFill>
                <a:schemeClr val="tx1">
                  <a:lumMod val="65000"/>
                  <a:lumOff val="35000"/>
                </a:schemeClr>
              </a:solidFill>
              <a:latin typeface="+mn-lt"/>
              <a:cs typeface="+mn-cs"/>
            </a:rPr>
          </a:br>
          <a:r>
            <a:rPr lang="en-GB" sz="1100" kern="0">
              <a:solidFill>
                <a:schemeClr val="tx1">
                  <a:lumMod val="65000"/>
                  <a:lumOff val="35000"/>
                </a:schemeClr>
              </a:solidFill>
              <a:latin typeface="+mn-lt"/>
              <a:cs typeface="+mn-cs"/>
            </a:rPr>
            <a:t>the field of international cooperation for sustainable development.</a:t>
          </a:r>
        </a:p>
        <a:p>
          <a:pPr>
            <a:spcBef>
              <a:spcPts val="0"/>
            </a:spcBef>
            <a:spcAft>
              <a:spcPts val="600"/>
            </a:spcAft>
            <a:buClr>
              <a:srgbClr val="C80F0F"/>
            </a:buClr>
            <a:buFont typeface="Wingdings" pitchFamily="2" charset="2"/>
            <a:buNone/>
            <a:defRPr/>
          </a:pPr>
          <a:r>
            <a:rPr lang="en-GB" sz="1100" kern="0">
              <a:solidFill>
                <a:srgbClr val="C00000"/>
              </a:solidFill>
              <a:latin typeface="+mn-lt"/>
              <a:cs typeface="+mn-cs"/>
            </a:rPr>
            <a:t>Published by</a:t>
          </a:r>
          <a:r>
            <a:rPr lang="en-GB" sz="1100" kern="0">
              <a:solidFill>
                <a:schemeClr val="tx1">
                  <a:lumMod val="50000"/>
                  <a:lumOff val="50000"/>
                </a:schemeClr>
              </a:solidFill>
              <a:latin typeface="+mn-lt"/>
              <a:cs typeface="+mn-cs"/>
            </a:rPr>
            <a:t/>
          </a:r>
          <a:br>
            <a:rPr lang="en-GB" sz="1100" kern="0">
              <a:solidFill>
                <a:schemeClr val="tx1">
                  <a:lumMod val="50000"/>
                  <a:lumOff val="50000"/>
                </a:schemeClr>
              </a:solidFill>
              <a:latin typeface="+mn-lt"/>
              <a:cs typeface="+mn-cs"/>
            </a:rPr>
          </a:br>
          <a:r>
            <a:rPr lang="en-GB" sz="1100" kern="0">
              <a:solidFill>
                <a:schemeClr val="tx1">
                  <a:lumMod val="65000"/>
                  <a:lumOff val="35000"/>
                </a:schemeClr>
              </a:solidFill>
              <a:latin typeface="+mn-lt"/>
              <a:cs typeface="+mn-cs"/>
            </a:rPr>
            <a:t>Deutsche Gesellschaft für</a:t>
          </a:r>
          <a:br>
            <a:rPr lang="en-GB" sz="1100" kern="0">
              <a:solidFill>
                <a:schemeClr val="tx1">
                  <a:lumMod val="65000"/>
                  <a:lumOff val="35000"/>
                </a:schemeClr>
              </a:solidFill>
              <a:latin typeface="+mn-lt"/>
              <a:cs typeface="+mn-cs"/>
            </a:rPr>
          </a:br>
          <a:r>
            <a:rPr lang="en-GB" sz="1100" kern="0">
              <a:solidFill>
                <a:schemeClr val="tx1">
                  <a:lumMod val="65000"/>
                  <a:lumOff val="35000"/>
                </a:schemeClr>
              </a:solidFill>
              <a:latin typeface="+mn-lt"/>
              <a:cs typeface="+mn-cs"/>
            </a:rPr>
            <a:t>Internationale Zusammenarbeit (GIZ) GmbH</a:t>
          </a:r>
        </a:p>
        <a:p>
          <a:pPr>
            <a:spcBef>
              <a:spcPts val="0"/>
            </a:spcBef>
            <a:spcAft>
              <a:spcPts val="600"/>
            </a:spcAft>
            <a:buClr>
              <a:srgbClr val="C80F0F"/>
            </a:buClr>
            <a:buFont typeface="Wingdings" pitchFamily="2" charset="2"/>
            <a:buNone/>
            <a:defRPr/>
          </a:pPr>
          <a:r>
            <a:rPr lang="en-GB" sz="1100" kern="0">
              <a:solidFill>
                <a:schemeClr val="tx1">
                  <a:lumMod val="65000"/>
                  <a:lumOff val="35000"/>
                </a:schemeClr>
              </a:solidFill>
              <a:latin typeface="+mn-lt"/>
              <a:cs typeface="+mn-cs"/>
            </a:rPr>
            <a:t>Registered</a:t>
          </a:r>
          <a:r>
            <a:rPr lang="en-GB" sz="1100" kern="0" baseline="0">
              <a:solidFill>
                <a:schemeClr val="tx1">
                  <a:lumMod val="65000"/>
                  <a:lumOff val="35000"/>
                </a:schemeClr>
              </a:solidFill>
              <a:latin typeface="+mn-lt"/>
              <a:cs typeface="+mn-cs"/>
            </a:rPr>
            <a:t> offices</a:t>
          </a:r>
          <a:br>
            <a:rPr lang="en-GB" sz="1100" kern="0" baseline="0">
              <a:solidFill>
                <a:schemeClr val="tx1">
                  <a:lumMod val="65000"/>
                  <a:lumOff val="35000"/>
                </a:schemeClr>
              </a:solidFill>
              <a:latin typeface="+mn-lt"/>
              <a:cs typeface="+mn-cs"/>
            </a:rPr>
          </a:br>
          <a:r>
            <a:rPr lang="en-GB" sz="1100" kern="0" baseline="0">
              <a:solidFill>
                <a:schemeClr val="tx1">
                  <a:lumMod val="65000"/>
                  <a:lumOff val="35000"/>
                </a:schemeClr>
              </a:solidFill>
              <a:latin typeface="+mn-lt"/>
              <a:cs typeface="+mn-cs"/>
            </a:rPr>
            <a:t>Bonn and Eschborn, Germany</a:t>
          </a:r>
          <a:endParaRPr lang="en-GB" sz="1100" kern="0">
            <a:solidFill>
              <a:schemeClr val="tx1">
                <a:lumMod val="65000"/>
                <a:lumOff val="35000"/>
              </a:schemeClr>
            </a:solidFill>
            <a:latin typeface="+mn-lt"/>
            <a:cs typeface="+mn-cs"/>
          </a:endParaRPr>
        </a:p>
        <a:p>
          <a:pPr>
            <a:spcBef>
              <a:spcPts val="0"/>
            </a:spcBef>
            <a:spcAft>
              <a:spcPts val="600"/>
            </a:spcAft>
            <a:buClr>
              <a:srgbClr val="C80F0F"/>
            </a:buClr>
            <a:buFont typeface="Wingdings" pitchFamily="2" charset="2"/>
            <a:buNone/>
            <a:tabLst>
              <a:tab pos="180975" algn="l"/>
            </a:tabLst>
            <a:defRPr/>
          </a:pPr>
          <a:r>
            <a:rPr lang="en-GB" sz="1100" kern="0">
              <a:solidFill>
                <a:schemeClr val="tx1">
                  <a:lumMod val="65000"/>
                  <a:lumOff val="35000"/>
                </a:schemeClr>
              </a:solidFill>
              <a:latin typeface="+mn-lt"/>
              <a:cs typeface="+mn-cs"/>
            </a:rPr>
            <a:t>Dag-Hammarskjöld-Weg 1-5</a:t>
          </a:r>
          <a:br>
            <a:rPr lang="en-GB" sz="1100" kern="0">
              <a:solidFill>
                <a:schemeClr val="tx1">
                  <a:lumMod val="65000"/>
                  <a:lumOff val="35000"/>
                </a:schemeClr>
              </a:solidFill>
              <a:latin typeface="+mn-lt"/>
              <a:cs typeface="+mn-cs"/>
            </a:rPr>
          </a:br>
          <a:r>
            <a:rPr lang="en-GB" sz="1100" kern="0">
              <a:solidFill>
                <a:schemeClr val="tx1">
                  <a:lumMod val="65000"/>
                  <a:lumOff val="35000"/>
                </a:schemeClr>
              </a:solidFill>
              <a:latin typeface="+mn-lt"/>
              <a:cs typeface="+mn-cs"/>
            </a:rPr>
            <a:t>65760 Eschborn, Germany</a:t>
          </a:r>
          <a:br>
            <a:rPr lang="en-GB" sz="1100" kern="0">
              <a:solidFill>
                <a:schemeClr val="tx1">
                  <a:lumMod val="65000"/>
                  <a:lumOff val="35000"/>
                </a:schemeClr>
              </a:solidFill>
              <a:latin typeface="+mn-lt"/>
              <a:cs typeface="+mn-cs"/>
            </a:rPr>
          </a:br>
          <a:r>
            <a:rPr lang="en-GB" sz="1100" kern="0">
              <a:solidFill>
                <a:schemeClr val="tx1">
                  <a:lumMod val="65000"/>
                  <a:lumOff val="35000"/>
                </a:schemeClr>
              </a:solidFill>
              <a:latin typeface="+mn-lt"/>
              <a:cs typeface="+mn-cs"/>
            </a:rPr>
            <a:t>T	+49 61 96 79-0</a:t>
          </a:r>
          <a:br>
            <a:rPr lang="en-GB" sz="1100" kern="0">
              <a:solidFill>
                <a:schemeClr val="tx1">
                  <a:lumMod val="65000"/>
                  <a:lumOff val="35000"/>
                </a:schemeClr>
              </a:solidFill>
              <a:latin typeface="+mn-lt"/>
              <a:cs typeface="+mn-cs"/>
            </a:rPr>
          </a:br>
          <a:r>
            <a:rPr lang="en-GB" sz="1100" kern="0">
              <a:solidFill>
                <a:schemeClr val="tx1">
                  <a:lumMod val="65000"/>
                  <a:lumOff val="35000"/>
                </a:schemeClr>
              </a:solidFill>
              <a:latin typeface="+mn-lt"/>
              <a:cs typeface="+mn-cs"/>
            </a:rPr>
            <a:t>F	+49 61 96 79-1115</a:t>
          </a:r>
        </a:p>
        <a:p>
          <a:pPr>
            <a:spcBef>
              <a:spcPts val="0"/>
            </a:spcBef>
            <a:spcAft>
              <a:spcPts val="600"/>
            </a:spcAft>
            <a:buClr>
              <a:srgbClr val="C80F0F"/>
            </a:buClr>
            <a:buFont typeface="Wingdings" pitchFamily="2" charset="2"/>
            <a:buNone/>
            <a:tabLst>
              <a:tab pos="180975" algn="l"/>
            </a:tabLst>
            <a:defRPr/>
          </a:pPr>
          <a:r>
            <a:rPr lang="en-GB" sz="1100" kern="0">
              <a:solidFill>
                <a:srgbClr val="C00000"/>
              </a:solidFill>
              <a:latin typeface="+mn-lt"/>
              <a:cs typeface="+mn-cs"/>
            </a:rPr>
            <a:t>Contact</a:t>
          </a:r>
          <a:r>
            <a:rPr lang="en-GB" sz="1100" kern="0">
              <a:solidFill>
                <a:schemeClr val="tx1"/>
              </a:solidFill>
              <a:latin typeface="+mn-lt"/>
              <a:cs typeface="+mn-cs"/>
            </a:rPr>
            <a:t/>
          </a:r>
          <a:br>
            <a:rPr lang="en-GB" sz="1100" kern="0">
              <a:solidFill>
                <a:schemeClr val="tx1"/>
              </a:solidFill>
              <a:latin typeface="+mn-lt"/>
              <a:cs typeface="+mn-cs"/>
            </a:rPr>
          </a:br>
          <a:r>
            <a:rPr lang="en-GB" sz="1100" kern="0">
              <a:solidFill>
                <a:schemeClr val="tx1">
                  <a:lumMod val="65000"/>
                  <a:lumOff val="35000"/>
                </a:schemeClr>
              </a:solidFill>
              <a:latin typeface="+mn-lt"/>
              <a:cs typeface="+mn-cs"/>
            </a:rPr>
            <a:t>E	</a:t>
          </a:r>
          <a:r>
            <a:rPr lang="en-GB" sz="1100" u="sng" kern="0">
              <a:solidFill>
                <a:schemeClr val="tx1">
                  <a:lumMod val="65000"/>
                  <a:lumOff val="35000"/>
                </a:schemeClr>
              </a:solidFill>
              <a:latin typeface="+mn-lt"/>
              <a:cs typeface="+mn-cs"/>
            </a:rPr>
            <a:t>climate@giz.de</a:t>
          </a:r>
          <a:r>
            <a:rPr lang="en-GB" sz="1100" kern="0">
              <a:solidFill>
                <a:schemeClr val="tx1">
                  <a:lumMod val="65000"/>
                  <a:lumOff val="35000"/>
                </a:schemeClr>
              </a:solidFill>
              <a:latin typeface="+mn-lt"/>
              <a:cs typeface="+mn-cs"/>
            </a:rPr>
            <a:t/>
          </a:r>
          <a:br>
            <a:rPr lang="en-GB" sz="1100" kern="0">
              <a:solidFill>
                <a:schemeClr val="tx1">
                  <a:lumMod val="65000"/>
                  <a:lumOff val="35000"/>
                </a:schemeClr>
              </a:solidFill>
              <a:latin typeface="+mn-lt"/>
              <a:cs typeface="+mn-cs"/>
            </a:rPr>
          </a:br>
          <a:r>
            <a:rPr lang="en-GB" sz="1100" kern="0">
              <a:solidFill>
                <a:schemeClr val="tx1">
                  <a:lumMod val="65000"/>
                  <a:lumOff val="35000"/>
                </a:schemeClr>
              </a:solidFill>
              <a:latin typeface="+mn-lt"/>
              <a:cs typeface="+mn-cs"/>
            </a:rPr>
            <a:t>I	www.giz.de/climate</a:t>
          </a:r>
        </a:p>
        <a:p>
          <a:pPr>
            <a:spcBef>
              <a:spcPts val="600"/>
            </a:spcBef>
            <a:spcAft>
              <a:spcPts val="300"/>
            </a:spcAft>
            <a:buClr>
              <a:srgbClr val="C80F0F"/>
            </a:buClr>
            <a:buFont typeface="Wingdings" pitchFamily="2" charset="2"/>
            <a:buNone/>
            <a:defRPr/>
          </a:pPr>
          <a:r>
            <a:rPr lang="en-GB" sz="1100" kern="0">
              <a:solidFill>
                <a:schemeClr val="tx1"/>
              </a:solidFill>
              <a:latin typeface="+mn-lt"/>
              <a:cs typeface="+mn-cs"/>
            </a:rPr>
            <a:t>GIZ Climate Protection Programme</a:t>
          </a:r>
        </a:p>
        <a:p>
          <a:pPr>
            <a:spcBef>
              <a:spcPts val="0"/>
            </a:spcBef>
            <a:spcAft>
              <a:spcPts val="300"/>
            </a:spcAft>
            <a:buClr>
              <a:srgbClr val="C80F0F"/>
            </a:buClr>
            <a:buFont typeface="Wingdings" pitchFamily="2" charset="2"/>
            <a:buNone/>
            <a:defRPr/>
          </a:pPr>
          <a:endParaRPr lang="en-GB" sz="1200" kern="0">
            <a:solidFill>
              <a:schemeClr val="tx1"/>
            </a:solidFill>
            <a:latin typeface="+mn-lt"/>
            <a:cs typeface="+mn-cs"/>
          </a:endParaRPr>
        </a:p>
        <a:p>
          <a:pPr>
            <a:spcBef>
              <a:spcPts val="0"/>
            </a:spcBef>
            <a:spcAft>
              <a:spcPts val="300"/>
            </a:spcAft>
            <a:buClr>
              <a:srgbClr val="C80F0F"/>
            </a:buClr>
            <a:buFont typeface="Wingdings" pitchFamily="2" charset="2"/>
            <a:buNone/>
            <a:defRPr/>
          </a:pPr>
          <a:endParaRPr lang="en-GB" sz="1200" kern="0">
            <a:solidFill>
              <a:schemeClr val="tx1"/>
            </a:solidFill>
            <a:latin typeface="+mn-lt"/>
            <a:cs typeface="+mn-cs"/>
          </a:endParaRPr>
        </a:p>
        <a:p>
          <a:pPr>
            <a:spcBef>
              <a:spcPts val="0"/>
            </a:spcBef>
            <a:spcAft>
              <a:spcPts val="300"/>
            </a:spcAft>
            <a:buClr>
              <a:srgbClr val="C80F0F"/>
            </a:buClr>
            <a:buFont typeface="Wingdings" pitchFamily="2" charset="2"/>
            <a:buNone/>
            <a:defRPr/>
          </a:pPr>
          <a:endParaRPr lang="en-GB" sz="1200" kern="0">
            <a:solidFill>
              <a:schemeClr val="tx1"/>
            </a:solidFill>
            <a:latin typeface="+mn-lt"/>
            <a:cs typeface="+mn-cs"/>
          </a:endParaRPr>
        </a:p>
      </xdr:txBody>
    </xdr:sp>
    <xdr:clientData/>
  </xdr:twoCellAnchor>
  <xdr:twoCellAnchor>
    <xdr:from>
      <xdr:col>8</xdr:col>
      <xdr:colOff>12700</xdr:colOff>
      <xdr:row>6</xdr:row>
      <xdr:rowOff>6351</xdr:rowOff>
    </xdr:from>
    <xdr:to>
      <xdr:col>13</xdr:col>
      <xdr:colOff>677863</xdr:colOff>
      <xdr:row>19</xdr:row>
      <xdr:rowOff>180975</xdr:rowOff>
    </xdr:to>
    <xdr:sp macro="" textlink="">
      <xdr:nvSpPr>
        <xdr:cNvPr id="3" name="Inhaltsplatzhalter 2"/>
        <xdr:cNvSpPr txBox="1">
          <a:spLocks/>
        </xdr:cNvSpPr>
      </xdr:nvSpPr>
      <xdr:spPr bwMode="auto">
        <a:xfrm>
          <a:off x="6108700" y="1149351"/>
          <a:ext cx="4475163" cy="2651124"/>
        </a:xfrm>
        <a:prstGeom prst="rect">
          <a:avLst/>
        </a:prstGeom>
        <a:solidFill>
          <a:schemeClr val="bg1"/>
        </a:solidFill>
        <a:ln w="9525">
          <a:noFill/>
          <a:miter lim="800000"/>
          <a:headEnd/>
          <a:tailEnd/>
        </a:ln>
      </xdr:spPr>
      <xdr:txBody>
        <a:bodyPr wrap="square" lIns="0" tIns="0" rIns="0" bIns="0"/>
        <a:lstStyle>
          <a:defPPr>
            <a:defRPr lang="de-DE"/>
          </a:defPPr>
          <a:lvl1pPr algn="l" rtl="0" fontAlgn="base">
            <a:spcBef>
              <a:spcPct val="0"/>
            </a:spcBef>
            <a:spcAft>
              <a:spcPct val="0"/>
            </a:spcAft>
            <a:defRPr sz="2200" b="1" kern="1200">
              <a:solidFill>
                <a:srgbClr val="999999"/>
              </a:solidFill>
              <a:latin typeface="Arial" charset="0"/>
              <a:ea typeface="+mn-ea"/>
              <a:cs typeface="Arial" charset="0"/>
            </a:defRPr>
          </a:lvl1pPr>
          <a:lvl2pPr marL="457200" algn="l" rtl="0" fontAlgn="base">
            <a:spcBef>
              <a:spcPct val="0"/>
            </a:spcBef>
            <a:spcAft>
              <a:spcPct val="0"/>
            </a:spcAft>
            <a:defRPr sz="2200" b="1" kern="1200">
              <a:solidFill>
                <a:srgbClr val="999999"/>
              </a:solidFill>
              <a:latin typeface="Arial" charset="0"/>
              <a:ea typeface="+mn-ea"/>
              <a:cs typeface="Arial" charset="0"/>
            </a:defRPr>
          </a:lvl2pPr>
          <a:lvl3pPr marL="914400" algn="l" rtl="0" fontAlgn="base">
            <a:spcBef>
              <a:spcPct val="0"/>
            </a:spcBef>
            <a:spcAft>
              <a:spcPct val="0"/>
            </a:spcAft>
            <a:defRPr sz="2200" b="1" kern="1200">
              <a:solidFill>
                <a:srgbClr val="999999"/>
              </a:solidFill>
              <a:latin typeface="Arial" charset="0"/>
              <a:ea typeface="+mn-ea"/>
              <a:cs typeface="Arial" charset="0"/>
            </a:defRPr>
          </a:lvl3pPr>
          <a:lvl4pPr marL="1371600" algn="l" rtl="0" fontAlgn="base">
            <a:spcBef>
              <a:spcPct val="0"/>
            </a:spcBef>
            <a:spcAft>
              <a:spcPct val="0"/>
            </a:spcAft>
            <a:defRPr sz="2200" b="1" kern="1200">
              <a:solidFill>
                <a:srgbClr val="999999"/>
              </a:solidFill>
              <a:latin typeface="Arial" charset="0"/>
              <a:ea typeface="+mn-ea"/>
              <a:cs typeface="Arial" charset="0"/>
            </a:defRPr>
          </a:lvl4pPr>
          <a:lvl5pPr marL="1828800" algn="l" rtl="0" fontAlgn="base">
            <a:spcBef>
              <a:spcPct val="0"/>
            </a:spcBef>
            <a:spcAft>
              <a:spcPct val="0"/>
            </a:spcAft>
            <a:defRPr sz="2200" b="1" kern="1200">
              <a:solidFill>
                <a:srgbClr val="999999"/>
              </a:solidFill>
              <a:latin typeface="Arial" charset="0"/>
              <a:ea typeface="+mn-ea"/>
              <a:cs typeface="Arial" charset="0"/>
            </a:defRPr>
          </a:lvl5pPr>
          <a:lvl6pPr marL="2286000" algn="l" defTabSz="914400" rtl="0" eaLnBrk="1" latinLnBrk="0" hangingPunct="1">
            <a:defRPr sz="2200" b="1" kern="1200">
              <a:solidFill>
                <a:srgbClr val="999999"/>
              </a:solidFill>
              <a:latin typeface="Arial" charset="0"/>
              <a:ea typeface="+mn-ea"/>
              <a:cs typeface="Arial" charset="0"/>
            </a:defRPr>
          </a:lvl6pPr>
          <a:lvl7pPr marL="2743200" algn="l" defTabSz="914400" rtl="0" eaLnBrk="1" latinLnBrk="0" hangingPunct="1">
            <a:defRPr sz="2200" b="1" kern="1200">
              <a:solidFill>
                <a:srgbClr val="999999"/>
              </a:solidFill>
              <a:latin typeface="Arial" charset="0"/>
              <a:ea typeface="+mn-ea"/>
              <a:cs typeface="Arial" charset="0"/>
            </a:defRPr>
          </a:lvl7pPr>
          <a:lvl8pPr marL="3200400" algn="l" defTabSz="914400" rtl="0" eaLnBrk="1" latinLnBrk="0" hangingPunct="1">
            <a:defRPr sz="2200" b="1" kern="1200">
              <a:solidFill>
                <a:srgbClr val="999999"/>
              </a:solidFill>
              <a:latin typeface="Arial" charset="0"/>
              <a:ea typeface="+mn-ea"/>
              <a:cs typeface="Arial" charset="0"/>
            </a:defRPr>
          </a:lvl8pPr>
          <a:lvl9pPr marL="3657600" algn="l" defTabSz="914400" rtl="0" eaLnBrk="1" latinLnBrk="0" hangingPunct="1">
            <a:defRPr sz="2200" b="1" kern="1200">
              <a:solidFill>
                <a:srgbClr val="999999"/>
              </a:solidFill>
              <a:latin typeface="Arial" charset="0"/>
              <a:ea typeface="+mn-ea"/>
              <a:cs typeface="Arial" charset="0"/>
            </a:defRPr>
          </a:lvl9pPr>
        </a:lstStyle>
        <a:p>
          <a:pPr>
            <a:spcBef>
              <a:spcPts val="0"/>
            </a:spcBef>
            <a:spcAft>
              <a:spcPts val="600"/>
            </a:spcAft>
            <a:defRPr/>
          </a:pPr>
          <a:r>
            <a:rPr lang="fr-FR" sz="1100" kern="0">
              <a:solidFill>
                <a:srgbClr val="C00000"/>
              </a:solidFill>
            </a:rPr>
            <a:t>Responsible</a:t>
          </a:r>
          <a:r>
            <a:rPr lang="fr-FR" sz="1100" kern="0">
              <a:solidFill>
                <a:schemeClr val="tx1">
                  <a:lumMod val="50000"/>
                  <a:lumOff val="50000"/>
                </a:schemeClr>
              </a:solidFill>
            </a:rPr>
            <a:t/>
          </a:r>
          <a:br>
            <a:rPr lang="fr-FR" sz="1100" kern="0">
              <a:solidFill>
                <a:schemeClr val="tx1">
                  <a:lumMod val="50000"/>
                  <a:lumOff val="50000"/>
                </a:schemeClr>
              </a:solidFill>
            </a:rPr>
          </a:br>
          <a:r>
            <a:rPr lang="fr-FR" sz="1100" b="0" kern="0">
              <a:solidFill>
                <a:schemeClr val="tx1">
                  <a:lumMod val="65000"/>
                  <a:lumOff val="35000"/>
                </a:schemeClr>
              </a:solidFill>
            </a:rPr>
            <a:t>Dr. Till Below (GIZ)</a:t>
          </a:r>
        </a:p>
        <a:p>
          <a:pPr>
            <a:spcBef>
              <a:spcPts val="0"/>
            </a:spcBef>
            <a:spcAft>
              <a:spcPts val="600"/>
            </a:spcAft>
            <a:defRPr/>
          </a:pPr>
          <a:r>
            <a:rPr lang="en-US" sz="1100" kern="0">
              <a:solidFill>
                <a:srgbClr val="C00000"/>
              </a:solidFill>
            </a:rPr>
            <a:t>Authors</a:t>
          </a:r>
          <a:r>
            <a:rPr lang="en-US" sz="1100" kern="0">
              <a:solidFill>
                <a:schemeClr val="tx1">
                  <a:lumMod val="50000"/>
                  <a:lumOff val="50000"/>
                </a:schemeClr>
              </a:solidFill>
            </a:rPr>
            <a:t/>
          </a:r>
          <a:br>
            <a:rPr lang="en-US" sz="1100" kern="0">
              <a:solidFill>
                <a:schemeClr val="tx1">
                  <a:lumMod val="50000"/>
                  <a:lumOff val="50000"/>
                </a:schemeClr>
              </a:solidFill>
            </a:rPr>
          </a:br>
          <a:r>
            <a:rPr lang="en-US" sz="1100" b="0" kern="0">
              <a:solidFill>
                <a:schemeClr val="tx1">
                  <a:lumMod val="65000"/>
                  <a:lumOff val="35000"/>
                </a:schemeClr>
              </a:solidFill>
            </a:rPr>
            <a:t>Michel Köhler und Axel Michaelowa, Perspectives GmbH, Hamburg</a:t>
          </a:r>
          <a:r>
            <a:rPr lang="en-US" sz="1100" kern="0">
              <a:solidFill>
                <a:sysClr val="windowText" lastClr="000000"/>
              </a:solidFill>
            </a:rPr>
            <a:t/>
          </a:r>
          <a:br>
            <a:rPr lang="en-US" sz="1100" kern="0">
              <a:solidFill>
                <a:sysClr val="windowText" lastClr="000000"/>
              </a:solidFill>
            </a:rPr>
          </a:br>
          <a:endParaRPr lang="en-US" sz="1100" kern="0">
            <a:solidFill>
              <a:sysClr val="windowText" lastClr="000000"/>
            </a:solidFill>
          </a:endParaRPr>
        </a:p>
        <a:p>
          <a:pPr>
            <a:spcBef>
              <a:spcPts val="0"/>
            </a:spcBef>
            <a:spcAft>
              <a:spcPts val="600"/>
            </a:spcAft>
            <a:defRPr/>
          </a:pPr>
          <a:r>
            <a:rPr lang="en-US" sz="1100" b="1" kern="0">
              <a:solidFill>
                <a:srgbClr val="C00000"/>
              </a:solidFill>
              <a:latin typeface="Arial" charset="0"/>
              <a:ea typeface="+mn-ea"/>
              <a:cs typeface="Arial" charset="0"/>
            </a:rPr>
            <a:t>Background</a:t>
          </a:r>
        </a:p>
        <a:p>
          <a:pPr>
            <a:spcBef>
              <a:spcPts val="0"/>
            </a:spcBef>
            <a:spcAft>
              <a:spcPts val="600"/>
            </a:spcAft>
            <a:defRPr/>
          </a:pPr>
          <a:r>
            <a:rPr lang="en-US" sz="1100" b="0" kern="0">
              <a:solidFill>
                <a:schemeClr val="tx1">
                  <a:lumMod val="65000"/>
                  <a:lumOff val="35000"/>
                </a:schemeClr>
              </a:solidFill>
            </a:rPr>
            <a:t>This excel file accompanies the study </a:t>
          </a:r>
          <a:r>
            <a:rPr lang="en-US" sz="1100" b="1" kern="0">
              <a:solidFill>
                <a:schemeClr val="tx1">
                  <a:lumMod val="65000"/>
                  <a:lumOff val="35000"/>
                </a:schemeClr>
              </a:solidFill>
            </a:rPr>
            <a:t>Quantifying adaptation benefits and comparing coastal protection adaptation projects in Viet Nam </a:t>
          </a:r>
          <a:r>
            <a:rPr lang="en-US" sz="1100" b="0" kern="0">
              <a:solidFill>
                <a:schemeClr val="tx1">
                  <a:lumMod val="65000"/>
                  <a:lumOff val="35000"/>
                </a:schemeClr>
              </a:solidFill>
            </a:rPr>
            <a:t>published in September 2013</a:t>
          </a:r>
          <a:r>
            <a:rPr lang="en-US" sz="1100" b="0" kern="0" baseline="0">
              <a:solidFill>
                <a:schemeClr val="tx1">
                  <a:lumMod val="65000"/>
                  <a:lumOff val="35000"/>
                </a:schemeClr>
              </a:solidFill>
            </a:rPr>
            <a:t>.</a:t>
          </a:r>
        </a:p>
        <a:p>
          <a:pPr>
            <a:spcBef>
              <a:spcPts val="0"/>
            </a:spcBef>
            <a:spcAft>
              <a:spcPts val="600"/>
            </a:spcAft>
            <a:defRPr/>
          </a:pPr>
          <a:r>
            <a:rPr lang="en-US" sz="1100" b="0" kern="0">
              <a:solidFill>
                <a:schemeClr val="tx1">
                  <a:lumMod val="65000"/>
                  <a:lumOff val="35000"/>
                </a:schemeClr>
              </a:solidFill>
            </a:rPr>
            <a:t>Details on how to use the excel tool are described in the publication</a:t>
          </a:r>
          <a:r>
            <a:rPr lang="en-US" sz="1100" b="0" kern="0" baseline="0">
              <a:solidFill>
                <a:schemeClr val="tx1">
                  <a:lumMod val="65000"/>
                  <a:lumOff val="35000"/>
                </a:schemeClr>
              </a:solidFill>
            </a:rPr>
            <a:t> (see download link below).</a:t>
          </a:r>
          <a:endParaRPr lang="en-US" sz="1100" b="0" kern="0">
            <a:solidFill>
              <a:schemeClr val="tx1">
                <a:lumMod val="65000"/>
                <a:lumOff val="35000"/>
              </a:schemeClr>
            </a:solidFill>
          </a:endParaRPr>
        </a:p>
        <a:p>
          <a:pPr>
            <a:spcBef>
              <a:spcPts val="0"/>
            </a:spcBef>
            <a:spcAft>
              <a:spcPts val="600"/>
            </a:spcAft>
            <a:defRPr/>
          </a:pPr>
          <a:r>
            <a:rPr lang="en-US" sz="1100" b="0" kern="0">
              <a:solidFill>
                <a:schemeClr val="tx1">
                  <a:lumMod val="65000"/>
                  <a:lumOff val="35000"/>
                </a:schemeClr>
              </a:solidFill>
            </a:rPr>
            <a:t>For </a:t>
          </a:r>
          <a:r>
            <a:rPr lang="en-US" sz="1100" b="1" kern="0">
              <a:solidFill>
                <a:schemeClr val="tx1">
                  <a:lumMod val="65000"/>
                  <a:lumOff val="35000"/>
                </a:schemeClr>
              </a:solidFill>
            </a:rPr>
            <a:t>comments</a:t>
          </a:r>
          <a:r>
            <a:rPr lang="en-US" sz="1100" b="0" kern="0">
              <a:solidFill>
                <a:schemeClr val="tx1">
                  <a:lumMod val="65000"/>
                  <a:lumOff val="35000"/>
                </a:schemeClr>
              </a:solidFill>
            </a:rPr>
            <a:t> please contact Till Below at Till.Below@giz.de or Annette Lutz at Annette.Lutz@giz.de . Thank you!</a:t>
          </a:r>
        </a:p>
      </xdr:txBody>
    </xdr:sp>
    <xdr:clientData/>
  </xdr:twoCellAnchor>
  <xdr:twoCellAnchor editAs="oneCell">
    <xdr:from>
      <xdr:col>1</xdr:col>
      <xdr:colOff>47625</xdr:colOff>
      <xdr:row>0</xdr:row>
      <xdr:rowOff>85725</xdr:rowOff>
    </xdr:from>
    <xdr:to>
      <xdr:col>4</xdr:col>
      <xdr:colOff>230143</xdr:colOff>
      <xdr:row>5</xdr:row>
      <xdr:rowOff>161925</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85725"/>
          <a:ext cx="2468518" cy="1028700"/>
        </a:xfrm>
        <a:prstGeom prst="rect">
          <a:avLst/>
        </a:prstGeom>
      </xdr:spPr>
    </xdr:pic>
    <xdr:clientData/>
  </xdr:twoCellAnchor>
  <xdr:twoCellAnchor editAs="oneCell">
    <xdr:from>
      <xdr:col>1</xdr:col>
      <xdr:colOff>323850</xdr:colOff>
      <xdr:row>27</xdr:row>
      <xdr:rowOff>76200</xdr:rowOff>
    </xdr:from>
    <xdr:to>
      <xdr:col>5</xdr:col>
      <xdr:colOff>145542</xdr:colOff>
      <xdr:row>31</xdr:row>
      <xdr:rowOff>167640</xdr:rowOff>
    </xdr:to>
    <xdr:pic>
      <xdr:nvPicPr>
        <xdr:cNvPr id="5" name="Grafik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5219700"/>
          <a:ext cx="2869692" cy="853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866775</xdr:colOff>
      <xdr:row>40</xdr:row>
      <xdr:rowOff>104775</xdr:rowOff>
    </xdr:to>
    <xdr:pic>
      <xdr:nvPicPr>
        <xdr:cNvPr id="5" name="Picture 4"/>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9115425"/>
          <a:ext cx="468630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41</xdr:row>
      <xdr:rowOff>0</xdr:rowOff>
    </xdr:from>
    <xdr:to>
      <xdr:col>3</xdr:col>
      <xdr:colOff>400050</xdr:colOff>
      <xdr:row>42</xdr:row>
      <xdr:rowOff>276225</xdr:rowOff>
    </xdr:to>
    <xdr:pic>
      <xdr:nvPicPr>
        <xdr:cNvPr id="6" name="Picture 5"/>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9686925"/>
          <a:ext cx="421957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180975</xdr:colOff>
      <xdr:row>3</xdr:row>
      <xdr:rowOff>190499</xdr:rowOff>
    </xdr:from>
    <xdr:to>
      <xdr:col>16</xdr:col>
      <xdr:colOff>323850</xdr:colOff>
      <xdr:row>18</xdr:row>
      <xdr:rowOff>9524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228600</xdr:colOff>
      <xdr:row>16</xdr:row>
      <xdr:rowOff>66675</xdr:rowOff>
    </xdr:from>
    <xdr:to>
      <xdr:col>9</xdr:col>
      <xdr:colOff>533400</xdr:colOff>
      <xdr:row>17</xdr:row>
      <xdr:rowOff>66675</xdr:rowOff>
    </xdr:to>
    <xdr:sp macro="" textlink="">
      <xdr:nvSpPr>
        <xdr:cNvPr id="3" name="Text Box 2"/>
        <xdr:cNvSpPr txBox="1">
          <a:spLocks noChangeArrowheads="1"/>
        </xdr:cNvSpPr>
      </xdr:nvSpPr>
      <xdr:spPr bwMode="auto">
        <a:xfrm>
          <a:off x="9229725" y="4095750"/>
          <a:ext cx="304800" cy="1905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de-DE" sz="1100" b="1" i="0" strike="noStrike">
              <a:solidFill>
                <a:srgbClr val="000000"/>
              </a:solidFill>
              <a:latin typeface="Calibri"/>
            </a:rPr>
            <a:t>1%</a:t>
          </a:r>
        </a:p>
      </xdr:txBody>
    </xdr:sp>
    <xdr:clientData/>
  </xdr:twoCellAnchor>
  <xdr:twoCellAnchor>
    <xdr:from>
      <xdr:col>15</xdr:col>
      <xdr:colOff>104774</xdr:colOff>
      <xdr:row>16</xdr:row>
      <xdr:rowOff>47625</xdr:rowOff>
    </xdr:from>
    <xdr:to>
      <xdr:col>16</xdr:col>
      <xdr:colOff>209550</xdr:colOff>
      <xdr:row>17</xdr:row>
      <xdr:rowOff>142874</xdr:rowOff>
    </xdr:to>
    <xdr:sp macro="" textlink="">
      <xdr:nvSpPr>
        <xdr:cNvPr id="4" name="Text Box 3"/>
        <xdr:cNvSpPr txBox="1">
          <a:spLocks noChangeArrowheads="1"/>
        </xdr:cNvSpPr>
      </xdr:nvSpPr>
      <xdr:spPr bwMode="auto">
        <a:xfrm>
          <a:off x="14277974" y="4076700"/>
          <a:ext cx="1285876" cy="285749"/>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de-DE" sz="1100" b="1" i="0" strike="noStrike">
              <a:solidFill>
                <a:srgbClr val="000000"/>
              </a:solidFill>
              <a:latin typeface="Calibri"/>
            </a:rPr>
            <a:t>25%	100%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104775</xdr:colOff>
      <xdr:row>4</xdr:row>
      <xdr:rowOff>19050</xdr:rowOff>
    </xdr:from>
    <xdr:to>
      <xdr:col>15</xdr:col>
      <xdr:colOff>390525</xdr:colOff>
      <xdr:row>19</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314325</xdr:colOff>
      <xdr:row>18</xdr:row>
      <xdr:rowOff>28575</xdr:rowOff>
    </xdr:from>
    <xdr:to>
      <xdr:col>9</xdr:col>
      <xdr:colOff>9525</xdr:colOff>
      <xdr:row>19</xdr:row>
      <xdr:rowOff>76200</xdr:rowOff>
    </xdr:to>
    <xdr:sp macro="" textlink="">
      <xdr:nvSpPr>
        <xdr:cNvPr id="3" name="Text Box 2"/>
        <xdr:cNvSpPr txBox="1">
          <a:spLocks noChangeArrowheads="1"/>
        </xdr:cNvSpPr>
      </xdr:nvSpPr>
      <xdr:spPr bwMode="auto">
        <a:xfrm>
          <a:off x="7505700" y="4029075"/>
          <a:ext cx="304800" cy="2381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de-DE" sz="1100" b="1" i="0" strike="noStrike">
              <a:solidFill>
                <a:srgbClr val="000000"/>
              </a:solidFill>
              <a:latin typeface="Calibri"/>
            </a:rPr>
            <a:t>1%</a:t>
          </a:r>
        </a:p>
      </xdr:txBody>
    </xdr:sp>
    <xdr:clientData/>
  </xdr:twoCellAnchor>
  <xdr:twoCellAnchor>
    <xdr:from>
      <xdr:col>14</xdr:col>
      <xdr:colOff>581025</xdr:colOff>
      <xdr:row>17</xdr:row>
      <xdr:rowOff>180975</xdr:rowOff>
    </xdr:from>
    <xdr:to>
      <xdr:col>15</xdr:col>
      <xdr:colOff>276225</xdr:colOff>
      <xdr:row>19</xdr:row>
      <xdr:rowOff>38100</xdr:rowOff>
    </xdr:to>
    <xdr:sp macro="" textlink="">
      <xdr:nvSpPr>
        <xdr:cNvPr id="4" name="Text Box 3"/>
        <xdr:cNvSpPr txBox="1">
          <a:spLocks noChangeArrowheads="1"/>
        </xdr:cNvSpPr>
      </xdr:nvSpPr>
      <xdr:spPr bwMode="auto">
        <a:xfrm>
          <a:off x="11515725" y="3990975"/>
          <a:ext cx="304800" cy="2381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de-DE" sz="1100" b="1" i="0" strike="noStrike">
              <a:solidFill>
                <a:srgbClr val="000000"/>
              </a:solidFill>
              <a:latin typeface="Calibri"/>
            </a:rPr>
            <a:t>25%</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74084</xdr:colOff>
      <xdr:row>15</xdr:row>
      <xdr:rowOff>158752</xdr:rowOff>
    </xdr:from>
    <xdr:to>
      <xdr:col>1</xdr:col>
      <xdr:colOff>878417</xdr:colOff>
      <xdr:row>18</xdr:row>
      <xdr:rowOff>10585</xdr:rowOff>
    </xdr:to>
    <xdr:grpSp>
      <xdr:nvGrpSpPr>
        <xdr:cNvPr id="9" name="Gruppieren 8"/>
        <xdr:cNvGrpSpPr/>
      </xdr:nvGrpSpPr>
      <xdr:grpSpPr>
        <a:xfrm>
          <a:off x="74084" y="3397252"/>
          <a:ext cx="3270250" cy="486833"/>
          <a:chOff x="2736" y="2041938"/>
          <a:chExt cx="1545866" cy="786202"/>
        </a:xfrm>
      </xdr:grpSpPr>
      <xdr:sp macro="" textlink="">
        <xdr:nvSpPr>
          <xdr:cNvPr id="10" name="Abgerundetes Rechteck 9"/>
          <xdr:cNvSpPr/>
        </xdr:nvSpPr>
        <xdr:spPr>
          <a:xfrm>
            <a:off x="2736" y="2041938"/>
            <a:ext cx="1531562" cy="786202"/>
          </a:xfrm>
          <a:prstGeom prst="roundRect">
            <a:avLst>
              <a:gd name="adj" fmla="val 10000"/>
            </a:avLst>
          </a:prstGeom>
          <a:ln w="12700"/>
        </xdr:spPr>
        <xdr:style>
          <a:lnRef idx="2">
            <a:scrgbClr r="0" g="0" b="0"/>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11" name="Abgerundetes Rechteck 4"/>
          <xdr:cNvSpPr/>
        </xdr:nvSpPr>
        <xdr:spPr>
          <a:xfrm>
            <a:off x="25763" y="2064966"/>
            <a:ext cx="1522839" cy="74014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lang="de-DE" sz="1700" kern="1200"/>
              <a:t>(1) Saved Wealth</a:t>
            </a:r>
          </a:p>
        </xdr:txBody>
      </xdr:sp>
    </xdr:grpSp>
    <xdr:clientData/>
  </xdr:twoCellAnchor>
  <xdr:twoCellAnchor>
    <xdr:from>
      <xdr:col>3</xdr:col>
      <xdr:colOff>37043</xdr:colOff>
      <xdr:row>20</xdr:row>
      <xdr:rowOff>66678</xdr:rowOff>
    </xdr:from>
    <xdr:to>
      <xdr:col>6</xdr:col>
      <xdr:colOff>63501</xdr:colOff>
      <xdr:row>24</xdr:row>
      <xdr:rowOff>1058</xdr:rowOff>
    </xdr:to>
    <xdr:grpSp>
      <xdr:nvGrpSpPr>
        <xdr:cNvPr id="12" name="Gruppieren 11"/>
        <xdr:cNvGrpSpPr/>
      </xdr:nvGrpSpPr>
      <xdr:grpSpPr>
        <a:xfrm>
          <a:off x="4609043" y="4363511"/>
          <a:ext cx="3444875" cy="781047"/>
          <a:chOff x="2496428" y="3731308"/>
          <a:chExt cx="1551108" cy="786202"/>
        </a:xfrm>
      </xdr:grpSpPr>
      <xdr:sp macro="" textlink="">
        <xdr:nvSpPr>
          <xdr:cNvPr id="13" name="Abgerundetes Rechteck 12"/>
          <xdr:cNvSpPr/>
        </xdr:nvSpPr>
        <xdr:spPr>
          <a:xfrm>
            <a:off x="2496428" y="3731308"/>
            <a:ext cx="1551108" cy="786202"/>
          </a:xfrm>
          <a:prstGeom prst="roundRect">
            <a:avLst>
              <a:gd name="adj" fmla="val 10000"/>
            </a:avLst>
          </a:prstGeom>
          <a:ln w="12700"/>
        </xdr:spPr>
        <xdr:style>
          <a:lnRef idx="2">
            <a:scrgbClr r="0" g="0" b="0"/>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14" name="Abgerundetes Rechteck 4"/>
          <xdr:cNvSpPr/>
        </xdr:nvSpPr>
        <xdr:spPr>
          <a:xfrm>
            <a:off x="2514360" y="3774420"/>
            <a:ext cx="1526350" cy="74014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lang="de-DE" sz="1700" kern="1200"/>
              <a:t>Protection of coastal areas from negative sea impacts</a:t>
            </a:r>
          </a:p>
        </xdr:txBody>
      </xdr:sp>
    </xdr:grpSp>
    <xdr:clientData/>
  </xdr:twoCellAnchor>
  <xdr:twoCellAnchor>
    <xdr:from>
      <xdr:col>7</xdr:col>
      <xdr:colOff>820978</xdr:colOff>
      <xdr:row>24</xdr:row>
      <xdr:rowOff>116420</xdr:rowOff>
    </xdr:from>
    <xdr:to>
      <xdr:col>11</xdr:col>
      <xdr:colOff>677333</xdr:colOff>
      <xdr:row>26</xdr:row>
      <xdr:rowOff>201084</xdr:rowOff>
    </xdr:to>
    <xdr:grpSp>
      <xdr:nvGrpSpPr>
        <xdr:cNvPr id="21" name="Gruppieren 20"/>
        <xdr:cNvGrpSpPr/>
      </xdr:nvGrpSpPr>
      <xdr:grpSpPr>
        <a:xfrm>
          <a:off x="9531061" y="5259920"/>
          <a:ext cx="4269605" cy="507997"/>
          <a:chOff x="4537055" y="2383064"/>
          <a:chExt cx="1571764" cy="1028644"/>
        </a:xfrm>
      </xdr:grpSpPr>
      <xdr:sp macro="" textlink="">
        <xdr:nvSpPr>
          <xdr:cNvPr id="22" name="Abgerundetes Rechteck 21"/>
          <xdr:cNvSpPr/>
        </xdr:nvSpPr>
        <xdr:spPr>
          <a:xfrm>
            <a:off x="4537055" y="2383064"/>
            <a:ext cx="1571764" cy="1028644"/>
          </a:xfrm>
          <a:prstGeom prst="roundRect">
            <a:avLst>
              <a:gd name="adj" fmla="val 10000"/>
            </a:avLst>
          </a:prstGeom>
          <a:ln w="12700"/>
        </xdr:spPr>
        <xdr:style>
          <a:lnRef idx="2">
            <a:scrgbClr r="0" g="0" b="0"/>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23" name="Abgerundetes Rechteck 4"/>
          <xdr:cNvSpPr/>
        </xdr:nvSpPr>
        <xdr:spPr>
          <a:xfrm>
            <a:off x="4575660" y="2516404"/>
            <a:ext cx="1497204" cy="825090"/>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795" tIns="10795" rIns="10795" bIns="10795" numCol="1" spcCol="1270" anchor="ctr" anchorCtr="0">
            <a:noAutofit/>
          </a:bodyPr>
          <a:lstStyle/>
          <a:p>
            <a:pPr lvl="0" algn="l" defTabSz="755650">
              <a:lnSpc>
                <a:spcPct val="90000"/>
              </a:lnSpc>
              <a:spcBef>
                <a:spcPct val="0"/>
              </a:spcBef>
              <a:spcAft>
                <a:spcPct val="35000"/>
              </a:spcAft>
            </a:pPr>
            <a:r>
              <a:rPr lang="de-DE" sz="1700" kern="1200"/>
              <a:t>(4) Flood protection (Frequent spring tide)</a:t>
            </a:r>
          </a:p>
        </xdr:txBody>
      </xdr:sp>
    </xdr:grpSp>
    <xdr:clientData/>
  </xdr:twoCellAnchor>
  <xdr:twoCellAnchor>
    <xdr:from>
      <xdr:col>7</xdr:col>
      <xdr:colOff>899583</xdr:colOff>
      <xdr:row>57</xdr:row>
      <xdr:rowOff>52916</xdr:rowOff>
    </xdr:from>
    <xdr:to>
      <xdr:col>11</xdr:col>
      <xdr:colOff>772583</xdr:colOff>
      <xdr:row>60</xdr:row>
      <xdr:rowOff>14698</xdr:rowOff>
    </xdr:to>
    <xdr:grpSp>
      <xdr:nvGrpSpPr>
        <xdr:cNvPr id="27" name="Gruppieren 26"/>
        <xdr:cNvGrpSpPr/>
      </xdr:nvGrpSpPr>
      <xdr:grpSpPr>
        <a:xfrm>
          <a:off x="9609666" y="12223749"/>
          <a:ext cx="4286250" cy="533282"/>
          <a:chOff x="4691835" y="5538721"/>
          <a:chExt cx="1675971" cy="762866"/>
        </a:xfrm>
      </xdr:grpSpPr>
      <xdr:sp macro="" textlink="">
        <xdr:nvSpPr>
          <xdr:cNvPr id="28" name="Abgerundetes Rechteck 27"/>
          <xdr:cNvSpPr/>
        </xdr:nvSpPr>
        <xdr:spPr>
          <a:xfrm>
            <a:off x="4691835" y="5538721"/>
            <a:ext cx="1675971" cy="743016"/>
          </a:xfrm>
          <a:prstGeom prst="roundRect">
            <a:avLst>
              <a:gd name="adj" fmla="val 10000"/>
            </a:avLst>
          </a:prstGeom>
          <a:ln w="12700"/>
        </xdr:spPr>
        <xdr:style>
          <a:lnRef idx="2">
            <a:scrgbClr r="0" g="0" b="0"/>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29" name="Abgerundetes Rechteck 4"/>
          <xdr:cNvSpPr/>
        </xdr:nvSpPr>
        <xdr:spPr>
          <a:xfrm>
            <a:off x="4733236" y="5610167"/>
            <a:ext cx="1623507" cy="691420"/>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795" tIns="10795" rIns="10795" bIns="10795" numCol="1" spcCol="1270" anchor="ctr" anchorCtr="0">
            <a:noAutofit/>
          </a:bodyPr>
          <a:lstStyle/>
          <a:p>
            <a:pPr lvl="0" algn="l" defTabSz="755650">
              <a:lnSpc>
                <a:spcPct val="90000"/>
              </a:lnSpc>
              <a:spcBef>
                <a:spcPct val="0"/>
              </a:spcBef>
              <a:spcAft>
                <a:spcPct val="35000"/>
              </a:spcAft>
            </a:pPr>
            <a:r>
              <a:rPr lang="de-DE" sz="1700" kern="1200"/>
              <a:t>(6) Avoided salinization (Frequent spring tide)</a:t>
            </a:r>
          </a:p>
        </xdr:txBody>
      </xdr:sp>
    </xdr:grpSp>
    <xdr:clientData/>
  </xdr:twoCellAnchor>
  <xdr:twoCellAnchor>
    <xdr:from>
      <xdr:col>7</xdr:col>
      <xdr:colOff>878418</xdr:colOff>
      <xdr:row>46</xdr:row>
      <xdr:rowOff>127001</xdr:rowOff>
    </xdr:from>
    <xdr:to>
      <xdr:col>11</xdr:col>
      <xdr:colOff>666751</xdr:colOff>
      <xdr:row>48</xdr:row>
      <xdr:rowOff>201087</xdr:rowOff>
    </xdr:to>
    <xdr:grpSp>
      <xdr:nvGrpSpPr>
        <xdr:cNvPr id="33" name="Gruppieren 32"/>
        <xdr:cNvGrpSpPr/>
      </xdr:nvGrpSpPr>
      <xdr:grpSpPr>
        <a:xfrm>
          <a:off x="9588501" y="9927168"/>
          <a:ext cx="4201583" cy="497419"/>
          <a:chOff x="4695045" y="3826187"/>
          <a:chExt cx="1609930" cy="785882"/>
        </a:xfrm>
      </xdr:grpSpPr>
      <xdr:sp macro="" textlink="">
        <xdr:nvSpPr>
          <xdr:cNvPr id="34" name="Abgerundetes Rechteck 33"/>
          <xdr:cNvSpPr/>
        </xdr:nvSpPr>
        <xdr:spPr>
          <a:xfrm>
            <a:off x="4695045" y="3826187"/>
            <a:ext cx="1609930" cy="785882"/>
          </a:xfrm>
          <a:prstGeom prst="roundRect">
            <a:avLst>
              <a:gd name="adj" fmla="val 10000"/>
            </a:avLst>
          </a:prstGeom>
          <a:ln w="12700"/>
        </xdr:spPr>
        <xdr:style>
          <a:lnRef idx="2">
            <a:scrgbClr r="0" g="0" b="0"/>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35" name="Abgerundetes Rechteck 4"/>
          <xdr:cNvSpPr/>
        </xdr:nvSpPr>
        <xdr:spPr>
          <a:xfrm>
            <a:off x="4746386" y="3915153"/>
            <a:ext cx="1548269" cy="67389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795" tIns="10795" rIns="10795" bIns="10795" numCol="1" spcCol="1270" anchor="ctr" anchorCtr="0">
            <a:noAutofit/>
          </a:bodyPr>
          <a:lstStyle/>
          <a:p>
            <a:pPr lvl="0" algn="l" defTabSz="755650">
              <a:lnSpc>
                <a:spcPct val="90000"/>
              </a:lnSpc>
              <a:spcBef>
                <a:spcPct val="0"/>
              </a:spcBef>
              <a:spcAft>
                <a:spcPct val="35000"/>
              </a:spcAft>
            </a:pPr>
            <a:r>
              <a:rPr lang="de-DE" sz="1700" kern="1200"/>
              <a:t>(5) Avoided erosion (Frequent spring tide)</a:t>
            </a:r>
          </a:p>
        </xdr:txBody>
      </xdr:sp>
    </xdr:grpSp>
    <xdr:clientData/>
  </xdr:twoCellAnchor>
  <xdr:twoCellAnchor>
    <xdr:from>
      <xdr:col>8</xdr:col>
      <xdr:colOff>3175</xdr:colOff>
      <xdr:row>0</xdr:row>
      <xdr:rowOff>26802</xdr:rowOff>
    </xdr:from>
    <xdr:to>
      <xdr:col>12</xdr:col>
      <xdr:colOff>21167</xdr:colOff>
      <xdr:row>2</xdr:row>
      <xdr:rowOff>42334</xdr:rowOff>
    </xdr:to>
    <xdr:grpSp>
      <xdr:nvGrpSpPr>
        <xdr:cNvPr id="18" name="Gruppieren 17"/>
        <xdr:cNvGrpSpPr/>
      </xdr:nvGrpSpPr>
      <xdr:grpSpPr>
        <a:xfrm>
          <a:off x="9623425" y="26802"/>
          <a:ext cx="4304242" cy="502365"/>
          <a:chOff x="4554013" y="1149015"/>
          <a:chExt cx="1573943" cy="785882"/>
        </a:xfrm>
      </xdr:grpSpPr>
      <xdr:sp macro="" textlink="">
        <xdr:nvSpPr>
          <xdr:cNvPr id="19" name="Abgerundetes Rechteck 18"/>
          <xdr:cNvSpPr/>
        </xdr:nvSpPr>
        <xdr:spPr>
          <a:xfrm>
            <a:off x="4554013" y="1149015"/>
            <a:ext cx="1571764" cy="785882"/>
          </a:xfrm>
          <a:prstGeom prst="roundRect">
            <a:avLst>
              <a:gd name="adj" fmla="val 10000"/>
            </a:avLst>
          </a:prstGeom>
          <a:ln w="12700"/>
        </xdr:spPr>
        <xdr:style>
          <a:lnRef idx="2">
            <a:scrgbClr r="0" g="0" b="0"/>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20" name="Abgerundetes Rechteck 4"/>
          <xdr:cNvSpPr/>
        </xdr:nvSpPr>
        <xdr:spPr>
          <a:xfrm>
            <a:off x="4585514" y="1194678"/>
            <a:ext cx="1542442" cy="721712"/>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795" tIns="10795" rIns="10795" bIns="10795" numCol="1" spcCol="1270" anchor="ctr" anchorCtr="0">
            <a:noAutofit/>
          </a:bodyPr>
          <a:lstStyle/>
          <a:p>
            <a:pPr lvl="0" algn="l" defTabSz="755650">
              <a:lnSpc>
                <a:spcPct val="90000"/>
              </a:lnSpc>
              <a:spcBef>
                <a:spcPct val="0"/>
              </a:spcBef>
              <a:spcAft>
                <a:spcPct val="35000"/>
              </a:spcAft>
            </a:pPr>
            <a:r>
              <a:rPr lang="de-DE" sz="1700" kern="1200"/>
              <a:t>(3) Disaster</a:t>
            </a:r>
            <a:r>
              <a:rPr lang="de-DE" sz="1700" kern="1200" baseline="0"/>
              <a:t> protection (Reduced dyke damage)</a:t>
            </a:r>
            <a:endParaRPr lang="de-DE" sz="1700" kern="1200"/>
          </a:p>
        </xdr:txBody>
      </xdr:sp>
    </xdr:grpSp>
    <xdr:clientData/>
  </xdr:twoCellAnchor>
  <xdr:twoCellAnchor>
    <xdr:from>
      <xdr:col>6</xdr:col>
      <xdr:colOff>48854</xdr:colOff>
      <xdr:row>1</xdr:row>
      <xdr:rowOff>2818</xdr:rowOff>
    </xdr:from>
    <xdr:to>
      <xdr:col>8</xdr:col>
      <xdr:colOff>3175</xdr:colOff>
      <xdr:row>22</xdr:row>
      <xdr:rowOff>53822</xdr:rowOff>
    </xdr:to>
    <xdr:cxnSp macro="">
      <xdr:nvCxnSpPr>
        <xdr:cNvPr id="79" name="Gerade Verbindung 78"/>
        <xdr:cNvCxnSpPr>
          <a:stCxn id="14" idx="3"/>
          <a:endCxn id="19" idx="1"/>
        </xdr:cNvCxnSpPr>
      </xdr:nvCxnSpPr>
      <xdr:spPr>
        <a:xfrm flipV="1">
          <a:off x="7446604" y="277985"/>
          <a:ext cx="1584154" cy="42843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48854</xdr:colOff>
      <xdr:row>22</xdr:row>
      <xdr:rowOff>53821</xdr:rowOff>
    </xdr:from>
    <xdr:to>
      <xdr:col>7</xdr:col>
      <xdr:colOff>820978</xdr:colOff>
      <xdr:row>25</xdr:row>
      <xdr:rowOff>158752</xdr:rowOff>
    </xdr:to>
    <xdr:cxnSp macro="">
      <xdr:nvCxnSpPr>
        <xdr:cNvPr id="81" name="Gerade Verbindung 80"/>
        <xdr:cNvCxnSpPr>
          <a:stCxn id="14" idx="3"/>
          <a:endCxn id="22" idx="1"/>
        </xdr:cNvCxnSpPr>
      </xdr:nvCxnSpPr>
      <xdr:spPr>
        <a:xfrm>
          <a:off x="7446604" y="4562321"/>
          <a:ext cx="1491791" cy="7399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48854</xdr:colOff>
      <xdr:row>22</xdr:row>
      <xdr:rowOff>53821</xdr:rowOff>
    </xdr:from>
    <xdr:to>
      <xdr:col>7</xdr:col>
      <xdr:colOff>878418</xdr:colOff>
      <xdr:row>46</xdr:row>
      <xdr:rowOff>164044</xdr:rowOff>
    </xdr:to>
    <xdr:cxnSp macro="">
      <xdr:nvCxnSpPr>
        <xdr:cNvPr id="85" name="Gerade Verbindung 84"/>
        <xdr:cNvCxnSpPr>
          <a:stCxn id="14" idx="3"/>
          <a:endCxn id="34" idx="1"/>
        </xdr:cNvCxnSpPr>
      </xdr:nvCxnSpPr>
      <xdr:spPr>
        <a:xfrm>
          <a:off x="7446604" y="4562321"/>
          <a:ext cx="1549231" cy="51902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48854</xdr:colOff>
      <xdr:row>22</xdr:row>
      <xdr:rowOff>53821</xdr:rowOff>
    </xdr:from>
    <xdr:to>
      <xdr:col>7</xdr:col>
      <xdr:colOff>899583</xdr:colOff>
      <xdr:row>55</xdr:row>
      <xdr:rowOff>163351</xdr:rowOff>
    </xdr:to>
    <xdr:cxnSp macro="">
      <xdr:nvCxnSpPr>
        <xdr:cNvPr id="90" name="Gerade Verbindung 89"/>
        <xdr:cNvCxnSpPr>
          <a:stCxn id="14" idx="3"/>
          <a:endCxn id="28" idx="1"/>
        </xdr:cNvCxnSpPr>
      </xdr:nvCxnSpPr>
      <xdr:spPr>
        <a:xfrm>
          <a:off x="7446604" y="4562321"/>
          <a:ext cx="1570396" cy="70521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878417</xdr:colOff>
      <xdr:row>16</xdr:row>
      <xdr:rowOff>190502</xdr:rowOff>
    </xdr:from>
    <xdr:to>
      <xdr:col>3</xdr:col>
      <xdr:colOff>37043</xdr:colOff>
      <xdr:row>22</xdr:row>
      <xdr:rowOff>33868</xdr:rowOff>
    </xdr:to>
    <xdr:cxnSp macro="">
      <xdr:nvCxnSpPr>
        <xdr:cNvPr id="93" name="Gerade Verbindung 92"/>
        <xdr:cNvCxnSpPr>
          <a:stCxn id="11" idx="3"/>
          <a:endCxn id="13" idx="1"/>
        </xdr:cNvCxnSpPr>
      </xdr:nvCxnSpPr>
      <xdr:spPr>
        <a:xfrm>
          <a:off x="3344334" y="3640669"/>
          <a:ext cx="1264709" cy="11133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42332</xdr:colOff>
      <xdr:row>25</xdr:row>
      <xdr:rowOff>74083</xdr:rowOff>
    </xdr:from>
    <xdr:to>
      <xdr:col>1</xdr:col>
      <xdr:colOff>846665</xdr:colOff>
      <xdr:row>27</xdr:row>
      <xdr:rowOff>137583</xdr:rowOff>
    </xdr:to>
    <xdr:grpSp>
      <xdr:nvGrpSpPr>
        <xdr:cNvPr id="25" name="Gruppieren 8"/>
        <xdr:cNvGrpSpPr/>
      </xdr:nvGrpSpPr>
      <xdr:grpSpPr>
        <a:xfrm>
          <a:off x="42332" y="5429250"/>
          <a:ext cx="3270250" cy="486833"/>
          <a:chOff x="2736" y="2041938"/>
          <a:chExt cx="1545866" cy="786202"/>
        </a:xfrm>
      </xdr:grpSpPr>
      <xdr:sp macro="" textlink="">
        <xdr:nvSpPr>
          <xdr:cNvPr id="26" name="Abgerundetes Rechteck 9"/>
          <xdr:cNvSpPr/>
        </xdr:nvSpPr>
        <xdr:spPr>
          <a:xfrm>
            <a:off x="2736" y="2041938"/>
            <a:ext cx="1531562" cy="786202"/>
          </a:xfrm>
          <a:prstGeom prst="roundRect">
            <a:avLst>
              <a:gd name="adj" fmla="val 10000"/>
            </a:avLst>
          </a:prstGeom>
          <a:ln w="12700"/>
        </xdr:spPr>
        <xdr:style>
          <a:lnRef idx="2">
            <a:scrgbClr r="0" g="0" b="0"/>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30" name="Abgerundetes Rechteck 4"/>
          <xdr:cNvSpPr/>
        </xdr:nvSpPr>
        <xdr:spPr>
          <a:xfrm>
            <a:off x="25763" y="2064966"/>
            <a:ext cx="1522839" cy="74014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lang="de-DE" sz="1700" kern="1200"/>
              <a:t>(2) Saved Health</a:t>
            </a:r>
          </a:p>
        </xdr:txBody>
      </xdr:sp>
    </xdr:grpSp>
    <xdr:clientData/>
  </xdr:twoCellAnchor>
  <xdr:twoCellAnchor>
    <xdr:from>
      <xdr:col>1</xdr:col>
      <xdr:colOff>816405</xdr:colOff>
      <xdr:row>22</xdr:row>
      <xdr:rowOff>33868</xdr:rowOff>
    </xdr:from>
    <xdr:to>
      <xdr:col>3</xdr:col>
      <xdr:colOff>37043</xdr:colOff>
      <xdr:row>26</xdr:row>
      <xdr:rowOff>105834</xdr:rowOff>
    </xdr:to>
    <xdr:cxnSp macro="">
      <xdr:nvCxnSpPr>
        <xdr:cNvPr id="31" name="Gerade Verbindung 92"/>
        <xdr:cNvCxnSpPr>
          <a:stCxn id="26" idx="3"/>
          <a:endCxn id="13" idx="1"/>
        </xdr:cNvCxnSpPr>
      </xdr:nvCxnSpPr>
      <xdr:spPr>
        <a:xfrm flipV="1">
          <a:off x="3282322" y="4754035"/>
          <a:ext cx="1326721" cy="9186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36</xdr:row>
      <xdr:rowOff>104775</xdr:rowOff>
    </xdr:from>
    <xdr:to>
      <xdr:col>12</xdr:col>
      <xdr:colOff>9525</xdr:colOff>
      <xdr:row>62</xdr:row>
      <xdr:rowOff>114300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63</xdr:row>
      <xdr:rowOff>95250</xdr:rowOff>
    </xdr:from>
    <xdr:to>
      <xdr:col>11</xdr:col>
      <xdr:colOff>561975</xdr:colOff>
      <xdr:row>89</xdr:row>
      <xdr:rowOff>104775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CC/Business%20Units/CDM-JI%20Mgmt/Projects/01_Finalized/EnBW_Wind%20Kenya/Contents/Additionality/IRR/PCC_Financial_Model__CDM-Investment-Analysis_05-03-2010%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ELMS_~1/AppData/Local/Temp/GIZ%20coastal%20adaptation%20Vietnam_2012-03-21_concrete%20dyke_final%20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KUME~1/STADEL~1.IPZ/LOKALE~1/Temp/literature%20for%20meth/Effect%20of%20waterlogging%20and%20salinzation/12_FAO_Area%20waterlogged.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Assumptions"/>
      <sheetName val="Cash Flow &amp; IRR Calculation"/>
      <sheetName val="Sensitivity Analysis"/>
      <sheetName val="Depreciation"/>
    </sheetNames>
    <sheetDataSet>
      <sheetData sheetId="0"/>
      <sheetData sheetId="1">
        <row r="8">
          <cell r="E8" t="str">
            <v>Ngong'Hills Wind Power Project</v>
          </cell>
        </row>
        <row r="9">
          <cell r="E9" t="str">
            <v>Kenya</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line situation"/>
      <sheetName val="Project situation"/>
      <sheetName val="Damage curve"/>
      <sheetName val="Damage curve SH"/>
      <sheetName val="Project data"/>
      <sheetName val="Sensitivity Analysis"/>
      <sheetName val="Sust. development check list"/>
      <sheetName val="Lifeyears, GDP, POP and Disaste"/>
      <sheetName val="total wealth, 2005"/>
      <sheetName val="Life Exp."/>
      <sheetName val="Land per capita"/>
      <sheetName val="Soil productivity"/>
      <sheetName val="Saliniz. and waterlog by irrig."/>
      <sheetName val="Food prices"/>
    </sheetNames>
    <sheetDataSet>
      <sheetData sheetId="0">
        <row r="47">
          <cell r="B47">
            <v>700</v>
          </cell>
        </row>
        <row r="48">
          <cell r="B48">
            <v>1.0643562225852853E-2</v>
          </cell>
        </row>
        <row r="49">
          <cell r="B49">
            <v>1221.5739592358827</v>
          </cell>
        </row>
        <row r="50">
          <cell r="B50">
            <v>5.8777472939855101E-2</v>
          </cell>
        </row>
        <row r="56">
          <cell r="B56">
            <v>0.04</v>
          </cell>
        </row>
      </sheetData>
      <sheetData sheetId="1">
        <row r="9">
          <cell r="B9">
            <v>20</v>
          </cell>
        </row>
        <row r="18">
          <cell r="J18">
            <v>74.165341463414634</v>
          </cell>
        </row>
        <row r="19">
          <cell r="J19">
            <v>37.082670731707317</v>
          </cell>
        </row>
        <row r="52">
          <cell r="J52">
            <v>3.4</v>
          </cell>
        </row>
        <row r="53">
          <cell r="J53">
            <v>350</v>
          </cell>
        </row>
        <row r="55">
          <cell r="J55">
            <v>17</v>
          </cell>
        </row>
        <row r="56">
          <cell r="J56">
            <v>0</v>
          </cell>
        </row>
        <row r="63">
          <cell r="J63">
            <v>3.4</v>
          </cell>
        </row>
        <row r="64">
          <cell r="J64">
            <v>350</v>
          </cell>
        </row>
        <row r="66">
          <cell r="J66">
            <v>17</v>
          </cell>
        </row>
        <row r="67">
          <cell r="J67">
            <v>1</v>
          </cell>
        </row>
        <row r="68">
          <cell r="J68">
            <v>0.8</v>
          </cell>
        </row>
        <row r="69">
          <cell r="J69">
            <v>0</v>
          </cell>
        </row>
      </sheetData>
      <sheetData sheetId="2">
        <row r="2">
          <cell r="K2" t="str">
            <v>10 yr</v>
          </cell>
        </row>
      </sheetData>
      <sheetData sheetId="3">
        <row r="3">
          <cell r="A3" t="str">
            <v>Type of event</v>
          </cell>
        </row>
      </sheetData>
      <sheetData sheetId="4">
        <row r="25">
          <cell r="G25">
            <v>97000</v>
          </cell>
        </row>
        <row r="28">
          <cell r="G28">
            <v>2.76</v>
          </cell>
        </row>
        <row r="41">
          <cell r="O41">
            <v>3.310505569292803E-4</v>
          </cell>
          <cell r="P41">
            <v>4.2427059054279586E-3</v>
          </cell>
          <cell r="U41">
            <v>7.2086425083219333E-4</v>
          </cell>
          <cell r="V41">
            <v>1.7017944790259061E-3</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_FAO_Area waterlogged"/>
    </sheetNames>
    <sheetDataSet>
      <sheetData sheetId="0" refreshError="1">
        <row r="3">
          <cell r="G3">
            <v>0.10636363636363635</v>
          </cell>
        </row>
        <row r="4">
          <cell r="G4">
            <v>0.58767772511848348</v>
          </cell>
        </row>
        <row r="5">
          <cell r="G5">
            <v>0.23641387780165796</v>
          </cell>
        </row>
        <row r="6">
          <cell r="G6">
            <v>0.14814814814814814</v>
          </cell>
        </row>
        <row r="8">
          <cell r="G8">
            <v>3.2288973184401541E-2</v>
          </cell>
        </row>
        <row r="9">
          <cell r="G9">
            <v>0.13766519823788545</v>
          </cell>
        </row>
        <row r="12">
          <cell r="G12">
            <v>0.43083900226757371</v>
          </cell>
        </row>
        <row r="14">
          <cell r="G14">
            <v>0</v>
          </cell>
        </row>
        <row r="15">
          <cell r="G15">
            <v>0.32562683165092804</v>
          </cell>
        </row>
        <row r="18">
          <cell r="G18">
            <v>0</v>
          </cell>
        </row>
        <row r="20">
          <cell r="G20">
            <v>0.13623978201634879</v>
          </cell>
        </row>
      </sheetData>
    </sheetDataSet>
  </externalBook>
</externalLink>
</file>

<file path=xl/tables/table1.xml><?xml version="1.0" encoding="utf-8"?>
<table xmlns="http://schemas.openxmlformats.org/spreadsheetml/2006/main" id="1" name="Table14" displayName="Table14" ref="B13:G19" totalsRowShown="0" headerRowDxfId="26" dataDxfId="25">
  <tableColumns count="6">
    <tableColumn id="1" name="Total value (Mn USD); average over lifetime; already deflated)"/>
    <tableColumn id="2" name="10 yr _x000a_floods" dataDxfId="24"/>
    <tableColumn id="3" name="6-9 yr _x000a_floods" dataDxfId="23"/>
    <tableColumn id="4" name="1-5yr _x000a_floods" dataDxfId="22"/>
    <tableColumn id="5" name="2 weeks Spring tide" dataDxfId="21"/>
    <tableColumn id="6" name="Wealth per person ($/person)" dataDxfId="20"/>
  </tableColumns>
  <tableStyleInfo name="TableStyleMedium2" showFirstColumn="0" showLastColumn="0" showRowStripes="1" showColumnStripes="0"/>
</table>
</file>

<file path=xl/tables/table2.xml><?xml version="1.0" encoding="utf-8"?>
<table xmlns="http://schemas.openxmlformats.org/spreadsheetml/2006/main" id="2" name="Table25" displayName="Table25" ref="B25:G31" totalsRowShown="0" headerRowDxfId="19" dataDxfId="18">
  <tableColumns count="6">
    <tableColumn id="1" name="Number of people affected (average)"/>
    <tableColumn id="2" name="10 yr _x000a_floods" dataDxfId="17" dataCellStyle="Comma 3">
      <calculatedColumnFormula>C14*C$8</calculatedColumnFormula>
    </tableColumn>
    <tableColumn id="3" name="6-9 yr _x000a_floods" dataDxfId="16" dataCellStyle="Comma 3">
      <calculatedColumnFormula>D14*D$8</calculatedColumnFormula>
    </tableColumn>
    <tableColumn id="4" name="1-5yr _x000a_floods" dataDxfId="15" dataCellStyle="Comma 3">
      <calculatedColumnFormula>E14*E$8</calculatedColumnFormula>
    </tableColumn>
    <tableColumn id="5" name="2 weeks Spring tide" dataDxfId="14">
      <calculatedColumnFormula>F14*F$8</calculatedColumnFormula>
    </tableColumn>
    <tableColumn id="6" name="Total" dataDxfId="13">
      <calculatedColumnFormula>SUM(C26:F26)</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3" name="Table1" displayName="Table1" ref="A14:E17" totalsRowShown="0" headerRowDxfId="12" dataDxfId="11">
  <tableColumns count="5">
    <tableColumn id="1" name="Average health loss_x000a_(% of population affected)"/>
    <tableColumn id="2" name="10 yr _x000a_floods" dataDxfId="10"/>
    <tableColumn id="3" name="6-9 yr _x000a_floods" dataDxfId="9"/>
    <tableColumn id="4" name="1-5yr _x000a_floods" dataDxfId="8"/>
    <tableColumn id="5" name="2 weeks Spring tide" dataDxfId="7"/>
  </tableColumns>
  <tableStyleInfo name="TableStyleMedium2" showFirstColumn="0" showLastColumn="0" showRowStripes="1" showColumnStripes="0"/>
</table>
</file>

<file path=xl/tables/table4.xml><?xml version="1.0" encoding="utf-8"?>
<table xmlns="http://schemas.openxmlformats.org/spreadsheetml/2006/main" id="4" name="Table2" displayName="Table2" ref="A23:F26" totalsRowShown="0" headerRowDxfId="6" dataDxfId="5">
  <tableColumns count="6">
    <tableColumn id="1" name="Number of people affected"/>
    <tableColumn id="2" name="10 yr _x000a_floods" dataDxfId="4">
      <calculatedColumnFormula>B15*$B$22*$C$8</calculatedColumnFormula>
    </tableColumn>
    <tableColumn id="3" name="6-9 yr _x000a_floods" dataDxfId="3">
      <calculatedColumnFormula>C15*$B$22*$D$8</calculatedColumnFormula>
    </tableColumn>
    <tableColumn id="4" name="1-5yr _x000a_floods" dataDxfId="2">
      <calculatedColumnFormula>D15*$B$22*$E$8</calculatedColumnFormula>
    </tableColumn>
    <tableColumn id="5" name="2 weeks Spring tide" dataDxfId="1">
      <calculatedColumnFormula>E15*$B$22*$F$8</calculatedColumnFormula>
    </tableColumn>
    <tableColumn id="6" name="Total" dataDxfId="0">
      <calculatedColumnFormula>SUM(B24:E24)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oecd.org/dataoecd/43/43/34980655.xls" TargetMode="External"/><Relationship Id="rId1" Type="http://schemas.openxmlformats.org/officeDocument/2006/relationships/hyperlink" Target="http://www.oecd.org/dataoecd/43/43/34980655.xl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fao.org/nr/water/cropinfo_wheat.html" TargetMode="External"/><Relationship Id="rId1" Type="http://schemas.openxmlformats.org/officeDocument/2006/relationships/hyperlink" Target="http://www.fao.org/nr/water/cropinfo_potato.html"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www.fao.org/giews/english/gfpm/index.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tabSelected="1" workbookViewId="0">
      <selection activeCell="G3" sqref="G3"/>
    </sheetView>
  </sheetViews>
  <sheetFormatPr baseColWidth="10" defaultRowHeight="15" x14ac:dyDescent="0.25"/>
  <cols>
    <col min="1" max="16384" width="11.42578125" style="558"/>
  </cols>
  <sheetData>
    <row r="1" spans="1:14" x14ac:dyDescent="0.25">
      <c r="A1" s="557"/>
      <c r="B1" s="557"/>
      <c r="C1" s="557"/>
      <c r="D1" s="557"/>
      <c r="E1" s="557"/>
      <c r="F1" s="557"/>
      <c r="G1" s="557"/>
      <c r="H1" s="557"/>
      <c r="I1" s="557"/>
      <c r="J1" s="557"/>
      <c r="K1" s="557"/>
      <c r="L1" s="557"/>
      <c r="M1" s="557"/>
      <c r="N1" s="557"/>
    </row>
    <row r="2" spans="1:14" x14ac:dyDescent="0.25">
      <c r="A2" s="557"/>
      <c r="B2" s="557"/>
      <c r="C2" s="557"/>
      <c r="D2" s="557"/>
      <c r="E2" s="557"/>
      <c r="F2" s="557"/>
      <c r="G2" s="557"/>
      <c r="H2" s="557"/>
      <c r="I2" s="557"/>
      <c r="J2" s="557"/>
      <c r="K2" s="557"/>
      <c r="L2" s="557"/>
      <c r="M2" s="557"/>
      <c r="N2" s="557"/>
    </row>
    <row r="3" spans="1:14" x14ac:dyDescent="0.25">
      <c r="A3" s="557"/>
      <c r="B3" s="557"/>
      <c r="C3" s="557"/>
      <c r="D3" s="557"/>
      <c r="E3" s="557"/>
      <c r="F3" s="557"/>
      <c r="G3" s="557"/>
      <c r="H3" s="557"/>
      <c r="I3" s="557"/>
      <c r="J3" s="557"/>
      <c r="K3" s="557"/>
      <c r="L3" s="557"/>
      <c r="M3" s="557"/>
      <c r="N3" s="557"/>
    </row>
    <row r="4" spans="1:14" x14ac:dyDescent="0.25">
      <c r="A4" s="557"/>
      <c r="B4" s="557"/>
      <c r="C4" s="557"/>
      <c r="D4" s="557"/>
      <c r="E4" s="557"/>
      <c r="F4" s="557"/>
      <c r="G4" s="557"/>
      <c r="H4" s="557"/>
      <c r="I4" s="557"/>
      <c r="J4" s="557"/>
      <c r="K4" s="557"/>
      <c r="L4" s="557"/>
      <c r="M4" s="557"/>
      <c r="N4" s="557"/>
    </row>
    <row r="5" spans="1:14" x14ac:dyDescent="0.25">
      <c r="A5" s="557"/>
      <c r="B5" s="557"/>
      <c r="C5" s="557"/>
      <c r="D5" s="557"/>
      <c r="E5" s="557"/>
      <c r="F5" s="557"/>
      <c r="G5" s="557"/>
      <c r="H5" s="557"/>
      <c r="I5" s="557"/>
      <c r="J5" s="557"/>
      <c r="K5" s="557"/>
      <c r="L5" s="557"/>
      <c r="M5" s="557"/>
      <c r="N5" s="557"/>
    </row>
    <row r="6" spans="1:14" x14ac:dyDescent="0.25">
      <c r="A6" s="557"/>
      <c r="B6" s="557"/>
      <c r="C6" s="557"/>
      <c r="D6" s="557"/>
      <c r="E6" s="557"/>
      <c r="F6" s="557"/>
      <c r="G6" s="557"/>
      <c r="H6" s="557"/>
      <c r="I6" s="557"/>
      <c r="J6" s="557"/>
      <c r="K6" s="557"/>
      <c r="L6" s="557"/>
      <c r="M6" s="557"/>
      <c r="N6" s="557"/>
    </row>
    <row r="7" spans="1:14" x14ac:dyDescent="0.25">
      <c r="A7" s="557"/>
      <c r="B7" s="557"/>
      <c r="C7" s="557"/>
      <c r="D7" s="557"/>
      <c r="E7" s="557"/>
      <c r="F7" s="557"/>
      <c r="G7" s="557"/>
      <c r="H7" s="557"/>
      <c r="I7" s="557"/>
      <c r="J7" s="557"/>
      <c r="K7" s="557"/>
      <c r="L7" s="557"/>
      <c r="M7" s="557"/>
      <c r="N7" s="557"/>
    </row>
    <row r="8" spans="1:14" x14ac:dyDescent="0.25">
      <c r="A8" s="557"/>
      <c r="B8" s="557"/>
      <c r="C8" s="557"/>
      <c r="D8" s="557"/>
      <c r="E8" s="557"/>
      <c r="F8" s="557"/>
      <c r="G8" s="557"/>
      <c r="H8" s="557"/>
      <c r="I8" s="557"/>
      <c r="J8" s="557"/>
      <c r="K8" s="557"/>
      <c r="L8" s="557"/>
      <c r="M8" s="557"/>
      <c r="N8" s="557"/>
    </row>
    <row r="9" spans="1:14" x14ac:dyDescent="0.25">
      <c r="A9" s="557"/>
      <c r="B9" s="557"/>
      <c r="C9" s="557"/>
      <c r="D9" s="557"/>
      <c r="E9" s="557"/>
      <c r="F9" s="557"/>
      <c r="G9" s="557"/>
      <c r="H9" s="557"/>
      <c r="I9" s="557"/>
      <c r="J9" s="557"/>
      <c r="K9" s="557"/>
      <c r="L9" s="557"/>
      <c r="M9" s="557"/>
      <c r="N9" s="557"/>
    </row>
    <row r="10" spans="1:14" x14ac:dyDescent="0.25">
      <c r="A10" s="557"/>
      <c r="B10" s="557"/>
      <c r="C10" s="557"/>
      <c r="D10" s="557"/>
      <c r="E10" s="557"/>
      <c r="F10" s="557"/>
      <c r="G10" s="557"/>
      <c r="H10" s="557"/>
      <c r="I10" s="557"/>
      <c r="J10" s="557"/>
      <c r="K10" s="557"/>
      <c r="L10" s="557"/>
      <c r="M10" s="557"/>
      <c r="N10" s="557"/>
    </row>
    <row r="11" spans="1:14" x14ac:dyDescent="0.25">
      <c r="A11" s="557"/>
      <c r="B11" s="557"/>
      <c r="C11" s="557"/>
      <c r="D11" s="557"/>
      <c r="E11" s="557"/>
      <c r="F11" s="557"/>
      <c r="G11" s="557"/>
      <c r="H11" s="557"/>
      <c r="I11" s="557"/>
      <c r="J11" s="557"/>
      <c r="K11" s="557"/>
      <c r="L11" s="557"/>
      <c r="M11" s="557"/>
      <c r="N11" s="557"/>
    </row>
    <row r="12" spans="1:14" x14ac:dyDescent="0.25">
      <c r="A12" s="557"/>
      <c r="B12" s="557"/>
      <c r="C12" s="557"/>
      <c r="D12" s="557"/>
      <c r="E12" s="557"/>
      <c r="F12" s="557"/>
      <c r="G12" s="557"/>
      <c r="H12" s="557"/>
      <c r="I12" s="557"/>
      <c r="J12" s="557"/>
      <c r="K12" s="557"/>
      <c r="L12" s="557"/>
      <c r="M12" s="557"/>
      <c r="N12" s="557"/>
    </row>
    <row r="13" spans="1:14" x14ac:dyDescent="0.25">
      <c r="A13" s="557"/>
      <c r="B13" s="557"/>
      <c r="C13" s="557"/>
      <c r="D13" s="557"/>
      <c r="E13" s="557"/>
      <c r="F13" s="557"/>
      <c r="G13" s="557"/>
      <c r="H13" s="557"/>
      <c r="I13" s="557"/>
      <c r="J13" s="557"/>
      <c r="K13" s="557"/>
      <c r="L13" s="557"/>
      <c r="M13" s="557"/>
      <c r="N13" s="557"/>
    </row>
    <row r="14" spans="1:14" x14ac:dyDescent="0.25">
      <c r="A14" s="557"/>
      <c r="B14" s="557"/>
      <c r="C14" s="557"/>
      <c r="D14" s="557"/>
      <c r="E14" s="557"/>
      <c r="F14" s="557"/>
      <c r="G14" s="557"/>
      <c r="H14" s="557"/>
      <c r="I14" s="557"/>
      <c r="J14" s="557"/>
      <c r="K14" s="557"/>
      <c r="L14" s="557"/>
      <c r="M14" s="557"/>
      <c r="N14" s="557"/>
    </row>
    <row r="15" spans="1:14" x14ac:dyDescent="0.25">
      <c r="A15" s="557"/>
      <c r="B15" s="557"/>
      <c r="C15" s="557"/>
      <c r="D15" s="557"/>
      <c r="E15" s="557"/>
      <c r="F15" s="557"/>
      <c r="G15" s="557"/>
      <c r="H15" s="557"/>
      <c r="I15" s="557"/>
      <c r="J15" s="557"/>
      <c r="K15" s="557"/>
      <c r="L15" s="557"/>
      <c r="M15" s="557"/>
      <c r="N15" s="557"/>
    </row>
    <row r="16" spans="1:14" x14ac:dyDescent="0.25">
      <c r="A16" s="557"/>
      <c r="B16" s="557"/>
      <c r="C16" s="557"/>
      <c r="D16" s="557"/>
      <c r="E16" s="557"/>
      <c r="F16" s="557"/>
      <c r="G16" s="557"/>
      <c r="H16" s="557"/>
      <c r="I16" s="557"/>
      <c r="J16" s="557"/>
      <c r="K16" s="557"/>
      <c r="L16" s="557"/>
      <c r="M16" s="557"/>
      <c r="N16" s="557"/>
    </row>
    <row r="17" spans="1:14" x14ac:dyDescent="0.25">
      <c r="A17" s="557"/>
      <c r="B17" s="557"/>
      <c r="C17" s="557"/>
      <c r="D17" s="557"/>
      <c r="E17" s="557"/>
      <c r="F17" s="557"/>
      <c r="G17" s="557"/>
      <c r="H17" s="557"/>
      <c r="I17" s="557"/>
      <c r="J17" s="557"/>
      <c r="K17" s="557"/>
      <c r="L17" s="557"/>
      <c r="M17" s="557"/>
      <c r="N17" s="557"/>
    </row>
    <row r="18" spans="1:14" x14ac:dyDescent="0.25">
      <c r="A18" s="557"/>
      <c r="B18" s="557"/>
      <c r="C18" s="557"/>
      <c r="D18" s="557"/>
      <c r="E18" s="557"/>
      <c r="F18" s="557"/>
      <c r="G18" s="557"/>
      <c r="H18" s="557"/>
      <c r="I18" s="557"/>
      <c r="J18" s="557"/>
      <c r="K18" s="557"/>
      <c r="L18" s="557"/>
      <c r="M18" s="557"/>
      <c r="N18" s="557"/>
    </row>
    <row r="19" spans="1:14" x14ac:dyDescent="0.25">
      <c r="A19" s="557"/>
      <c r="B19" s="557"/>
      <c r="C19" s="557"/>
      <c r="D19" s="557"/>
      <c r="E19" s="557"/>
      <c r="F19" s="557"/>
      <c r="G19" s="557"/>
      <c r="H19" s="557"/>
      <c r="I19" s="557"/>
      <c r="J19" s="557"/>
      <c r="K19" s="557"/>
      <c r="L19" s="557"/>
      <c r="M19" s="557"/>
      <c r="N19" s="557"/>
    </row>
    <row r="20" spans="1:14" x14ac:dyDescent="0.25">
      <c r="A20" s="557"/>
      <c r="B20" s="557"/>
      <c r="C20" s="557"/>
      <c r="D20" s="557"/>
      <c r="E20" s="557"/>
      <c r="F20" s="557"/>
      <c r="G20" s="557"/>
      <c r="H20" s="557"/>
      <c r="I20" s="557"/>
      <c r="J20" s="557"/>
      <c r="K20" s="557"/>
      <c r="L20" s="557"/>
      <c r="M20" s="557"/>
      <c r="N20" s="557"/>
    </row>
    <row r="21" spans="1:14" x14ac:dyDescent="0.25">
      <c r="A21" s="557"/>
      <c r="B21" s="557"/>
      <c r="C21" s="557"/>
      <c r="D21" s="557"/>
      <c r="E21" s="557"/>
      <c r="F21" s="557"/>
      <c r="G21" s="557"/>
      <c r="H21" s="557"/>
      <c r="I21" s="559" t="s">
        <v>1243</v>
      </c>
      <c r="J21" s="557"/>
      <c r="K21" s="557"/>
      <c r="L21" s="557"/>
      <c r="M21" s="557"/>
      <c r="N21" s="557"/>
    </row>
    <row r="22" spans="1:14" x14ac:dyDescent="0.25">
      <c r="A22" s="557"/>
      <c r="B22" s="557"/>
      <c r="C22" s="557"/>
      <c r="D22" s="557"/>
      <c r="E22" s="557"/>
      <c r="F22" s="557"/>
      <c r="G22" s="557"/>
      <c r="H22" s="557"/>
      <c r="I22" s="557" t="s">
        <v>1244</v>
      </c>
      <c r="J22" s="557"/>
      <c r="K22" s="557"/>
      <c r="L22" s="557"/>
      <c r="M22" s="557"/>
      <c r="N22" s="557"/>
    </row>
    <row r="23" spans="1:14" x14ac:dyDescent="0.25">
      <c r="A23" s="557"/>
      <c r="B23" s="557"/>
      <c r="C23" s="557"/>
      <c r="D23" s="557"/>
      <c r="E23" s="557"/>
      <c r="F23" s="557"/>
      <c r="G23" s="557"/>
      <c r="H23" s="557"/>
      <c r="I23" s="557"/>
      <c r="J23" s="557"/>
      <c r="K23" s="557"/>
      <c r="L23" s="557"/>
      <c r="M23" s="557"/>
      <c r="N23" s="557"/>
    </row>
    <row r="24" spans="1:14" x14ac:dyDescent="0.25">
      <c r="A24" s="557"/>
      <c r="B24" s="557"/>
      <c r="C24" s="557"/>
      <c r="D24" s="557"/>
      <c r="E24" s="557"/>
      <c r="F24" s="557"/>
      <c r="G24" s="557"/>
      <c r="H24" s="557"/>
      <c r="I24" s="557"/>
      <c r="J24" s="557"/>
      <c r="K24" s="557"/>
      <c r="L24" s="557"/>
      <c r="M24" s="557"/>
      <c r="N24" s="557"/>
    </row>
    <row r="25" spans="1:14" x14ac:dyDescent="0.25">
      <c r="A25" s="557"/>
      <c r="B25" s="557"/>
      <c r="C25" s="557"/>
      <c r="D25" s="557"/>
      <c r="E25" s="557"/>
      <c r="F25" s="557"/>
      <c r="G25" s="557"/>
      <c r="H25" s="557"/>
      <c r="I25" s="560" t="s">
        <v>1245</v>
      </c>
      <c r="J25" s="557"/>
      <c r="K25" s="557"/>
      <c r="L25" s="557"/>
      <c r="M25" s="557"/>
      <c r="N25" s="557"/>
    </row>
    <row r="26" spans="1:14" x14ac:dyDescent="0.25">
      <c r="A26" s="557"/>
      <c r="B26" s="557"/>
      <c r="C26" s="557"/>
      <c r="D26" s="557"/>
      <c r="E26" s="557"/>
      <c r="F26" s="557"/>
      <c r="G26" s="557"/>
      <c r="H26" s="557"/>
      <c r="I26" s="561"/>
      <c r="J26" s="557"/>
      <c r="K26" s="557"/>
      <c r="L26" s="557"/>
      <c r="M26" s="557"/>
      <c r="N26" s="557"/>
    </row>
    <row r="27" spans="1:14" x14ac:dyDescent="0.25">
      <c r="A27" s="557"/>
      <c r="B27" s="557"/>
      <c r="C27" s="557"/>
      <c r="D27" s="557"/>
      <c r="E27" s="557"/>
      <c r="F27" s="557"/>
      <c r="G27" s="557"/>
      <c r="H27" s="557"/>
      <c r="I27" s="562"/>
      <c r="J27" s="557"/>
      <c r="K27" s="557"/>
      <c r="L27" s="557"/>
      <c r="M27" s="557"/>
      <c r="N27" s="557"/>
    </row>
    <row r="28" spans="1:14" x14ac:dyDescent="0.25">
      <c r="A28" s="557"/>
      <c r="B28" s="557"/>
      <c r="C28" s="557"/>
      <c r="D28" s="557"/>
      <c r="E28" s="557"/>
      <c r="F28" s="557"/>
      <c r="G28" s="557"/>
      <c r="H28" s="557"/>
      <c r="I28" s="561"/>
      <c r="J28" s="557"/>
      <c r="K28" s="557"/>
      <c r="L28" s="557"/>
      <c r="M28" s="557"/>
      <c r="N28" s="557"/>
    </row>
    <row r="29" spans="1:14" x14ac:dyDescent="0.25">
      <c r="A29" s="557"/>
      <c r="B29" s="557"/>
      <c r="C29" s="557"/>
      <c r="D29" s="557"/>
      <c r="E29" s="557"/>
      <c r="F29" s="557"/>
      <c r="G29" s="557"/>
      <c r="H29" s="557"/>
      <c r="I29" s="561"/>
      <c r="J29" s="557"/>
      <c r="K29" s="557"/>
      <c r="L29" s="557"/>
      <c r="M29" s="557"/>
      <c r="N29" s="557"/>
    </row>
    <row r="30" spans="1:14" x14ac:dyDescent="0.25">
      <c r="A30" s="557"/>
      <c r="B30" s="557"/>
      <c r="C30" s="557"/>
      <c r="D30" s="557"/>
      <c r="E30" s="557"/>
      <c r="F30" s="557"/>
      <c r="G30" s="557"/>
      <c r="H30" s="557"/>
      <c r="I30" s="557"/>
      <c r="J30" s="557"/>
      <c r="K30" s="557"/>
      <c r="L30" s="557"/>
      <c r="M30" s="557"/>
      <c r="N30" s="557"/>
    </row>
    <row r="31" spans="1:14" x14ac:dyDescent="0.25">
      <c r="A31" s="557"/>
      <c r="B31" s="557"/>
      <c r="C31" s="557"/>
      <c r="D31" s="557"/>
      <c r="E31" s="557"/>
      <c r="F31" s="557"/>
      <c r="G31" s="557"/>
      <c r="H31" s="557"/>
      <c r="I31" s="557"/>
      <c r="J31" s="557"/>
      <c r="K31" s="557"/>
      <c r="L31" s="557"/>
      <c r="M31" s="557"/>
      <c r="N31" s="557"/>
    </row>
    <row r="32" spans="1:14" x14ac:dyDescent="0.25">
      <c r="A32" s="557"/>
      <c r="B32" s="557"/>
      <c r="C32" s="557"/>
      <c r="D32" s="557"/>
      <c r="E32" s="557"/>
      <c r="F32" s="557"/>
      <c r="G32" s="557"/>
      <c r="H32" s="557"/>
      <c r="I32" s="557"/>
      <c r="J32" s="557"/>
      <c r="K32" s="557"/>
      <c r="L32" s="557"/>
      <c r="M32" s="557"/>
      <c r="N32" s="557"/>
    </row>
    <row r="33" spans="1:14" x14ac:dyDescent="0.25">
      <c r="A33" s="557"/>
      <c r="B33" s="557"/>
      <c r="C33" s="557"/>
      <c r="D33" s="557"/>
      <c r="E33" s="557"/>
      <c r="F33" s="557"/>
      <c r="G33" s="557"/>
      <c r="H33" s="557"/>
      <c r="I33" s="557"/>
      <c r="J33" s="557"/>
      <c r="K33" s="557"/>
      <c r="L33" s="557"/>
      <c r="M33" s="557"/>
      <c r="N33" s="557"/>
    </row>
    <row r="34" spans="1:14" x14ac:dyDescent="0.25">
      <c r="A34" s="557"/>
      <c r="B34" s="557"/>
      <c r="C34" s="557"/>
      <c r="D34" s="557"/>
      <c r="E34" s="557"/>
      <c r="F34" s="557"/>
      <c r="G34" s="557"/>
      <c r="H34" s="557"/>
      <c r="I34" s="557"/>
      <c r="J34" s="557"/>
      <c r="K34" s="557"/>
      <c r="L34" s="557"/>
      <c r="M34" s="557"/>
      <c r="N34" s="557"/>
    </row>
    <row r="35" spans="1:14" x14ac:dyDescent="0.25">
      <c r="A35" s="557"/>
      <c r="B35" s="557"/>
      <c r="C35" s="557"/>
      <c r="D35" s="557"/>
      <c r="E35" s="557"/>
      <c r="F35" s="557"/>
      <c r="G35" s="557"/>
      <c r="H35" s="557"/>
      <c r="I35" s="557"/>
      <c r="J35" s="557"/>
      <c r="K35" s="557"/>
      <c r="L35" s="557"/>
      <c r="M35" s="557"/>
      <c r="N35" s="557"/>
    </row>
  </sheetData>
  <sheetProtection password="C846" sheet="1" objects="1" scenarios="1"/>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A37" workbookViewId="0">
      <selection activeCell="B44" sqref="B44"/>
    </sheetView>
  </sheetViews>
  <sheetFormatPr baseColWidth="10" defaultColWidth="11.42578125" defaultRowHeight="15" x14ac:dyDescent="0.25"/>
  <cols>
    <col min="1" max="1" width="38.5703125" customWidth="1"/>
    <col min="2" max="4" width="15" customWidth="1"/>
    <col min="5" max="5" width="16.42578125" customWidth="1"/>
  </cols>
  <sheetData>
    <row r="1" spans="1:5" ht="18" x14ac:dyDescent="0.25">
      <c r="A1" s="126" t="s">
        <v>845</v>
      </c>
      <c r="E1" s="116" t="s">
        <v>828</v>
      </c>
    </row>
    <row r="2" spans="1:5" x14ac:dyDescent="0.25">
      <c r="E2" s="110" t="s">
        <v>542</v>
      </c>
    </row>
    <row r="3" spans="1:5" x14ac:dyDescent="0.25">
      <c r="E3" s="111" t="s">
        <v>547</v>
      </c>
    </row>
    <row r="4" spans="1:5" ht="15.75" thickBot="1" x14ac:dyDescent="0.3">
      <c r="A4" s="119" t="s">
        <v>835</v>
      </c>
      <c r="E4" s="112" t="s">
        <v>832</v>
      </c>
    </row>
    <row r="5" spans="1:5" ht="15.75" thickBot="1" x14ac:dyDescent="0.3">
      <c r="A5" s="118" t="s">
        <v>843</v>
      </c>
    </row>
    <row r="6" spans="1:5" ht="45.75" customHeight="1" thickBot="1" x14ac:dyDescent="0.3">
      <c r="A6" s="335"/>
      <c r="B6" s="336" t="s">
        <v>999</v>
      </c>
      <c r="C6" s="336" t="s">
        <v>1000</v>
      </c>
      <c r="D6" t="s">
        <v>6</v>
      </c>
    </row>
    <row r="7" spans="1:5" x14ac:dyDescent="0.25">
      <c r="A7" s="338" t="s">
        <v>1065</v>
      </c>
      <c r="B7" s="339"/>
      <c r="C7" s="340"/>
    </row>
    <row r="8" spans="1:5" x14ac:dyDescent="0.25">
      <c r="A8" s="341" t="s">
        <v>836</v>
      </c>
      <c r="B8" s="337"/>
      <c r="C8" s="342"/>
    </row>
    <row r="9" spans="1:5" x14ac:dyDescent="0.25">
      <c r="A9" s="341" t="s">
        <v>1064</v>
      </c>
      <c r="B9" s="337"/>
      <c r="C9" s="342"/>
    </row>
    <row r="10" spans="1:5" ht="60" x14ac:dyDescent="0.25">
      <c r="A10" s="343" t="s">
        <v>998</v>
      </c>
      <c r="B10" s="337"/>
      <c r="C10" s="342"/>
    </row>
    <row r="11" spans="1:5" ht="30" x14ac:dyDescent="0.25">
      <c r="A11" s="343" t="s">
        <v>1071</v>
      </c>
      <c r="B11" s="337"/>
      <c r="C11" s="342"/>
    </row>
    <row r="12" spans="1:5" ht="30.75" thickBot="1" x14ac:dyDescent="0.3">
      <c r="A12" s="344" t="s">
        <v>1072</v>
      </c>
      <c r="B12" s="345"/>
      <c r="C12" s="346"/>
    </row>
    <row r="13" spans="1:5" s="34" customFormat="1" x14ac:dyDescent="0.25">
      <c r="A13" s="127" t="s">
        <v>846</v>
      </c>
      <c r="B13" s="34" t="s">
        <v>848</v>
      </c>
      <c r="C13" s="34" t="s">
        <v>847</v>
      </c>
    </row>
    <row r="14" spans="1:5" x14ac:dyDescent="0.25">
      <c r="A14" s="120"/>
    </row>
    <row r="15" spans="1:5" x14ac:dyDescent="0.25">
      <c r="A15" s="119" t="s">
        <v>1001</v>
      </c>
    </row>
    <row r="16" spans="1:5" x14ac:dyDescent="0.25">
      <c r="A16" s="118" t="s">
        <v>1002</v>
      </c>
    </row>
    <row r="17" spans="1:10" ht="15.75" thickBot="1" x14ac:dyDescent="0.3">
      <c r="A17" s="118"/>
    </row>
    <row r="18" spans="1:10" ht="45.75" thickBot="1" x14ac:dyDescent="0.3">
      <c r="A18" s="121"/>
      <c r="B18" s="122" t="s">
        <v>1003</v>
      </c>
      <c r="C18" s="122" t="s">
        <v>1004</v>
      </c>
      <c r="D18" s="122" t="s">
        <v>837</v>
      </c>
    </row>
    <row r="19" spans="1:10" ht="14.25" customHeight="1" thickBot="1" x14ac:dyDescent="0.3">
      <c r="A19" s="123" t="s">
        <v>1005</v>
      </c>
      <c r="B19" s="125"/>
      <c r="C19" s="125" t="s">
        <v>1188</v>
      </c>
      <c r="D19" s="128" t="s">
        <v>1189</v>
      </c>
    </row>
    <row r="20" spans="1:10" ht="15.75" thickBot="1" x14ac:dyDescent="0.3">
      <c r="A20" s="123" t="s">
        <v>1006</v>
      </c>
      <c r="B20" s="125"/>
      <c r="C20" s="125"/>
      <c r="D20" s="128"/>
    </row>
    <row r="21" spans="1:10" ht="14.25" customHeight="1" thickBot="1" x14ac:dyDescent="0.3">
      <c r="A21" s="123" t="s">
        <v>1007</v>
      </c>
      <c r="B21" s="125"/>
      <c r="C21" s="125"/>
      <c r="D21" s="128"/>
    </row>
    <row r="22" spans="1:10" ht="29.25" customHeight="1" thickBot="1" x14ac:dyDescent="0.3">
      <c r="A22" s="123" t="s">
        <v>1008</v>
      </c>
      <c r="B22" s="125"/>
      <c r="C22" s="125"/>
      <c r="D22" s="128"/>
    </row>
    <row r="23" spans="1:10" s="34" customFormat="1" x14ac:dyDescent="0.25">
      <c r="A23" s="127" t="s">
        <v>846</v>
      </c>
      <c r="B23" s="34" t="s">
        <v>848</v>
      </c>
      <c r="C23" s="34" t="s">
        <v>847</v>
      </c>
      <c r="D23" s="34" t="s">
        <v>849</v>
      </c>
    </row>
    <row r="24" spans="1:10" s="34" customFormat="1" x14ac:dyDescent="0.25">
      <c r="A24" s="127"/>
    </row>
    <row r="25" spans="1:10" x14ac:dyDescent="0.25">
      <c r="A25" s="119" t="s">
        <v>838</v>
      </c>
    </row>
    <row r="26" spans="1:10" x14ac:dyDescent="0.25">
      <c r="A26" s="120" t="s">
        <v>841</v>
      </c>
    </row>
    <row r="27" spans="1:10" ht="38.25" customHeight="1" x14ac:dyDescent="0.25">
      <c r="A27" s="563" t="s">
        <v>842</v>
      </c>
      <c r="B27" s="563"/>
      <c r="C27" s="563"/>
      <c r="D27" s="563"/>
      <c r="E27" s="563"/>
      <c r="F27" s="563"/>
      <c r="G27" s="563"/>
      <c r="H27" s="563"/>
      <c r="I27" s="563"/>
      <c r="J27" s="563"/>
    </row>
    <row r="28" spans="1:10" x14ac:dyDescent="0.25">
      <c r="A28" s="124"/>
      <c r="B28" s="124"/>
      <c r="C28" s="124"/>
      <c r="D28" s="124"/>
      <c r="E28" s="124"/>
      <c r="F28" s="124"/>
      <c r="G28" s="124"/>
      <c r="H28" s="124"/>
      <c r="I28" s="124"/>
      <c r="J28" s="124"/>
    </row>
    <row r="29" spans="1:10" x14ac:dyDescent="0.25">
      <c r="A29" s="120" t="s">
        <v>839</v>
      </c>
    </row>
    <row r="30" spans="1:10" ht="32.25" customHeight="1" x14ac:dyDescent="0.25">
      <c r="A30" s="563" t="s">
        <v>842</v>
      </c>
      <c r="B30" s="563"/>
      <c r="C30" s="563"/>
      <c r="D30" s="563"/>
      <c r="E30" s="563"/>
      <c r="F30" s="563"/>
      <c r="G30" s="563"/>
      <c r="H30" s="563"/>
      <c r="I30" s="563"/>
      <c r="J30" s="563"/>
    </row>
    <row r="32" spans="1:10" x14ac:dyDescent="0.25">
      <c r="A32" s="120" t="s">
        <v>840</v>
      </c>
    </row>
    <row r="33" spans="1:10" ht="36" customHeight="1" x14ac:dyDescent="0.25">
      <c r="A33" s="563" t="s">
        <v>842</v>
      </c>
      <c r="B33" s="563"/>
      <c r="C33" s="563"/>
      <c r="D33" s="563"/>
      <c r="E33" s="563"/>
      <c r="F33" s="563"/>
      <c r="G33" s="563"/>
      <c r="H33" s="563"/>
      <c r="I33" s="563"/>
      <c r="J33" s="563"/>
    </row>
    <row r="36" spans="1:10" x14ac:dyDescent="0.25">
      <c r="A36" s="119" t="s">
        <v>871</v>
      </c>
    </row>
    <row r="38" spans="1:10" x14ac:dyDescent="0.25">
      <c r="A38" t="s">
        <v>870</v>
      </c>
    </row>
    <row r="40" spans="1:10" x14ac:dyDescent="0.25">
      <c r="A40" s="34"/>
    </row>
    <row r="41" spans="1:10" x14ac:dyDescent="0.25">
      <c r="A41" s="34"/>
    </row>
    <row r="43" spans="1:10" ht="24.75" customHeight="1" x14ac:dyDescent="0.25">
      <c r="A43" s="264"/>
    </row>
    <row r="44" spans="1:10" ht="33.75" customHeight="1" x14ac:dyDescent="0.25">
      <c r="A44" s="359" t="s">
        <v>897</v>
      </c>
      <c r="B44" s="524">
        <f>'Damage curve'!G46</f>
        <v>2.9102024033820717</v>
      </c>
      <c r="C44" s="34" t="s">
        <v>831</v>
      </c>
      <c r="D44" s="113"/>
    </row>
    <row r="45" spans="1:10" ht="48.75" customHeight="1" x14ac:dyDescent="0.25">
      <c r="A45" s="360" t="s">
        <v>898</v>
      </c>
      <c r="B45" s="525">
        <f>'Damage curve SH'!H35</f>
        <v>348.02820049635784</v>
      </c>
      <c r="C45" s="34" t="s">
        <v>831</v>
      </c>
      <c r="D45" s="113"/>
    </row>
    <row r="46" spans="1:10" x14ac:dyDescent="0.25">
      <c r="A46" s="535" t="s">
        <v>777</v>
      </c>
      <c r="B46" s="527">
        <v>20</v>
      </c>
      <c r="C46" s="528" t="s">
        <v>894</v>
      </c>
      <c r="D46" s="526"/>
    </row>
    <row r="47" spans="1:10" ht="18" x14ac:dyDescent="0.35">
      <c r="A47" s="535" t="s">
        <v>896</v>
      </c>
      <c r="B47" s="530">
        <v>700</v>
      </c>
      <c r="C47" s="528" t="s">
        <v>894</v>
      </c>
      <c r="D47" s="526" t="s">
        <v>1236</v>
      </c>
    </row>
    <row r="48" spans="1:10" x14ac:dyDescent="0.25">
      <c r="A48" s="535" t="s">
        <v>765</v>
      </c>
      <c r="B48" s="537">
        <v>1.0643562225852853E-2</v>
      </c>
      <c r="C48" s="528" t="s">
        <v>894</v>
      </c>
      <c r="D48" s="526" t="s">
        <v>1074</v>
      </c>
    </row>
    <row r="49" spans="1:7" ht="18" x14ac:dyDescent="0.35">
      <c r="A49" s="536" t="s">
        <v>1009</v>
      </c>
      <c r="B49" s="529">
        <v>1221.5739592358827</v>
      </c>
      <c r="C49" s="528" t="s">
        <v>894</v>
      </c>
      <c r="D49" s="526" t="s">
        <v>1135</v>
      </c>
    </row>
    <row r="50" spans="1:7" ht="18.75" customHeight="1" x14ac:dyDescent="0.25">
      <c r="A50" s="531" t="s">
        <v>1010</v>
      </c>
      <c r="B50" s="532">
        <v>5.8777472939855101E-2</v>
      </c>
      <c r="C50" s="528" t="s">
        <v>894</v>
      </c>
      <c r="D50" s="526" t="s">
        <v>1073</v>
      </c>
    </row>
    <row r="51" spans="1:7" ht="108" customHeight="1" x14ac:dyDescent="0.25">
      <c r="A51" s="531" t="s">
        <v>899</v>
      </c>
      <c r="B51" s="532">
        <v>0.01</v>
      </c>
      <c r="C51" s="528" t="s">
        <v>895</v>
      </c>
      <c r="D51" s="526"/>
    </row>
    <row r="52" spans="1:7" ht="33" customHeight="1" x14ac:dyDescent="0.25">
      <c r="A52" s="536" t="s">
        <v>892</v>
      </c>
      <c r="B52" s="533">
        <v>1.4006105895349329E-5</v>
      </c>
      <c r="C52" s="528" t="s">
        <v>988</v>
      </c>
      <c r="D52" s="526"/>
    </row>
    <row r="53" spans="1:7" ht="33" x14ac:dyDescent="0.25">
      <c r="A53" s="536" t="s">
        <v>891</v>
      </c>
      <c r="B53" s="533">
        <v>3.4526833567633742E-5</v>
      </c>
      <c r="C53" s="528" t="s">
        <v>990</v>
      </c>
      <c r="D53" s="526"/>
    </row>
    <row r="54" spans="1:7" ht="30.75" customHeight="1" x14ac:dyDescent="0.25">
      <c r="A54" s="536" t="s">
        <v>893</v>
      </c>
      <c r="B54" s="527">
        <v>0.2</v>
      </c>
      <c r="C54" s="528" t="s">
        <v>1140</v>
      </c>
      <c r="D54" s="526"/>
    </row>
    <row r="55" spans="1:7" x14ac:dyDescent="0.25">
      <c r="A55" s="536" t="s">
        <v>996</v>
      </c>
      <c r="B55" s="534">
        <v>0.1</v>
      </c>
      <c r="C55" s="528" t="s">
        <v>997</v>
      </c>
      <c r="D55" s="526"/>
    </row>
    <row r="56" spans="1:7" ht="30" x14ac:dyDescent="0.25">
      <c r="A56" s="536" t="s">
        <v>1237</v>
      </c>
      <c r="B56" s="527">
        <v>0.04</v>
      </c>
      <c r="C56" s="528" t="s">
        <v>1238</v>
      </c>
      <c r="D56" s="526"/>
    </row>
    <row r="57" spans="1:7" ht="17.25" hidden="1" customHeight="1" x14ac:dyDescent="0.25">
      <c r="C57">
        <v>1</v>
      </c>
      <c r="D57">
        <v>2</v>
      </c>
      <c r="E57">
        <v>3</v>
      </c>
      <c r="F57">
        <v>4</v>
      </c>
    </row>
    <row r="58" spans="1:7" hidden="1" x14ac:dyDescent="0.25">
      <c r="A58" s="265">
        <f>SUM(B58:F58)</f>
        <v>3575.3021626438122</v>
      </c>
      <c r="B58" s="265">
        <f>B47</f>
        <v>700</v>
      </c>
      <c r="C58">
        <f>B58*(1+$B$48)</f>
        <v>707.45049355809704</v>
      </c>
      <c r="D58">
        <f t="shared" ref="D58:F58" si="0">C58*(1+$B$48)</f>
        <v>714.98028690799299</v>
      </c>
      <c r="E58">
        <f t="shared" si="0"/>
        <v>722.59022408195642</v>
      </c>
      <c r="F58">
        <f t="shared" si="0"/>
        <v>730.2811580957657</v>
      </c>
    </row>
    <row r="59" spans="1:7" hidden="1" x14ac:dyDescent="0.25">
      <c r="A59" s="265">
        <f>SUM(C59:F59)</f>
        <v>75.302162643812153</v>
      </c>
      <c r="C59" s="265">
        <f>C58-B58</f>
        <v>7.4504935580970368</v>
      </c>
      <c r="D59" s="265">
        <f>D58-$B$58</f>
        <v>14.980286907992991</v>
      </c>
      <c r="E59" s="265">
        <f>E58-$B$58</f>
        <v>22.590224081956421</v>
      </c>
      <c r="F59" s="265">
        <f>F58-$B$58</f>
        <v>30.281158095765704</v>
      </c>
      <c r="G59" s="265"/>
    </row>
    <row r="60" spans="1:7" hidden="1" x14ac:dyDescent="0.25">
      <c r="D60">
        <f>D59/$C$59</f>
        <v>2.0106435622258521</v>
      </c>
      <c r="E60">
        <f>E59/$C$59</f>
        <v>3.032043972094419</v>
      </c>
      <c r="F60">
        <f>F59/$C$59</f>
        <v>4.0643157207829255</v>
      </c>
    </row>
    <row r="61" spans="1:7" hidden="1" x14ac:dyDescent="0.25"/>
    <row r="62" spans="1:7" x14ac:dyDescent="0.25">
      <c r="A62" s="105"/>
    </row>
    <row r="63" spans="1:7" x14ac:dyDescent="0.25">
      <c r="A63" s="105"/>
    </row>
    <row r="64" spans="1:7" x14ac:dyDescent="0.25">
      <c r="A64" s="105"/>
    </row>
    <row r="65" spans="1:1" x14ac:dyDescent="0.25">
      <c r="A65" s="105"/>
    </row>
    <row r="66" spans="1:1" x14ac:dyDescent="0.25">
      <c r="A66" s="106"/>
    </row>
    <row r="67" spans="1:1" ht="15.75" thickBot="1" x14ac:dyDescent="0.3">
      <c r="A67" s="107"/>
    </row>
  </sheetData>
  <mergeCells count="3">
    <mergeCell ref="A27:J27"/>
    <mergeCell ref="A30:J30"/>
    <mergeCell ref="A33:J33"/>
  </mergeCells>
  <hyperlinks>
    <hyperlink ref="A13" location="_ftn1" display="_ftn1"/>
    <hyperlink ref="A23" location="_ftn1" display="_ftn1"/>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workbookViewId="0">
      <selection activeCell="A35" sqref="A35:G44"/>
    </sheetView>
  </sheetViews>
  <sheetFormatPr baseColWidth="10" defaultColWidth="9.140625" defaultRowHeight="15" x14ac:dyDescent="0.25"/>
  <cols>
    <col min="1" max="1" width="25.85546875" style="526" customWidth="1"/>
    <col min="2" max="2" width="22.5703125" style="526" customWidth="1"/>
    <col min="3" max="3" width="10.42578125" style="526" customWidth="1"/>
    <col min="4" max="6" width="9.140625" style="526"/>
    <col min="7" max="7" width="12.28515625" style="526" customWidth="1"/>
    <col min="8" max="8" width="19.85546875" style="526" customWidth="1"/>
    <col min="9" max="9" width="16.5703125" style="526" customWidth="1"/>
    <col min="10" max="10" width="9.140625" style="526"/>
    <col min="11" max="11" width="11.42578125" style="526" customWidth="1"/>
    <col min="12" max="12" width="9.140625" style="526"/>
    <col min="13" max="13" width="15.85546875" style="526" customWidth="1"/>
    <col min="14" max="14" width="14.28515625" style="526" customWidth="1"/>
    <col min="15" max="18" width="17.7109375" style="526" customWidth="1"/>
    <col min="19" max="19" width="16.7109375" style="526" customWidth="1"/>
    <col min="20" max="20" width="17" style="526" customWidth="1"/>
    <col min="21" max="16384" width="9.140625" style="526"/>
  </cols>
  <sheetData>
    <row r="1" spans="1:19" s="452" customFormat="1" ht="18.75" x14ac:dyDescent="0.3">
      <c r="A1" s="452" t="s">
        <v>1192</v>
      </c>
    </row>
    <row r="2" spans="1:19" x14ac:dyDescent="0.25">
      <c r="I2" s="526" t="s">
        <v>1193</v>
      </c>
      <c r="K2" s="526" t="s">
        <v>1194</v>
      </c>
      <c r="L2" s="526" t="s">
        <v>1195</v>
      </c>
      <c r="M2" s="526" t="s">
        <v>1196</v>
      </c>
      <c r="N2" s="526" t="s">
        <v>1197</v>
      </c>
    </row>
    <row r="3" spans="1:19" ht="15.75" thickBot="1" x14ac:dyDescent="0.3"/>
    <row r="4" spans="1:19" ht="15.75" thickBot="1" x14ac:dyDescent="0.3">
      <c r="A4" s="450" t="s">
        <v>1239</v>
      </c>
      <c r="B4" s="447"/>
      <c r="C4" s="447"/>
      <c r="D4" s="447"/>
      <c r="E4" s="538">
        <v>0.1</v>
      </c>
    </row>
    <row r="6" spans="1:19" ht="45" x14ac:dyDescent="0.25">
      <c r="A6" s="453"/>
      <c r="B6" s="453"/>
      <c r="C6" s="454" t="s">
        <v>1198</v>
      </c>
      <c r="D6" s="454" t="s">
        <v>1199</v>
      </c>
      <c r="E6" s="454" t="s">
        <v>1200</v>
      </c>
      <c r="F6" s="454" t="s">
        <v>1201</v>
      </c>
    </row>
    <row r="7" spans="1:19" x14ac:dyDescent="0.25">
      <c r="A7" s="455" t="s">
        <v>1202</v>
      </c>
      <c r="B7" s="456"/>
      <c r="C7" s="456">
        <v>10</v>
      </c>
      <c r="D7" s="456">
        <v>7</v>
      </c>
      <c r="E7" s="456">
        <v>4</v>
      </c>
      <c r="F7" s="456">
        <v>1</v>
      </c>
    </row>
    <row r="8" spans="1:19" ht="27" customHeight="1" x14ac:dyDescent="0.25">
      <c r="A8" s="457" t="s">
        <v>1203</v>
      </c>
      <c r="C8" s="520">
        <f>1/C7*(1+$E$4)</f>
        <v>0.11000000000000001</v>
      </c>
      <c r="D8" s="520">
        <f t="shared" ref="D8:E8" si="0">1/D7*(1+$E$4)</f>
        <v>0.15714285714285714</v>
      </c>
      <c r="E8" s="520">
        <f t="shared" si="0"/>
        <v>0.27500000000000002</v>
      </c>
      <c r="F8" s="520">
        <f>1/F7</f>
        <v>1</v>
      </c>
    </row>
    <row r="9" spans="1:19" x14ac:dyDescent="0.25">
      <c r="A9" s="456" t="s">
        <v>1204</v>
      </c>
      <c r="B9" s="456">
        <v>20</v>
      </c>
      <c r="C9" s="456"/>
      <c r="D9" s="456"/>
      <c r="E9" s="456"/>
      <c r="F9" s="456"/>
    </row>
    <row r="10" spans="1:19" x14ac:dyDescent="0.25">
      <c r="A10" s="457" t="s">
        <v>1205</v>
      </c>
      <c r="B10" s="462"/>
      <c r="C10" s="463">
        <f>$B$9*C8*(1+$E$4)</f>
        <v>2.4200000000000004</v>
      </c>
      <c r="D10" s="463">
        <f t="shared" ref="D10" si="1">$B$9*D8*(1+$E$4)</f>
        <v>3.4571428571428573</v>
      </c>
      <c r="E10" s="463">
        <f>$B$9*E8*(1+$E$4)</f>
        <v>6.0500000000000007</v>
      </c>
      <c r="F10" s="463">
        <f t="shared" ref="F10" si="2">$B$9*F8*(1+H4)</f>
        <v>20</v>
      </c>
    </row>
    <row r="12" spans="1:19" ht="15" customHeight="1" x14ac:dyDescent="0.25">
      <c r="A12" s="453"/>
      <c r="B12" s="453"/>
      <c r="C12" s="453" t="s">
        <v>1206</v>
      </c>
      <c r="D12" s="466"/>
      <c r="E12" s="466"/>
      <c r="F12" s="466"/>
      <c r="G12" s="466"/>
    </row>
    <row r="13" spans="1:19" ht="45" x14ac:dyDescent="0.25">
      <c r="A13" s="453" t="s">
        <v>1207</v>
      </c>
      <c r="B13" s="453" t="s">
        <v>1234</v>
      </c>
      <c r="C13" s="467" t="s">
        <v>1198</v>
      </c>
      <c r="D13" s="467" t="s">
        <v>1199</v>
      </c>
      <c r="E13" s="467" t="s">
        <v>1200</v>
      </c>
      <c r="F13" s="467" t="s">
        <v>1201</v>
      </c>
      <c r="G13" s="467" t="s">
        <v>1235</v>
      </c>
      <c r="H13" s="467"/>
      <c r="S13" s="468"/>
    </row>
    <row r="14" spans="1:19" x14ac:dyDescent="0.25">
      <c r="A14" s="455" t="s">
        <v>1208</v>
      </c>
      <c r="B14" s="526">
        <f>('[2]Project data'!G25*'[2]Project data'!G28)*2/1000000</f>
        <v>0.53544000000000003</v>
      </c>
      <c r="C14" s="463">
        <v>0.5</v>
      </c>
      <c r="D14" s="464">
        <v>0</v>
      </c>
      <c r="E14" s="464">
        <v>0</v>
      </c>
      <c r="F14" s="461">
        <v>0</v>
      </c>
      <c r="G14" s="469">
        <f>Table14[[#This Row],[Total value (Mn USD); average over lifetime; already deflated)]]*1000*1000/B26</f>
        <v>131.65534035790216</v>
      </c>
      <c r="H14" s="470"/>
    </row>
    <row r="15" spans="1:19" x14ac:dyDescent="0.25">
      <c r="A15" s="457" t="s">
        <v>1209</v>
      </c>
      <c r="B15" s="526">
        <v>0</v>
      </c>
      <c r="C15" s="458"/>
      <c r="D15" s="459"/>
      <c r="E15" s="460"/>
      <c r="F15" s="461"/>
      <c r="G15" s="471"/>
      <c r="H15" s="470"/>
    </row>
    <row r="16" spans="1:19" x14ac:dyDescent="0.25">
      <c r="A16" s="456" t="s">
        <v>1210</v>
      </c>
      <c r="B16" s="526">
        <v>0</v>
      </c>
      <c r="C16" s="463"/>
      <c r="D16" s="464"/>
      <c r="E16" s="464"/>
      <c r="F16" s="461"/>
      <c r="G16" s="471"/>
      <c r="H16" s="470"/>
    </row>
    <row r="17" spans="1:19" x14ac:dyDescent="0.25">
      <c r="A17" s="457" t="s">
        <v>1211</v>
      </c>
      <c r="B17" s="462">
        <f>('[2]Baseline situation'!B47*(1+'[2]Baseline situation'!B48)^'[2]Project situation'!B9*'[2]Baseline situation'!B49*(1+('[2]Baseline situation'!B50-'[2]Baseline situation'!B56))^'[2]Project situation'!B9)/1000000</f>
        <v>1.5330797629985988</v>
      </c>
      <c r="C17" s="463">
        <v>0.125</v>
      </c>
      <c r="D17" s="464">
        <v>7.4999999999999997E-2</v>
      </c>
      <c r="E17" s="464">
        <v>2.5000000000000001E-2</v>
      </c>
      <c r="F17" s="465">
        <v>5.0000000000000001E-4</v>
      </c>
      <c r="G17" s="472">
        <f>Table14[[#This Row],[Total value (Mn USD); average over lifetime; already deflated)]]*1000*1000/B29</f>
        <v>1959.1021163367961</v>
      </c>
      <c r="H17" s="470"/>
    </row>
    <row r="18" spans="1:19" x14ac:dyDescent="0.25">
      <c r="A18" s="455" t="s">
        <v>1212</v>
      </c>
      <c r="B18" s="462">
        <f>('[2]Project situation'!J52*'[2]Project situation'!J53*160*'[2]Project situation'!J55-'[2]Project situation'!J56)/1000000</f>
        <v>3.2368000000000001</v>
      </c>
      <c r="C18" s="465">
        <v>7.4999999999999997E-2</v>
      </c>
      <c r="D18" s="465">
        <v>3.5000000000000003E-2</v>
      </c>
      <c r="E18" s="465">
        <v>2.5000000000000001E-2</v>
      </c>
      <c r="F18" s="465">
        <v>5.0000000000000001E-4</v>
      </c>
      <c r="G18" s="472">
        <f>Table14[[#This Row],[Total value (Mn USD); average over lifetime; already deflated)]]*1000*1000/B30</f>
        <v>2267.3331149942142</v>
      </c>
      <c r="H18" s="470"/>
    </row>
    <row r="19" spans="1:19" x14ac:dyDescent="0.25">
      <c r="A19" s="473" t="s">
        <v>1213</v>
      </c>
      <c r="B19" s="474">
        <f>('[2]Project situation'!J63*'[2]Project situation'!J64*80*'[2]Project situation'!J66*'[2]Project situation'!J67*'[2]Project situation'!J68-'[2]Project situation'!J69)/1000000</f>
        <v>1.2947200000000001</v>
      </c>
      <c r="C19" s="465">
        <v>0</v>
      </c>
      <c r="D19" s="465">
        <v>0</v>
      </c>
      <c r="E19" s="465">
        <v>0</v>
      </c>
      <c r="F19" s="465">
        <v>0.8</v>
      </c>
      <c r="G19" s="521">
        <f>Table14[[#This Row],[Total value (Mn USD); average over lifetime; already deflated)]]*1000*1000/B31</f>
        <v>1654.5053644843495</v>
      </c>
      <c r="H19" s="470"/>
    </row>
    <row r="20" spans="1:19" x14ac:dyDescent="0.25">
      <c r="A20" s="54"/>
      <c r="B20" s="474"/>
      <c r="C20" s="465"/>
      <c r="D20" s="465"/>
      <c r="E20" s="465"/>
      <c r="F20" s="465"/>
      <c r="G20" s="471"/>
      <c r="H20" s="470"/>
    </row>
    <row r="21" spans="1:19" x14ac:dyDescent="0.25">
      <c r="A21" s="54"/>
      <c r="B21" s="474"/>
      <c r="C21" s="465"/>
      <c r="D21" s="465"/>
      <c r="E21" s="465"/>
      <c r="F21" s="465"/>
      <c r="G21" s="471"/>
      <c r="H21" s="470"/>
    </row>
    <row r="22" spans="1:19" x14ac:dyDescent="0.25">
      <c r="O22" s="475"/>
      <c r="P22" s="475"/>
      <c r="Q22" s="475"/>
      <c r="R22" s="475"/>
      <c r="S22" s="475"/>
    </row>
    <row r="23" spans="1:19" x14ac:dyDescent="0.25">
      <c r="B23" s="468"/>
      <c r="C23" s="476"/>
      <c r="O23" s="475"/>
      <c r="P23" s="475"/>
      <c r="Q23" s="475"/>
      <c r="R23" s="475"/>
      <c r="S23" s="475"/>
    </row>
    <row r="24" spans="1:19" ht="15" customHeight="1" x14ac:dyDescent="0.25">
      <c r="A24" s="453"/>
      <c r="B24" s="453"/>
      <c r="C24" s="564" t="s">
        <v>1214</v>
      </c>
      <c r="D24" s="565"/>
      <c r="E24" s="565"/>
      <c r="F24" s="565"/>
      <c r="G24" s="565"/>
      <c r="O24" s="475"/>
      <c r="P24" s="475"/>
      <c r="Q24" s="475"/>
      <c r="R24" s="475"/>
      <c r="S24" s="475"/>
    </row>
    <row r="25" spans="1:19" ht="45" x14ac:dyDescent="0.25">
      <c r="A25" s="453" t="s">
        <v>1207</v>
      </c>
      <c r="B25" s="468" t="s">
        <v>1215</v>
      </c>
      <c r="C25" s="467" t="s">
        <v>1198</v>
      </c>
      <c r="D25" s="467" t="s">
        <v>1199</v>
      </c>
      <c r="E25" s="467" t="s">
        <v>1200</v>
      </c>
      <c r="F25" s="467" t="s">
        <v>1201</v>
      </c>
      <c r="G25" s="467" t="s">
        <v>747</v>
      </c>
    </row>
    <row r="26" spans="1:19" x14ac:dyDescent="0.25">
      <c r="A26" s="455" t="s">
        <v>1208</v>
      </c>
      <c r="B26" s="265">
        <f>3638+(3638*(1+'[2]Baseline situation'!B48)^'[2]Project situation'!B9-3638)/2</f>
        <v>4066.9827638166298</v>
      </c>
      <c r="C26" s="477">
        <f>C14*C$8</f>
        <v>5.5000000000000007E-2</v>
      </c>
      <c r="D26" s="477">
        <f t="shared" ref="C26:F31" si="3">D14*D$8</f>
        <v>0</v>
      </c>
      <c r="E26" s="477">
        <f t="shared" si="3"/>
        <v>0</v>
      </c>
      <c r="F26" s="477">
        <f t="shared" si="3"/>
        <v>0</v>
      </c>
      <c r="G26" s="477">
        <f t="shared" ref="G26:G29" si="4">SUM(C26:F26)</f>
        <v>5.5000000000000007E-2</v>
      </c>
    </row>
    <row r="27" spans="1:19" x14ac:dyDescent="0.25">
      <c r="A27" s="457" t="s">
        <v>1209</v>
      </c>
      <c r="B27" s="526">
        <v>0</v>
      </c>
      <c r="C27" s="477">
        <f t="shared" si="3"/>
        <v>0</v>
      </c>
      <c r="D27" s="477">
        <f t="shared" si="3"/>
        <v>0</v>
      </c>
      <c r="E27" s="477">
        <f t="shared" si="3"/>
        <v>0</v>
      </c>
      <c r="F27" s="477">
        <f t="shared" si="3"/>
        <v>0</v>
      </c>
      <c r="G27" s="477">
        <f t="shared" si="4"/>
        <v>0</v>
      </c>
    </row>
    <row r="28" spans="1:19" x14ac:dyDescent="0.25">
      <c r="A28" s="456" t="s">
        <v>1210</v>
      </c>
      <c r="B28" s="265">
        <v>0</v>
      </c>
      <c r="C28" s="477">
        <f t="shared" si="3"/>
        <v>0</v>
      </c>
      <c r="D28" s="477">
        <f t="shared" si="3"/>
        <v>0</v>
      </c>
      <c r="E28" s="477">
        <f t="shared" si="3"/>
        <v>0</v>
      </c>
      <c r="F28" s="477">
        <f t="shared" si="3"/>
        <v>0</v>
      </c>
      <c r="G28" s="477">
        <f t="shared" si="4"/>
        <v>0</v>
      </c>
    </row>
    <row r="29" spans="1:19" x14ac:dyDescent="0.25">
      <c r="A29" s="457" t="s">
        <v>1211</v>
      </c>
      <c r="B29" s="265">
        <f>'[2]Baseline situation'!B47+('[2]Baseline situation'!B47*(1+'[2]Baseline situation'!B48)^'[2]Project situation'!B9-'[2]Baseline situation'!B47)/2</f>
        <v>782.54203811754837</v>
      </c>
      <c r="C29" s="477">
        <f>C17*C$8</f>
        <v>1.3750000000000002E-2</v>
      </c>
      <c r="D29" s="477">
        <f t="shared" si="3"/>
        <v>1.1785714285714285E-2</v>
      </c>
      <c r="E29" s="477">
        <f t="shared" si="3"/>
        <v>6.8750000000000009E-3</v>
      </c>
      <c r="F29" s="477">
        <v>5.0000000000000001E-4</v>
      </c>
      <c r="G29" s="477">
        <f t="shared" si="4"/>
        <v>3.2910714285714286E-2</v>
      </c>
      <c r="I29" s="419"/>
    </row>
    <row r="30" spans="1:19" x14ac:dyDescent="0.25">
      <c r="A30" s="455" t="s">
        <v>1212</v>
      </c>
      <c r="B30" s="265">
        <f>1277+(1277*(1+'[2]Baseline situation'!B48)^'[2]Project situation'!B9-1277)/2</f>
        <v>1427.5802609658704</v>
      </c>
      <c r="C30" s="477">
        <f>C18*C$8</f>
        <v>8.2500000000000004E-3</v>
      </c>
      <c r="D30" s="477">
        <f t="shared" si="3"/>
        <v>5.5000000000000005E-3</v>
      </c>
      <c r="E30" s="477">
        <f t="shared" si="3"/>
        <v>6.8750000000000009E-3</v>
      </c>
      <c r="F30" s="477">
        <f>F18*F$8</f>
        <v>5.0000000000000001E-4</v>
      </c>
      <c r="G30" s="477">
        <f>SUM(C30:F30)</f>
        <v>2.1125000000000005E-2</v>
      </c>
    </row>
    <row r="31" spans="1:19" x14ac:dyDescent="0.25">
      <c r="A31" s="473" t="s">
        <v>1213</v>
      </c>
      <c r="B31" s="265">
        <f>'[2]Baseline situation'!B47+('[2]Baseline situation'!B47*(1+'[2]Baseline situation'!B48)^'[2]Project situation'!B9-'[2]Baseline situation'!B47)/2</f>
        <v>782.54203811754837</v>
      </c>
      <c r="C31" s="477">
        <f t="shared" si="3"/>
        <v>0</v>
      </c>
      <c r="D31" s="477">
        <f t="shared" si="3"/>
        <v>0</v>
      </c>
      <c r="E31" s="477">
        <f t="shared" si="3"/>
        <v>0</v>
      </c>
      <c r="F31" s="478">
        <f>F19*F$8</f>
        <v>0.8</v>
      </c>
      <c r="G31" s="477">
        <f>SUM(C31:F31)</f>
        <v>0.8</v>
      </c>
    </row>
    <row r="32" spans="1:19" x14ac:dyDescent="0.25">
      <c r="A32" s="479"/>
      <c r="B32" s="265"/>
      <c r="C32" s="475"/>
      <c r="D32" s="475"/>
      <c r="E32" s="475"/>
      <c r="F32" s="475"/>
      <c r="G32" s="475"/>
    </row>
    <row r="33" spans="1:12" x14ac:dyDescent="0.25">
      <c r="A33" s="479"/>
      <c r="B33" s="265"/>
      <c r="C33" s="475"/>
      <c r="D33" s="475"/>
      <c r="E33" s="475"/>
      <c r="F33" s="475"/>
      <c r="G33" s="475"/>
    </row>
    <row r="35" spans="1:12" ht="28.5" customHeight="1" x14ac:dyDescent="0.25">
      <c r="A35" s="480"/>
      <c r="B35" s="480"/>
      <c r="C35" s="566"/>
      <c r="D35" s="566"/>
      <c r="E35" s="566"/>
      <c r="F35" s="567"/>
      <c r="G35" s="481"/>
    </row>
    <row r="36" spans="1:12" ht="45" x14ac:dyDescent="0.25">
      <c r="A36" s="480" t="s">
        <v>1207</v>
      </c>
      <c r="B36" s="480" t="s">
        <v>1216</v>
      </c>
      <c r="C36" s="481" t="s">
        <v>1198</v>
      </c>
      <c r="D36" s="481" t="s">
        <v>1199</v>
      </c>
      <c r="E36" s="481" t="s">
        <v>1200</v>
      </c>
      <c r="F36" s="481" t="s">
        <v>1201</v>
      </c>
      <c r="G36" s="481" t="s">
        <v>747</v>
      </c>
    </row>
    <row r="37" spans="1:12" x14ac:dyDescent="0.25">
      <c r="A37" s="482" t="str">
        <f>A14</f>
        <v>Public infrastructure</v>
      </c>
      <c r="B37" s="482">
        <f>B14</f>
        <v>0.53544000000000003</v>
      </c>
      <c r="C37" s="483">
        <f>C26*$B37</f>
        <v>2.9449200000000005E-2</v>
      </c>
      <c r="D37" s="483">
        <f t="shared" ref="C37:F40" si="5">D26*$B37</f>
        <v>0</v>
      </c>
      <c r="E37" s="483">
        <f t="shared" si="5"/>
        <v>0</v>
      </c>
      <c r="F37" s="483">
        <f t="shared" si="5"/>
        <v>0</v>
      </c>
      <c r="G37" s="483">
        <f t="shared" ref="G37:G42" si="6">SUM(C37:F37)</f>
        <v>2.9449200000000005E-2</v>
      </c>
    </row>
    <row r="38" spans="1:12" x14ac:dyDescent="0.25">
      <c r="A38" s="457" t="s">
        <v>1209</v>
      </c>
      <c r="B38" s="484"/>
      <c r="C38" s="484"/>
      <c r="D38" s="484"/>
      <c r="E38" s="484"/>
      <c r="F38" s="484"/>
      <c r="G38" s="484"/>
    </row>
    <row r="39" spans="1:12" x14ac:dyDescent="0.25">
      <c r="A39" s="482" t="str">
        <f>A16</f>
        <v>Private property, middle class</v>
      </c>
      <c r="B39" s="482"/>
      <c r="C39" s="483"/>
      <c r="D39" s="483"/>
      <c r="E39" s="483"/>
      <c r="F39" s="483"/>
      <c r="G39" s="483"/>
    </row>
    <row r="40" spans="1:12" x14ac:dyDescent="0.25">
      <c r="A40" s="457" t="s">
        <v>1211</v>
      </c>
      <c r="B40" s="484">
        <f>B17</f>
        <v>1.5330797629985988</v>
      </c>
      <c r="C40" s="484">
        <f t="shared" si="5"/>
        <v>2.1079846741230736E-2</v>
      </c>
      <c r="D40" s="484">
        <f t="shared" si="5"/>
        <v>1.8068440063912058E-2</v>
      </c>
      <c r="E40" s="484">
        <f>E29*$B40</f>
        <v>1.0539923370615368E-2</v>
      </c>
      <c r="F40" s="484">
        <f t="shared" si="5"/>
        <v>7.6653988149929944E-4</v>
      </c>
      <c r="G40" s="484">
        <f t="shared" si="6"/>
        <v>5.0454750057257455E-2</v>
      </c>
    </row>
    <row r="41" spans="1:12" x14ac:dyDescent="0.25">
      <c r="A41" s="4" t="s">
        <v>1217</v>
      </c>
      <c r="B41" s="485">
        <f>SUM(B38:B40)</f>
        <v>1.5330797629985988</v>
      </c>
      <c r="G41" s="484">
        <f t="shared" si="6"/>
        <v>0</v>
      </c>
    </row>
    <row r="42" spans="1:12" x14ac:dyDescent="0.25">
      <c r="A42" s="455" t="s">
        <v>1212</v>
      </c>
      <c r="B42" s="486">
        <f>B18</f>
        <v>3.2368000000000001</v>
      </c>
      <c r="C42" s="486">
        <f t="shared" ref="C42:E43" si="7">C30*$B41</f>
        <v>1.2647908044738441E-2</v>
      </c>
      <c r="D42" s="486">
        <f t="shared" si="7"/>
        <v>8.4319386964922943E-3</v>
      </c>
      <c r="E42" s="486">
        <f t="shared" si="7"/>
        <v>1.0539923370615368E-2</v>
      </c>
      <c r="F42" s="486">
        <f>F30*$B42</f>
        <v>1.6184000000000001E-3</v>
      </c>
      <c r="G42" s="486">
        <f t="shared" si="6"/>
        <v>3.3238170111846106E-2</v>
      </c>
    </row>
    <row r="43" spans="1:12" x14ac:dyDescent="0.25">
      <c r="A43" s="473" t="s">
        <v>1213</v>
      </c>
      <c r="B43" s="484">
        <f>B19</f>
        <v>1.2947200000000001</v>
      </c>
      <c r="C43" s="556">
        <f t="shared" si="7"/>
        <v>0</v>
      </c>
      <c r="D43" s="556">
        <f t="shared" si="7"/>
        <v>0</v>
      </c>
      <c r="E43" s="556">
        <f t="shared" si="7"/>
        <v>0</v>
      </c>
      <c r="F43" s="484">
        <f>F31*$B43/32</f>
        <v>3.2368000000000001E-2</v>
      </c>
      <c r="G43" s="484">
        <f>SUM(C43:F43)</f>
        <v>3.2368000000000001E-2</v>
      </c>
    </row>
    <row r="44" spans="1:12" ht="30" x14ac:dyDescent="0.25">
      <c r="A44" s="487" t="s">
        <v>1240</v>
      </c>
      <c r="B44" s="488"/>
      <c r="C44" s="539">
        <f>SUM(C37:C43)</f>
        <v>6.3176954785969186E-2</v>
      </c>
      <c r="D44" s="539">
        <f>SUM(D37:D43)</f>
        <v>2.6500378760404352E-2</v>
      </c>
      <c r="E44" s="539">
        <f>SUM(E37:E43)</f>
        <v>2.1079846741230736E-2</v>
      </c>
      <c r="F44" s="539">
        <f>SUM(F37:F43)</f>
        <v>3.4752939881499301E-2</v>
      </c>
      <c r="G44" s="489">
        <f>SUM(G37:G43)</f>
        <v>0.14551012016910359</v>
      </c>
    </row>
    <row r="45" spans="1:12" x14ac:dyDescent="0.25">
      <c r="A45" s="490"/>
      <c r="B45" s="490"/>
      <c r="C45" s="491"/>
      <c r="D45" s="491"/>
      <c r="E45" s="491"/>
      <c r="F45" s="492"/>
      <c r="G45" s="493">
        <v>20</v>
      </c>
      <c r="H45" s="493" t="s">
        <v>1218</v>
      </c>
    </row>
    <row r="46" spans="1:12" ht="30" x14ac:dyDescent="0.25">
      <c r="G46" s="522">
        <f>G44*G45</f>
        <v>2.9102024033820717</v>
      </c>
      <c r="H46" s="494" t="s">
        <v>1219</v>
      </c>
      <c r="I46" s="495"/>
      <c r="J46" s="495"/>
      <c r="K46" s="495"/>
      <c r="L46" s="495"/>
    </row>
    <row r="49" spans="1:19" x14ac:dyDescent="0.25">
      <c r="A49" s="64"/>
      <c r="B49" s="64"/>
      <c r="C49" s="64"/>
      <c r="D49" s="64"/>
      <c r="E49" s="64"/>
      <c r="F49" s="64"/>
      <c r="G49" s="540"/>
      <c r="H49" s="541"/>
      <c r="I49" s="541"/>
      <c r="J49" s="541"/>
      <c r="K49" s="541"/>
      <c r="L49" s="541"/>
      <c r="M49" s="64"/>
      <c r="N49" s="528"/>
      <c r="O49" s="528"/>
      <c r="P49" s="528"/>
      <c r="Q49" s="528"/>
      <c r="R49" s="528"/>
      <c r="S49" s="528"/>
    </row>
    <row r="50" spans="1:19" x14ac:dyDescent="0.25">
      <c r="A50" s="64"/>
      <c r="B50" s="64"/>
      <c r="C50" s="64"/>
      <c r="D50" s="64"/>
      <c r="E50" s="64"/>
      <c r="F50" s="64"/>
      <c r="G50" s="64"/>
      <c r="H50" s="64"/>
      <c r="I50" s="64"/>
      <c r="J50" s="64"/>
      <c r="K50" s="64"/>
      <c r="L50" s="64"/>
      <c r="M50" s="64"/>
      <c r="N50" s="528"/>
      <c r="O50" s="528"/>
      <c r="P50" s="528"/>
      <c r="Q50" s="528"/>
      <c r="R50" s="528"/>
      <c r="S50" s="528"/>
    </row>
    <row r="51" spans="1:19" x14ac:dyDescent="0.25">
      <c r="A51" s="64"/>
      <c r="B51" s="64"/>
      <c r="C51" s="64"/>
      <c r="D51" s="64"/>
      <c r="E51" s="64"/>
      <c r="F51" s="64"/>
      <c r="G51" s="64"/>
      <c r="H51" s="64"/>
      <c r="I51" s="64"/>
      <c r="J51" s="64"/>
      <c r="K51" s="64"/>
      <c r="L51" s="64"/>
      <c r="M51" s="64"/>
    </row>
    <row r="52" spans="1:19" ht="57.75" customHeight="1" x14ac:dyDescent="0.25">
      <c r="A52" s="542"/>
      <c r="B52" s="542"/>
      <c r="C52" s="568"/>
      <c r="D52" s="568"/>
      <c r="E52" s="568"/>
      <c r="F52" s="568"/>
      <c r="G52" s="543"/>
      <c r="H52" s="64"/>
      <c r="I52" s="64"/>
      <c r="J52" s="64"/>
      <c r="K52" s="64"/>
      <c r="L52" s="64"/>
      <c r="M52" s="64"/>
    </row>
    <row r="53" spans="1:19" x14ac:dyDescent="0.25">
      <c r="A53" s="542"/>
      <c r="B53" s="542"/>
      <c r="C53" s="543"/>
      <c r="D53" s="543"/>
      <c r="E53" s="543"/>
      <c r="F53" s="543"/>
      <c r="G53" s="543"/>
      <c r="H53" s="64"/>
      <c r="I53" s="64"/>
      <c r="J53" s="64"/>
      <c r="K53" s="64"/>
      <c r="L53" s="64"/>
      <c r="M53" s="64"/>
    </row>
    <row r="54" spans="1:19" hidden="1" x14ac:dyDescent="0.25">
      <c r="A54" s="544"/>
      <c r="B54" s="544"/>
      <c r="C54" s="545"/>
      <c r="D54" s="545"/>
      <c r="E54" s="545"/>
      <c r="F54" s="545"/>
      <c r="G54" s="545"/>
      <c r="H54" s="546"/>
      <c r="I54" s="547"/>
      <c r="J54" s="547"/>
      <c r="K54" s="547"/>
      <c r="L54" s="64"/>
      <c r="M54" s="64"/>
    </row>
    <row r="55" spans="1:19" x14ac:dyDescent="0.25">
      <c r="A55" s="548"/>
      <c r="B55" s="544"/>
      <c r="C55" s="544"/>
      <c r="D55" s="544"/>
      <c r="E55" s="544"/>
      <c r="F55" s="544"/>
      <c r="G55" s="549"/>
      <c r="H55" s="64"/>
      <c r="I55" s="64"/>
      <c r="J55" s="64"/>
      <c r="K55" s="64"/>
      <c r="L55" s="64"/>
      <c r="M55" s="64"/>
    </row>
    <row r="56" spans="1:19" x14ac:dyDescent="0.25">
      <c r="A56" s="64"/>
      <c r="B56" s="550"/>
      <c r="C56" s="550"/>
      <c r="D56" s="550"/>
      <c r="E56" s="550"/>
      <c r="F56" s="550"/>
      <c r="G56" s="551"/>
      <c r="H56" s="64"/>
      <c r="I56" s="64"/>
      <c r="J56" s="64"/>
      <c r="K56" s="64"/>
      <c r="L56" s="64"/>
      <c r="M56" s="64"/>
    </row>
    <row r="57" spans="1:19" x14ac:dyDescent="0.25">
      <c r="A57" s="544"/>
      <c r="B57" s="544"/>
      <c r="C57" s="545"/>
      <c r="D57" s="545"/>
      <c r="E57" s="545"/>
      <c r="F57" s="545"/>
      <c r="G57" s="552"/>
      <c r="H57" s="64"/>
      <c r="I57" s="64"/>
      <c r="J57" s="64"/>
      <c r="K57" s="64"/>
      <c r="L57" s="64"/>
      <c r="M57" s="64"/>
    </row>
    <row r="58" spans="1:19" x14ac:dyDescent="0.25">
      <c r="A58" s="64"/>
      <c r="B58" s="550"/>
      <c r="C58" s="550"/>
      <c r="D58" s="550"/>
      <c r="E58" s="550"/>
      <c r="F58" s="550"/>
      <c r="G58" s="551"/>
      <c r="H58" s="80"/>
      <c r="I58" s="80"/>
      <c r="J58" s="80"/>
      <c r="K58" s="80"/>
      <c r="L58" s="80"/>
      <c r="M58" s="64"/>
    </row>
    <row r="59" spans="1:19" s="528" customFormat="1" ht="13.5" customHeight="1" x14ac:dyDescent="0.25">
      <c r="A59" s="544"/>
      <c r="B59" s="544"/>
      <c r="C59" s="545"/>
      <c r="D59" s="545"/>
      <c r="E59" s="545"/>
      <c r="F59" s="545"/>
      <c r="G59" s="552"/>
      <c r="H59" s="80"/>
      <c r="I59" s="80"/>
      <c r="J59" s="80"/>
      <c r="K59" s="80"/>
      <c r="L59" s="80"/>
      <c r="M59" s="80"/>
      <c r="N59" s="526"/>
      <c r="O59" s="526"/>
      <c r="P59" s="526"/>
      <c r="Q59" s="526"/>
      <c r="R59" s="526"/>
      <c r="S59" s="526"/>
    </row>
    <row r="60" spans="1:19" s="528" customFormat="1" ht="13.5" customHeight="1" x14ac:dyDescent="0.25">
      <c r="A60" s="93"/>
      <c r="B60" s="550"/>
      <c r="C60" s="550"/>
      <c r="D60" s="550"/>
      <c r="E60" s="550"/>
      <c r="F60" s="550"/>
      <c r="G60" s="551"/>
      <c r="H60" s="80"/>
      <c r="I60" s="80"/>
      <c r="J60" s="80"/>
      <c r="K60" s="80"/>
      <c r="L60" s="80"/>
      <c r="M60" s="80"/>
      <c r="N60" s="526"/>
      <c r="O60" s="526"/>
      <c r="P60" s="526"/>
      <c r="Q60" s="526"/>
      <c r="R60" s="526"/>
      <c r="S60" s="526"/>
    </row>
    <row r="61" spans="1:19" x14ac:dyDescent="0.25">
      <c r="A61" s="553"/>
      <c r="B61" s="554"/>
      <c r="C61" s="569"/>
      <c r="D61" s="569"/>
      <c r="E61" s="569"/>
      <c r="F61" s="569"/>
      <c r="G61" s="554"/>
      <c r="H61" s="547"/>
      <c r="I61" s="547"/>
      <c r="J61" s="547"/>
      <c r="K61" s="547"/>
      <c r="L61" s="547"/>
      <c r="M61" s="64"/>
      <c r="N61" s="81"/>
      <c r="O61" s="81"/>
      <c r="P61" s="81"/>
      <c r="Q61" s="81"/>
      <c r="R61" s="81"/>
      <c r="S61" s="81"/>
    </row>
    <row r="62" spans="1:19" x14ac:dyDescent="0.25">
      <c r="A62" s="64"/>
      <c r="B62" s="64"/>
      <c r="C62" s="64"/>
      <c r="D62" s="64"/>
      <c r="E62" s="64"/>
      <c r="F62" s="64"/>
      <c r="G62" s="555"/>
      <c r="H62" s="555"/>
      <c r="I62" s="64"/>
      <c r="J62" s="64"/>
      <c r="K62" s="64"/>
      <c r="L62" s="64"/>
      <c r="M62" s="64"/>
    </row>
    <row r="63" spans="1:19" x14ac:dyDescent="0.25">
      <c r="A63" s="64"/>
      <c r="B63" s="64"/>
      <c r="C63" s="64"/>
      <c r="D63" s="64"/>
      <c r="E63" s="64"/>
      <c r="F63" s="64"/>
      <c r="G63" s="540"/>
      <c r="H63" s="541"/>
      <c r="I63" s="541"/>
      <c r="J63" s="541"/>
      <c r="K63" s="541"/>
      <c r="L63" s="541"/>
      <c r="M63" s="64"/>
    </row>
    <row r="64" spans="1:19" ht="14.25" customHeight="1" x14ac:dyDescent="0.25">
      <c r="A64" s="64"/>
      <c r="B64" s="64"/>
      <c r="C64" s="64"/>
      <c r="D64" s="64"/>
      <c r="E64" s="64"/>
      <c r="F64" s="64"/>
      <c r="G64" s="64"/>
      <c r="H64" s="64"/>
      <c r="I64" s="64"/>
      <c r="J64" s="64"/>
      <c r="K64" s="64"/>
      <c r="L64" s="64"/>
      <c r="M64" s="64"/>
    </row>
    <row r="65" ht="14.25" customHeight="1" x14ac:dyDescent="0.25"/>
    <row r="66" ht="14.25" customHeight="1" x14ac:dyDescent="0.25"/>
    <row r="67" ht="14.25" customHeight="1" x14ac:dyDescent="0.25"/>
  </sheetData>
  <mergeCells count="4">
    <mergeCell ref="C24:G24"/>
    <mergeCell ref="C35:F35"/>
    <mergeCell ref="C52:F52"/>
    <mergeCell ref="C61:F61"/>
  </mergeCells>
  <pageMargins left="0.7" right="0.7" top="0.75" bottom="0.75" header="0.3" footer="0.3"/>
  <drawing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5"/>
  <sheetViews>
    <sheetView topLeftCell="A18" workbookViewId="0">
      <selection activeCell="I21" sqref="I21"/>
    </sheetView>
  </sheetViews>
  <sheetFormatPr baseColWidth="10" defaultColWidth="9.140625" defaultRowHeight="15" x14ac:dyDescent="0.25"/>
  <cols>
    <col min="1" max="1" width="31.42578125" style="526" customWidth="1"/>
    <col min="2" max="2" width="13.42578125" style="526" customWidth="1"/>
    <col min="3" max="3" width="9.7109375" style="526" customWidth="1"/>
    <col min="4" max="4" width="10.140625" style="526" customWidth="1"/>
    <col min="5" max="5" width="9.5703125" style="526" customWidth="1"/>
    <col min="6" max="6" width="11.42578125" style="526" customWidth="1"/>
    <col min="7" max="7" width="12" style="526" customWidth="1"/>
    <col min="8" max="8" width="10.140625" style="526" customWidth="1"/>
    <col min="9" max="9" width="9.140625" style="526"/>
    <col min="10" max="10" width="10.42578125" style="526" customWidth="1"/>
    <col min="11" max="16384" width="9.140625" style="526"/>
  </cols>
  <sheetData>
    <row r="3" spans="1:7" x14ac:dyDescent="0.25">
      <c r="A3" s="526" t="s">
        <v>1193</v>
      </c>
      <c r="C3" s="526" t="s">
        <v>1194</v>
      </c>
      <c r="D3" s="526" t="s">
        <v>1195</v>
      </c>
      <c r="E3" s="526" t="s">
        <v>1196</v>
      </c>
      <c r="F3" s="526" t="s">
        <v>1197</v>
      </c>
    </row>
    <row r="6" spans="1:7" ht="30" x14ac:dyDescent="0.25">
      <c r="A6" s="453"/>
      <c r="B6" s="453"/>
      <c r="C6" s="454" t="s">
        <v>1198</v>
      </c>
      <c r="D6" s="454" t="s">
        <v>1199</v>
      </c>
      <c r="E6" s="454" t="s">
        <v>1200</v>
      </c>
      <c r="F6" s="454" t="s">
        <v>1201</v>
      </c>
    </row>
    <row r="7" spans="1:7" x14ac:dyDescent="0.25">
      <c r="A7" s="455" t="s">
        <v>1202</v>
      </c>
      <c r="B7" s="456"/>
      <c r="C7" s="456">
        <v>10</v>
      </c>
      <c r="D7" s="456">
        <v>7</v>
      </c>
      <c r="E7" s="456">
        <v>4</v>
      </c>
      <c r="F7" s="498">
        <f>1/27</f>
        <v>3.7037037037037035E-2</v>
      </c>
    </row>
    <row r="8" spans="1:7" x14ac:dyDescent="0.25">
      <c r="A8" s="457" t="s">
        <v>1203</v>
      </c>
      <c r="C8" s="458">
        <f>1/C7</f>
        <v>0.1</v>
      </c>
      <c r="D8" s="459">
        <f>1/D7</f>
        <v>0.14285714285714285</v>
      </c>
      <c r="E8" s="460">
        <f>1/E7</f>
        <v>0.25</v>
      </c>
      <c r="F8" s="461">
        <f>1/F7</f>
        <v>27</v>
      </c>
    </row>
    <row r="9" spans="1:7" x14ac:dyDescent="0.25">
      <c r="A9" s="456" t="s">
        <v>1204</v>
      </c>
      <c r="B9" s="456">
        <v>20</v>
      </c>
      <c r="C9" s="456"/>
      <c r="D9" s="456"/>
      <c r="E9" s="456"/>
      <c r="F9" s="456"/>
    </row>
    <row r="10" spans="1:7" x14ac:dyDescent="0.25">
      <c r="A10" s="457" t="s">
        <v>1205</v>
      </c>
      <c r="B10" s="462"/>
      <c r="C10" s="463">
        <f>$B$9*C8</f>
        <v>2</v>
      </c>
      <c r="D10" s="463">
        <f t="shared" ref="D10:F10" si="0">$B$9*D8</f>
        <v>2.8571428571428568</v>
      </c>
      <c r="E10" s="463">
        <f t="shared" si="0"/>
        <v>5</v>
      </c>
      <c r="F10" s="463">
        <f t="shared" si="0"/>
        <v>540</v>
      </c>
    </row>
    <row r="14" spans="1:7" ht="60" x14ac:dyDescent="0.25">
      <c r="A14" s="468" t="s">
        <v>1221</v>
      </c>
      <c r="B14" s="454" t="s">
        <v>1198</v>
      </c>
      <c r="C14" s="454" t="s">
        <v>1199</v>
      </c>
      <c r="D14" s="454" t="s">
        <v>1200</v>
      </c>
      <c r="E14" s="454" t="s">
        <v>1201</v>
      </c>
      <c r="G14" s="468" t="s">
        <v>1222</v>
      </c>
    </row>
    <row r="15" spans="1:7" x14ac:dyDescent="0.25">
      <c r="A15" s="526" t="s">
        <v>937</v>
      </c>
      <c r="B15" s="499">
        <f>'[2]Project data'!O41</f>
        <v>3.310505569292803E-4</v>
      </c>
      <c r="C15" s="27">
        <f>'[2]Project data'!U41</f>
        <v>7.2086425083219333E-4</v>
      </c>
      <c r="D15" s="500">
        <v>0</v>
      </c>
      <c r="E15" s="458">
        <v>0</v>
      </c>
      <c r="G15" s="526">
        <v>1</v>
      </c>
    </row>
    <row r="16" spans="1:7" x14ac:dyDescent="0.25">
      <c r="A16" s="526" t="s">
        <v>1223</v>
      </c>
      <c r="B16" s="27">
        <f>'[2]Project data'!P41</f>
        <v>4.2427059054279586E-3</v>
      </c>
      <c r="C16" s="501">
        <f>'[2]Project data'!V41</f>
        <v>1.7017944790259061E-3</v>
      </c>
      <c r="D16" s="463">
        <v>0</v>
      </c>
      <c r="E16" s="463">
        <v>0</v>
      </c>
      <c r="G16" s="526">
        <v>0.27</v>
      </c>
    </row>
    <row r="17" spans="1:8" x14ac:dyDescent="0.25">
      <c r="A17" s="526" t="s">
        <v>1224</v>
      </c>
      <c r="B17" s="39">
        <v>0.2</v>
      </c>
      <c r="C17" s="463">
        <v>0.15</v>
      </c>
      <c r="D17" s="463">
        <v>0.1</v>
      </c>
      <c r="E17" s="463">
        <v>0.05</v>
      </c>
      <c r="G17" s="526">
        <v>0.105</v>
      </c>
    </row>
    <row r="18" spans="1:8" x14ac:dyDescent="0.25">
      <c r="B18" s="39"/>
      <c r="C18" s="463"/>
      <c r="D18" s="463"/>
      <c r="E18" s="463"/>
    </row>
    <row r="22" spans="1:8" ht="45" x14ac:dyDescent="0.25">
      <c r="A22" s="468" t="s">
        <v>1225</v>
      </c>
      <c r="B22" s="476">
        <f>'[2]Baseline situation'!B47+('[2]Baseline situation'!B47*(1+'[2]Baseline situation'!B48)^'[2]Project situation'!B9-'[2]Baseline situation'!B47)/2</f>
        <v>782.54203811754837</v>
      </c>
    </row>
    <row r="23" spans="1:8" ht="45" x14ac:dyDescent="0.25">
      <c r="A23" s="468" t="s">
        <v>1226</v>
      </c>
      <c r="B23" s="454" t="s">
        <v>1198</v>
      </c>
      <c r="C23" s="454" t="s">
        <v>1199</v>
      </c>
      <c r="D23" s="454" t="s">
        <v>1200</v>
      </c>
      <c r="E23" s="454" t="s">
        <v>1201</v>
      </c>
      <c r="F23" s="481" t="s">
        <v>747</v>
      </c>
    </row>
    <row r="24" spans="1:8" x14ac:dyDescent="0.25">
      <c r="A24" s="526" t="s">
        <v>937</v>
      </c>
      <c r="B24" s="502">
        <f>B15*$B$22*$C$8</f>
        <v>2.5906097753938852E-2</v>
      </c>
      <c r="C24" s="503">
        <f>C15*$B$22*$D$8</f>
        <v>8.0586654293186302E-2</v>
      </c>
      <c r="D24" s="502">
        <f t="shared" ref="D24:D26" si="1">D15*$B$22*$E$8</f>
        <v>0</v>
      </c>
      <c r="E24" s="502">
        <f t="shared" ref="E24:E25" si="2">E15*$B$22*$F$8</f>
        <v>0</v>
      </c>
      <c r="F24" s="504">
        <f t="shared" ref="F24:F26" si="3">SUM(B24:E24)</f>
        <v>0.10649275204712516</v>
      </c>
    </row>
    <row r="25" spans="1:8" x14ac:dyDescent="0.25">
      <c r="A25" s="526" t="s">
        <v>1223</v>
      </c>
      <c r="B25" s="502">
        <f>B16*$B$22*$C$8</f>
        <v>0.33200957263669534</v>
      </c>
      <c r="C25" s="503">
        <f>C16*$B$22*$D$8</f>
        <v>0.19024653143916054</v>
      </c>
      <c r="D25" s="502">
        <f t="shared" si="1"/>
        <v>0</v>
      </c>
      <c r="E25" s="502">
        <f t="shared" si="2"/>
        <v>0</v>
      </c>
      <c r="F25" s="504">
        <f t="shared" si="3"/>
        <v>0.52225610407585588</v>
      </c>
    </row>
    <row r="26" spans="1:8" x14ac:dyDescent="0.25">
      <c r="A26" s="526" t="s">
        <v>1224</v>
      </c>
      <c r="B26" s="475">
        <f>B17*$B$22*$C$8</f>
        <v>15.65084076235097</v>
      </c>
      <c r="C26" s="475">
        <f>C17*$B$22*$D$8</f>
        <v>16.768757959661748</v>
      </c>
      <c r="D26" s="475">
        <f t="shared" si="1"/>
        <v>19.563550952938712</v>
      </c>
      <c r="E26" s="475">
        <f>E17*$B$22*$F$8</f>
        <v>1056.4317514586905</v>
      </c>
      <c r="F26" s="505">
        <f t="shared" si="3"/>
        <v>1108.4149011336419</v>
      </c>
    </row>
    <row r="29" spans="1:8" ht="45" x14ac:dyDescent="0.25">
      <c r="A29" s="506" t="s">
        <v>1220</v>
      </c>
      <c r="B29" s="481" t="s">
        <v>1198</v>
      </c>
      <c r="C29" s="481" t="s">
        <v>1199</v>
      </c>
      <c r="D29" s="481" t="s">
        <v>1200</v>
      </c>
      <c r="E29" s="481" t="s">
        <v>1201</v>
      </c>
      <c r="F29" s="481" t="s">
        <v>747</v>
      </c>
      <c r="G29" s="481" t="s">
        <v>1227</v>
      </c>
      <c r="H29" s="481" t="s">
        <v>1228</v>
      </c>
    </row>
    <row r="30" spans="1:8" x14ac:dyDescent="0.25">
      <c r="A30" s="507" t="s">
        <v>937</v>
      </c>
      <c r="B30" s="508">
        <f>B24*$G$15</f>
        <v>2.5906097753938852E-2</v>
      </c>
      <c r="C30" s="509">
        <f>C24*$G$15</f>
        <v>8.0586654293186302E-2</v>
      </c>
      <c r="D30" s="509">
        <f t="shared" ref="D30:E31" si="4">D24*$G$15</f>
        <v>0</v>
      </c>
      <c r="E30" s="509">
        <f t="shared" si="4"/>
        <v>0</v>
      </c>
      <c r="F30" s="509">
        <f>SUM(B30:E30)</f>
        <v>0.10649275204712516</v>
      </c>
      <c r="G30" s="510" t="s">
        <v>1229</v>
      </c>
      <c r="H30" s="511">
        <f>F30*('[2]Project situation'!J18-'[2]Project situation'!J19)</f>
        <v>3.9490356594768925</v>
      </c>
    </row>
    <row r="31" spans="1:8" x14ac:dyDescent="0.25">
      <c r="A31" s="512" t="s">
        <v>1223</v>
      </c>
      <c r="B31" s="513">
        <f>B25*$G$16</f>
        <v>8.9642584611907744E-2</v>
      </c>
      <c r="C31" s="513">
        <f>C25*$G$16</f>
        <v>5.1366563488573345E-2</v>
      </c>
      <c r="D31" s="513">
        <f t="shared" si="4"/>
        <v>0</v>
      </c>
      <c r="E31" s="513">
        <f t="shared" si="4"/>
        <v>0</v>
      </c>
      <c r="F31" s="513">
        <f>SUM(B31:E31)</f>
        <v>0.1410091481004811</v>
      </c>
      <c r="G31" s="514">
        <f>2/12</f>
        <v>0.16666666666666666</v>
      </c>
      <c r="H31" s="514">
        <f>F31*G31</f>
        <v>2.3501524683413516E-2</v>
      </c>
    </row>
    <row r="32" spans="1:8" x14ac:dyDescent="0.25">
      <c r="A32" s="507" t="s">
        <v>1224</v>
      </c>
      <c r="B32" s="509">
        <f>B26*$G$17</f>
        <v>1.6433382800468519</v>
      </c>
      <c r="C32" s="509">
        <f t="shared" ref="C32:E32" si="5">C26*$G$17</f>
        <v>1.7607195857644835</v>
      </c>
      <c r="D32" s="509">
        <f t="shared" si="5"/>
        <v>2.0541728500585648</v>
      </c>
      <c r="E32" s="509">
        <f t="shared" si="5"/>
        <v>110.9253339031625</v>
      </c>
      <c r="F32" s="511">
        <f>SUM(B32:E32)</f>
        <v>116.3835646190324</v>
      </c>
      <c r="G32" s="510">
        <f>6/52</f>
        <v>0.11538461538461539</v>
      </c>
      <c r="H32" s="510">
        <f>F32*G32</f>
        <v>13.428872840657585</v>
      </c>
    </row>
    <row r="33" spans="1:12" x14ac:dyDescent="0.25">
      <c r="A33" s="515" t="s">
        <v>1230</v>
      </c>
      <c r="B33" s="523">
        <f>SUM(B30:B32)</f>
        <v>1.7588869624126984</v>
      </c>
      <c r="C33" s="523">
        <f t="shared" ref="C33:D33" si="6">SUM(C30:C32)</f>
        <v>1.8926728035462432</v>
      </c>
      <c r="D33" s="523">
        <f t="shared" si="6"/>
        <v>2.0541728500585648</v>
      </c>
      <c r="E33" s="523">
        <f>SUM(E30:E32)/(10*32)</f>
        <v>0.34664166844738281</v>
      </c>
      <c r="F33" s="516" t="s">
        <v>1231</v>
      </c>
      <c r="G33" s="517"/>
      <c r="H33" s="518">
        <f>SUM(H30:H32)</f>
        <v>17.401410024817892</v>
      </c>
      <c r="I33" s="496" t="s">
        <v>1232</v>
      </c>
    </row>
    <row r="34" spans="1:12" x14ac:dyDescent="0.25">
      <c r="A34" s="490"/>
      <c r="B34" s="491"/>
      <c r="C34" s="491"/>
      <c r="D34" s="491"/>
      <c r="E34" s="492"/>
      <c r="F34" s="492"/>
      <c r="H34" s="493">
        <v>20</v>
      </c>
      <c r="I34" s="493" t="s">
        <v>1218</v>
      </c>
    </row>
    <row r="35" spans="1:12" x14ac:dyDescent="0.25">
      <c r="H35" s="495">
        <f>H33*H34</f>
        <v>348.02820049635784</v>
      </c>
      <c r="I35" s="519" t="s">
        <v>1233</v>
      </c>
      <c r="J35" s="497"/>
      <c r="K35" s="497"/>
      <c r="L35" s="497"/>
    </row>
  </sheetData>
  <pageMargins left="0.7" right="0.7" top="0.75" bottom="0.75" header="0.3" footer="0.3"/>
  <pageSetup paperSize="9" orientation="portrait" r:id="rId1"/>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3"/>
  <sheetViews>
    <sheetView zoomScale="90" zoomScaleNormal="90" workbookViewId="0">
      <selection activeCell="B21" sqref="B21"/>
    </sheetView>
  </sheetViews>
  <sheetFormatPr baseColWidth="10" defaultColWidth="11.42578125" defaultRowHeight="15" x14ac:dyDescent="0.25"/>
  <cols>
    <col min="1" max="1" width="37" customWidth="1"/>
    <col min="2" max="2" width="19.28515625" customWidth="1"/>
    <col min="3" max="3" width="12.140625" customWidth="1"/>
    <col min="4" max="4" width="28" customWidth="1"/>
    <col min="5" max="5" width="10.7109375" customWidth="1"/>
    <col min="6" max="6" width="12.5703125" customWidth="1"/>
    <col min="7" max="7" width="10.85546875" customWidth="1"/>
    <col min="8" max="8" width="13.7109375" customWidth="1"/>
    <col min="9" max="9" width="24" customWidth="1"/>
    <col min="10" max="10" width="18.28515625" customWidth="1"/>
    <col min="11" max="11" width="10.28515625" customWidth="1"/>
    <col min="12" max="12" width="11.7109375" customWidth="1"/>
    <col min="13" max="13" width="22.28515625" style="59" customWidth="1"/>
    <col min="14" max="14" width="12.5703125" customWidth="1"/>
    <col min="15" max="15" width="14.140625" customWidth="1"/>
    <col min="16" max="16" width="3.28515625" customWidth="1"/>
    <col min="17" max="17" width="5.140625" customWidth="1"/>
    <col min="18" max="18" width="6.140625" customWidth="1"/>
    <col min="19" max="26" width="5.140625" customWidth="1"/>
  </cols>
  <sheetData>
    <row r="1" spans="1:14" ht="21.75" customHeight="1" thickBot="1" x14ac:dyDescent="0.3">
      <c r="A1" s="126" t="s">
        <v>844</v>
      </c>
      <c r="M1" s="87" t="s">
        <v>822</v>
      </c>
      <c r="N1" s="87" t="s">
        <v>823</v>
      </c>
    </row>
    <row r="2" spans="1:14" ht="16.5" customHeight="1" x14ac:dyDescent="0.3">
      <c r="A2" s="109" t="s">
        <v>829</v>
      </c>
      <c r="B2" s="102"/>
      <c r="C2" s="102"/>
      <c r="D2" s="103"/>
      <c r="I2" s="19"/>
      <c r="M2" s="88" t="s">
        <v>1061</v>
      </c>
      <c r="N2" s="88" t="s">
        <v>824</v>
      </c>
    </row>
    <row r="3" spans="1:14" ht="16.5" customHeight="1" x14ac:dyDescent="0.25">
      <c r="A3" s="104" t="s">
        <v>819</v>
      </c>
      <c r="B3" s="99" t="s">
        <v>820</v>
      </c>
      <c r="C3" s="100" t="s">
        <v>6</v>
      </c>
      <c r="D3" s="73"/>
      <c r="I3" s="95" t="s">
        <v>819</v>
      </c>
      <c r="J3" s="96" t="s">
        <v>820</v>
      </c>
      <c r="K3" s="96" t="s">
        <v>6</v>
      </c>
      <c r="L3" s="34"/>
      <c r="M3" s="88" t="s">
        <v>1062</v>
      </c>
      <c r="N3" s="88" t="s">
        <v>824</v>
      </c>
    </row>
    <row r="4" spans="1:14" ht="16.5" customHeight="1" x14ac:dyDescent="0.25">
      <c r="A4" s="115" t="s">
        <v>643</v>
      </c>
      <c r="B4" s="101" t="s">
        <v>483</v>
      </c>
      <c r="C4" s="4" t="s">
        <v>826</v>
      </c>
      <c r="D4" s="73"/>
      <c r="I4" s="19"/>
      <c r="J4" s="28"/>
      <c r="K4" s="80"/>
      <c r="L4" s="4"/>
      <c r="M4" s="88" t="s">
        <v>1063</v>
      </c>
      <c r="N4" s="88" t="s">
        <v>824</v>
      </c>
    </row>
    <row r="5" spans="1:14" ht="16.5" customHeight="1" x14ac:dyDescent="0.25">
      <c r="A5" s="115" t="s">
        <v>763</v>
      </c>
      <c r="B5" s="101" t="s">
        <v>1115</v>
      </c>
      <c r="C5" s="4" t="s">
        <v>826</v>
      </c>
      <c r="D5" s="73"/>
      <c r="I5" t="s">
        <v>1138</v>
      </c>
      <c r="J5" s="16">
        <v>1.1000000000000001</v>
      </c>
      <c r="K5" s="4" t="s">
        <v>826</v>
      </c>
      <c r="L5" s="34"/>
    </row>
    <row r="6" spans="1:14" ht="16.5" customHeight="1" x14ac:dyDescent="0.25">
      <c r="A6" s="115" t="s">
        <v>1116</v>
      </c>
      <c r="B6" s="101">
        <v>2007</v>
      </c>
      <c r="C6" s="4" t="s">
        <v>826</v>
      </c>
      <c r="D6" s="73"/>
      <c r="I6" s="366" t="s">
        <v>1085</v>
      </c>
      <c r="J6" s="403">
        <f>('Damage curve'!G37+'Damage curve'!C40+'Damage curve'!C42+'Damage curve'!C43)*(1+'Sensitivity Analysis'!K8)*(1+'Sensitivity Analysis'!K3)*'Project situation'!J7*1000000</f>
        <v>1074008.2313614762</v>
      </c>
      <c r="K6" s="3" t="s">
        <v>1242</v>
      </c>
      <c r="L6" s="4"/>
    </row>
    <row r="7" spans="1:14" ht="16.5" customHeight="1" x14ac:dyDescent="0.25">
      <c r="A7" s="115" t="s">
        <v>779</v>
      </c>
      <c r="B7" s="101">
        <v>439.28</v>
      </c>
      <c r="C7" s="4" t="s">
        <v>826</v>
      </c>
      <c r="D7" s="73"/>
      <c r="H7" s="40"/>
      <c r="I7" t="s">
        <v>1095</v>
      </c>
      <c r="J7" s="66">
        <v>17</v>
      </c>
      <c r="K7" s="4" t="s">
        <v>826</v>
      </c>
      <c r="L7" s="4"/>
    </row>
    <row r="8" spans="1:14" ht="16.5" customHeight="1" x14ac:dyDescent="0.35">
      <c r="A8" s="105" t="s">
        <v>860</v>
      </c>
      <c r="B8" s="417">
        <f>'Project data'!G18*(1+'Sensitivity Analysis'!K32)</f>
        <v>578100</v>
      </c>
      <c r="C8" s="4" t="s">
        <v>1165</v>
      </c>
      <c r="D8" s="73"/>
      <c r="I8" t="s">
        <v>1096</v>
      </c>
      <c r="J8" s="402">
        <f>'Project data'!G24*'Project data'!G27</f>
        <v>267720</v>
      </c>
      <c r="K8" s="4" t="s">
        <v>826</v>
      </c>
      <c r="L8" s="4"/>
    </row>
    <row r="9" spans="1:14" ht="16.5" customHeight="1" x14ac:dyDescent="0.35">
      <c r="A9" s="105" t="s">
        <v>777</v>
      </c>
      <c r="B9" s="101">
        <f>'Baseline situation'!B46</f>
        <v>20</v>
      </c>
      <c r="C9" s="4" t="s">
        <v>827</v>
      </c>
      <c r="D9" s="73"/>
      <c r="I9" t="s">
        <v>1112</v>
      </c>
      <c r="J9" s="407">
        <f>J8*(1+'Sensitivity Analysis'!K3)</f>
        <v>267720</v>
      </c>
    </row>
    <row r="10" spans="1:14" ht="16.5" customHeight="1" x14ac:dyDescent="0.35">
      <c r="A10" s="105" t="s">
        <v>1077</v>
      </c>
      <c r="B10" s="397">
        <v>3638</v>
      </c>
      <c r="C10" s="4" t="s">
        <v>826</v>
      </c>
      <c r="D10" s="73"/>
      <c r="I10" t="s">
        <v>1097</v>
      </c>
      <c r="J10" s="66">
        <v>0.1</v>
      </c>
      <c r="K10" s="4" t="s">
        <v>826</v>
      </c>
    </row>
    <row r="11" spans="1:14" ht="16.5" customHeight="1" x14ac:dyDescent="0.35">
      <c r="A11" s="105" t="s">
        <v>765</v>
      </c>
      <c r="B11" s="362">
        <f>'Baseline situation'!B48</f>
        <v>1.0643562225852853E-2</v>
      </c>
      <c r="C11" s="4" t="str">
        <f>CONCATENATE(B4," mean, 08-10, from World Bank")</f>
        <v>Vietnam mean, 08-10, from World Bank</v>
      </c>
      <c r="D11" s="73"/>
      <c r="I11" t="s">
        <v>1098</v>
      </c>
      <c r="J11" s="66">
        <v>0.1</v>
      </c>
      <c r="K11" s="4" t="s">
        <v>826</v>
      </c>
    </row>
    <row r="12" spans="1:14" ht="16.5" customHeight="1" x14ac:dyDescent="0.25">
      <c r="A12" s="19" t="s">
        <v>778</v>
      </c>
      <c r="B12" s="45">
        <f>VLOOKUP(B4,'Lifeyears, GDP, POP and Disaste'!B4:G248,B6-2003,FALSE)</f>
        <v>74.165341463414634</v>
      </c>
      <c r="C12" s="34" t="str">
        <f>CONCATENATE("Default value, ",B4)</f>
        <v>Default value, Vietnam</v>
      </c>
      <c r="D12" s="73"/>
      <c r="I12" t="s">
        <v>1111</v>
      </c>
      <c r="J12" s="392">
        <f>J11*(1+'Sensitivity Analysis'!K8)</f>
        <v>0.1</v>
      </c>
    </row>
    <row r="13" spans="1:14" ht="16.5" customHeight="1" x14ac:dyDescent="0.35">
      <c r="A13" s="106" t="s">
        <v>1076</v>
      </c>
      <c r="B13" s="363">
        <f>'Baseline situation'!B49</f>
        <v>1221.5739592358827</v>
      </c>
      <c r="C13" s="4" t="str">
        <f>CONCATENATE($B$4,", ",$B$6,", mean, from World Bank")</f>
        <v>Vietnam, 2007, mean, from World Bank</v>
      </c>
      <c r="D13" s="73"/>
      <c r="I13" t="s">
        <v>1099</v>
      </c>
      <c r="J13" s="367">
        <v>0</v>
      </c>
      <c r="K13" s="4" t="s">
        <v>1136</v>
      </c>
    </row>
    <row r="14" spans="1:14" ht="16.5" customHeight="1" thickBot="1" x14ac:dyDescent="0.4">
      <c r="A14" s="107" t="s">
        <v>1075</v>
      </c>
      <c r="B14" s="364">
        <f>VLOOKUP($B$4,'Lifeyears, GDP, POP and Disaste'!O5:U220,7,FALSE)/100</f>
        <v>5.8777472939855101E-2</v>
      </c>
      <c r="C14" s="108" t="str">
        <f>CONCATENATE($B$4," mean, 2006-10, World Bank")</f>
        <v>Vietnam mean, 2006-10, World Bank</v>
      </c>
      <c r="D14" s="75"/>
      <c r="E14" s="404"/>
      <c r="F14" s="34"/>
      <c r="H14" s="295" t="s">
        <v>992</v>
      </c>
      <c r="I14" s="334" t="s">
        <v>1068</v>
      </c>
      <c r="J14" s="66">
        <f>0</f>
        <v>0</v>
      </c>
      <c r="K14" s="4" t="s">
        <v>826</v>
      </c>
    </row>
    <row r="15" spans="1:14" ht="16.5" customHeight="1" x14ac:dyDescent="0.25">
      <c r="I15" s="366" t="s">
        <v>1078</v>
      </c>
      <c r="J15" s="369">
        <f>('Damage curve SH'!H30+'Damage curve SH'!H31)*(1+'Sensitivity Analysis'!K8)*(1+'Sensitivity Analysis'!K3)*'Project situation'!J7</f>
        <v>67.533132130725207</v>
      </c>
      <c r="K15" s="1" t="s">
        <v>1241</v>
      </c>
      <c r="N15" s="327"/>
    </row>
    <row r="16" spans="1:14" ht="16.5" customHeight="1" x14ac:dyDescent="0.25">
      <c r="A16" s="19"/>
      <c r="I16" s="358" t="s">
        <v>1079</v>
      </c>
      <c r="J16" s="410">
        <f>B10*'Project data'!O40</f>
        <v>1.2043619261087217</v>
      </c>
      <c r="K16" s="4" t="s">
        <v>1137</v>
      </c>
    </row>
    <row r="17" spans="1:13" ht="16.5" customHeight="1" x14ac:dyDescent="0.25">
      <c r="A17" s="19"/>
      <c r="I17" s="59" t="s">
        <v>1113</v>
      </c>
      <c r="J17" s="393">
        <f>J16*(1+'Sensitivity Analysis'!K26)</f>
        <v>1.2043619261087217</v>
      </c>
    </row>
    <row r="18" spans="1:13" ht="16.5" customHeight="1" x14ac:dyDescent="0.25">
      <c r="A18" s="19"/>
      <c r="I18" s="358" t="s">
        <v>1080</v>
      </c>
      <c r="J18" s="365">
        <f>$B$12</f>
        <v>74.165341463414634</v>
      </c>
      <c r="K18" s="4" t="s">
        <v>1137</v>
      </c>
    </row>
    <row r="19" spans="1:13" ht="16.5" customHeight="1" x14ac:dyDescent="0.25">
      <c r="I19" s="358" t="s">
        <v>1081</v>
      </c>
      <c r="J19" s="367">
        <f>J18/2</f>
        <v>37.082670731707317</v>
      </c>
      <c r="K19" s="4" t="s">
        <v>1137</v>
      </c>
    </row>
    <row r="20" spans="1:13" ht="16.5" customHeight="1" x14ac:dyDescent="0.35">
      <c r="A20" s="20" t="s">
        <v>1154</v>
      </c>
      <c r="B20" s="24">
        <f>B21/B8</f>
        <v>1.880880521422343</v>
      </c>
      <c r="C20" s="34" t="s">
        <v>831</v>
      </c>
      <c r="I20" s="358" t="s">
        <v>1084</v>
      </c>
      <c r="J20" s="410">
        <f>B10*'Lifeyears, GDP, POP and Disaste'!BU198</f>
        <v>0.17758594262436567</v>
      </c>
      <c r="K20" s="4" t="s">
        <v>1137</v>
      </c>
    </row>
    <row r="21" spans="1:13" ht="16.5" customHeight="1" x14ac:dyDescent="0.25">
      <c r="A21" s="416" t="s">
        <v>1152</v>
      </c>
      <c r="B21" s="412">
        <f>B23*B22</f>
        <v>1087337.0294342565</v>
      </c>
      <c r="C21" s="34" t="s">
        <v>831</v>
      </c>
      <c r="I21" s="59" t="s">
        <v>1114</v>
      </c>
      <c r="J21" s="393">
        <f>J20*(1+'Sensitivity Analysis'!K26)</f>
        <v>0.17758594262436567</v>
      </c>
    </row>
    <row r="22" spans="1:13" ht="16.5" customHeight="1" x14ac:dyDescent="0.35">
      <c r="A22" s="416" t="s">
        <v>1156</v>
      </c>
      <c r="B22" s="412">
        <f>((J6+J29+J51+J62)*(1-E28)+(E27)*(1-F28))*(1+'Sensitivity Analysis'!K20)</f>
        <v>2324224.838587285</v>
      </c>
      <c r="C22" s="34" t="s">
        <v>831</v>
      </c>
      <c r="H22" s="295"/>
      <c r="I22" s="358" t="s">
        <v>1083</v>
      </c>
      <c r="J22" s="43">
        <v>0.5</v>
      </c>
      <c r="K22" s="4" t="s">
        <v>1137</v>
      </c>
    </row>
    <row r="23" spans="1:13" ht="16.5" customHeight="1" x14ac:dyDescent="0.35">
      <c r="A23" s="416" t="s">
        <v>1157</v>
      </c>
      <c r="B23" s="413">
        <f>B22/(B13*'Damage curve'!B26)</f>
        <v>0.46782781570098181</v>
      </c>
      <c r="C23" s="34" t="s">
        <v>831</v>
      </c>
      <c r="H23" s="295"/>
      <c r="I23" s="358" t="s">
        <v>1082</v>
      </c>
      <c r="J23" s="367">
        <v>1</v>
      </c>
      <c r="K23" s="4" t="s">
        <v>1137</v>
      </c>
      <c r="L23" s="1"/>
      <c r="M23" s="1"/>
    </row>
    <row r="24" spans="1:13" ht="16.5" customHeight="1" x14ac:dyDescent="0.35">
      <c r="A24" s="416" t="s">
        <v>1158</v>
      </c>
      <c r="B24" s="414">
        <f>B22/B8</f>
        <v>4.0204546593794932</v>
      </c>
      <c r="C24" s="34" t="s">
        <v>831</v>
      </c>
      <c r="M24" s="87" t="s">
        <v>822</v>
      </c>
    </row>
    <row r="25" spans="1:13" ht="16.5" customHeight="1" x14ac:dyDescent="0.35">
      <c r="A25" s="416" t="s">
        <v>1159</v>
      </c>
      <c r="B25" s="415">
        <f>B22/('Baseline situation'!B44*1000000)</f>
        <v>0.79864714422825134</v>
      </c>
      <c r="C25" s="34" t="s">
        <v>831</v>
      </c>
      <c r="E25" s="260" t="s">
        <v>868</v>
      </c>
      <c r="F25" s="260" t="s">
        <v>869</v>
      </c>
      <c r="G25" s="34"/>
      <c r="M25" s="88" t="s">
        <v>1062</v>
      </c>
    </row>
    <row r="26" spans="1:13" ht="16.5" customHeight="1" x14ac:dyDescent="0.25">
      <c r="D26" s="95" t="s">
        <v>819</v>
      </c>
      <c r="E26" s="97" t="s">
        <v>820</v>
      </c>
      <c r="F26" s="97" t="s">
        <v>820</v>
      </c>
      <c r="G26" s="96"/>
      <c r="I26" s="19"/>
      <c r="M26" s="88" t="s">
        <v>1185</v>
      </c>
    </row>
    <row r="27" spans="1:13" ht="16.5" customHeight="1" x14ac:dyDescent="0.25">
      <c r="D27" s="20" t="s">
        <v>1153</v>
      </c>
      <c r="E27" s="117">
        <f>'Project data'!G16*(B9-5)</f>
        <v>122400</v>
      </c>
      <c r="F27" s="409"/>
      <c r="L27" s="4"/>
    </row>
    <row r="28" spans="1:13" ht="16.5" customHeight="1" x14ac:dyDescent="0.25">
      <c r="D28" s="64" t="s">
        <v>833</v>
      </c>
      <c r="E28" s="44">
        <v>0.1</v>
      </c>
      <c r="F28" s="44">
        <v>0.2</v>
      </c>
      <c r="H28" s="40"/>
      <c r="I28" s="95" t="s">
        <v>819</v>
      </c>
      <c r="J28" s="260"/>
      <c r="K28" s="329"/>
      <c r="L28" s="4"/>
    </row>
    <row r="29" spans="1:13" ht="16.5" customHeight="1" x14ac:dyDescent="0.35">
      <c r="A29" s="20" t="s">
        <v>1155</v>
      </c>
      <c r="B29" s="408">
        <f>1000*1000*B30/B8</f>
        <v>421.05602759141306</v>
      </c>
      <c r="C29" s="34" t="s">
        <v>831</v>
      </c>
      <c r="D29" s="64"/>
      <c r="E29" s="395"/>
      <c r="F29" s="19"/>
      <c r="I29" s="366" t="s">
        <v>1085</v>
      </c>
      <c r="J29" s="403">
        <f>('Damage curve'!D40+'Damage curve'!E40+'Damage curve'!F40)*(1+'Sensitivity Analysis'!K8)*(1+'Sensitivity Analysis'!K3)*J30*1000000</f>
        <v>499373.35637245432</v>
      </c>
      <c r="K29" s="3" t="s">
        <v>1242</v>
      </c>
      <c r="L29" s="329"/>
      <c r="M29" s="327"/>
    </row>
    <row r="30" spans="1:13" ht="16.5" customHeight="1" x14ac:dyDescent="0.25">
      <c r="A30" s="19" t="s">
        <v>791</v>
      </c>
      <c r="B30" s="412">
        <f>(J15)*(1-E28)+J38*(1-F28)</f>
        <v>243.41248955059586</v>
      </c>
      <c r="C30" s="34" t="s">
        <v>831</v>
      </c>
      <c r="G30" s="113"/>
      <c r="I30" t="s">
        <v>1095</v>
      </c>
      <c r="J30" s="66">
        <f>B9-3</f>
        <v>17</v>
      </c>
      <c r="K30" s="4" t="s">
        <v>826</v>
      </c>
      <c r="L30" s="330"/>
      <c r="M30" s="36"/>
    </row>
    <row r="31" spans="1:13" ht="16.5" customHeight="1" x14ac:dyDescent="0.35">
      <c r="A31" s="19" t="s">
        <v>989</v>
      </c>
      <c r="B31" s="415">
        <f>B30/'Baseline situation'!B45</f>
        <v>0.69940449999006105</v>
      </c>
      <c r="C31" s="34" t="s">
        <v>831</v>
      </c>
      <c r="G31" s="34"/>
      <c r="I31" t="s">
        <v>1096</v>
      </c>
      <c r="J31" s="438">
        <f>'Project data'!W39</f>
        <v>10629.84</v>
      </c>
      <c r="K31" s="4" t="s">
        <v>1186</v>
      </c>
      <c r="L31" s="331"/>
      <c r="M31" s="332"/>
    </row>
    <row r="32" spans="1:13" ht="16.5" customHeight="1" thickBot="1" x14ac:dyDescent="0.4">
      <c r="D32" s="570"/>
      <c r="E32" s="570"/>
      <c r="F32" s="570"/>
      <c r="G32" s="34"/>
      <c r="I32" t="s">
        <v>1112</v>
      </c>
      <c r="J32" s="392">
        <f>J31*(1+'Sensitivity Analysis'!K3)</f>
        <v>10629.84</v>
      </c>
      <c r="L32" s="331"/>
      <c r="M32" s="332"/>
    </row>
    <row r="33" spans="1:13" ht="16.5" customHeight="1" x14ac:dyDescent="0.35">
      <c r="A33" s="291" t="s">
        <v>991</v>
      </c>
      <c r="B33" s="40"/>
      <c r="D33" s="347"/>
      <c r="E33" s="347"/>
      <c r="F33" s="19"/>
      <c r="G33" s="34"/>
      <c r="I33" t="s">
        <v>1097</v>
      </c>
      <c r="J33" s="66">
        <v>0.1</v>
      </c>
      <c r="K33" s="4" t="s">
        <v>826</v>
      </c>
      <c r="L33" s="333"/>
      <c r="M33" s="36"/>
    </row>
    <row r="34" spans="1:13" ht="16.5" customHeight="1" x14ac:dyDescent="0.35">
      <c r="A34" s="292" t="s">
        <v>542</v>
      </c>
      <c r="D34" s="353"/>
      <c r="E34" s="352"/>
      <c r="F34" s="326"/>
      <c r="G34" s="34"/>
      <c r="H34" s="295"/>
      <c r="I34" t="s">
        <v>1098</v>
      </c>
      <c r="J34" s="66">
        <v>24</v>
      </c>
      <c r="K34" s="4" t="s">
        <v>826</v>
      </c>
      <c r="M34"/>
    </row>
    <row r="35" spans="1:13" ht="16.5" customHeight="1" x14ac:dyDescent="0.25">
      <c r="A35" s="293" t="s">
        <v>547</v>
      </c>
      <c r="B35" s="40"/>
      <c r="C35" s="40"/>
      <c r="D35" s="353"/>
      <c r="E35" s="347"/>
      <c r="F35" s="326"/>
      <c r="G35" s="34"/>
      <c r="H35" s="295"/>
      <c r="I35" t="s">
        <v>1111</v>
      </c>
      <c r="J35" s="21">
        <f>J34*(1+'Sensitivity Analysis'!K8)</f>
        <v>24</v>
      </c>
      <c r="L35" s="1"/>
      <c r="M35" s="1"/>
    </row>
    <row r="36" spans="1:13" ht="16.5" customHeight="1" thickBot="1" x14ac:dyDescent="0.3">
      <c r="A36" s="294" t="s">
        <v>832</v>
      </c>
      <c r="B36" s="40"/>
      <c r="C36" s="40"/>
      <c r="D36" s="353"/>
      <c r="E36" s="347"/>
      <c r="F36" s="326"/>
      <c r="G36" s="34"/>
      <c r="I36" t="s">
        <v>1099</v>
      </c>
      <c r="J36" s="367">
        <f>0.139</f>
        <v>0.13900000000000001</v>
      </c>
      <c r="K36" s="4" t="s">
        <v>1139</v>
      </c>
      <c r="L36" s="65"/>
      <c r="M36" s="30"/>
    </row>
    <row r="37" spans="1:13" ht="16.5" customHeight="1" x14ac:dyDescent="0.35">
      <c r="B37" s="40"/>
      <c r="D37" s="353"/>
      <c r="E37" s="347"/>
      <c r="F37" s="32"/>
      <c r="G37" s="34"/>
      <c r="H37" s="295" t="s">
        <v>992</v>
      </c>
      <c r="I37" s="334" t="s">
        <v>1068</v>
      </c>
      <c r="J37" s="66">
        <f>0</f>
        <v>0</v>
      </c>
      <c r="K37" s="4" t="s">
        <v>826</v>
      </c>
    </row>
    <row r="38" spans="1:13" ht="16.5" customHeight="1" x14ac:dyDescent="0.25">
      <c r="D38" s="353"/>
      <c r="E38" s="347"/>
      <c r="I38" s="366" t="s">
        <v>1187</v>
      </c>
      <c r="J38" s="369">
        <f>'Damage curve SH'!H32*(1+'Sensitivity Analysis'!K8)*(1+'Sensitivity Analysis'!K3)*'Project situation'!J30</f>
        <v>228.29083829117894</v>
      </c>
      <c r="K38" s="1" t="s">
        <v>1241</v>
      </c>
    </row>
    <row r="39" spans="1:13" ht="16.5" customHeight="1" x14ac:dyDescent="0.25">
      <c r="D39" s="353"/>
      <c r="E39" s="347"/>
      <c r="I39" s="358" t="s">
        <v>1079</v>
      </c>
      <c r="J39" s="411">
        <f>'Project data'!U40</f>
        <v>7.2086425083219333E-4</v>
      </c>
      <c r="K39" s="4" t="s">
        <v>1137</v>
      </c>
    </row>
    <row r="40" spans="1:13" ht="16.5" customHeight="1" x14ac:dyDescent="0.25">
      <c r="D40" s="354"/>
      <c r="E40" s="347"/>
      <c r="I40" s="59" t="s">
        <v>1113</v>
      </c>
      <c r="J40" s="439">
        <f>J39*(1+'Sensitivity Analysis'!K26)</f>
        <v>7.2086425083219333E-4</v>
      </c>
    </row>
    <row r="41" spans="1:13" ht="16.5" customHeight="1" x14ac:dyDescent="0.25">
      <c r="D41" s="355"/>
      <c r="E41" s="348"/>
      <c r="I41" s="358" t="s">
        <v>1080</v>
      </c>
      <c r="J41" s="365">
        <f>$B$12</f>
        <v>74.165341463414634</v>
      </c>
      <c r="K41" s="4" t="s">
        <v>1137</v>
      </c>
    </row>
    <row r="42" spans="1:13" ht="16.5" customHeight="1" x14ac:dyDescent="0.25">
      <c r="A42" s="41"/>
      <c r="D42" s="353"/>
      <c r="E42" s="347"/>
      <c r="I42" s="358" t="s">
        <v>1081</v>
      </c>
      <c r="J42" s="367">
        <f>J41/2</f>
        <v>37.082670731707317</v>
      </c>
      <c r="K42" s="4" t="s">
        <v>1137</v>
      </c>
    </row>
    <row r="43" spans="1:13" ht="16.5" customHeight="1" x14ac:dyDescent="0.25">
      <c r="D43" s="353"/>
      <c r="E43" s="347"/>
      <c r="I43" s="358" t="s">
        <v>1084</v>
      </c>
      <c r="J43" s="410">
        <f>'Project data'!V40</f>
        <v>1.7017944790259061E-3</v>
      </c>
      <c r="K43" s="4" t="s">
        <v>1137</v>
      </c>
    </row>
    <row r="44" spans="1:13" ht="16.5" customHeight="1" x14ac:dyDescent="0.25">
      <c r="A44" s="30"/>
      <c r="D44" s="353"/>
      <c r="E44" s="347"/>
      <c r="I44" s="59" t="s">
        <v>1114</v>
      </c>
      <c r="J44" s="392">
        <f>J43*(1+'Sensitivity Analysis'!K26)</f>
        <v>1.7017944790259061E-3</v>
      </c>
    </row>
    <row r="45" spans="1:13" ht="16.5" customHeight="1" x14ac:dyDescent="0.3">
      <c r="A45" s="114" t="s">
        <v>830</v>
      </c>
      <c r="E45" s="347"/>
      <c r="I45" s="358" t="s">
        <v>1083</v>
      </c>
      <c r="J45" s="43">
        <f>'Baseline situation'!$B$54</f>
        <v>0.2</v>
      </c>
      <c r="K45" s="4" t="s">
        <v>1137</v>
      </c>
    </row>
    <row r="46" spans="1:13" ht="16.5" customHeight="1" x14ac:dyDescent="0.25">
      <c r="A46" s="263" t="s">
        <v>819</v>
      </c>
      <c r="B46" s="99" t="s">
        <v>820</v>
      </c>
      <c r="C46" s="100" t="s">
        <v>6</v>
      </c>
      <c r="E46" s="347"/>
      <c r="I46" s="358" t="s">
        <v>1082</v>
      </c>
      <c r="J46" s="367">
        <v>0.5</v>
      </c>
      <c r="K46" s="4" t="s">
        <v>1137</v>
      </c>
    </row>
    <row r="47" spans="1:13" ht="16.5" customHeight="1" x14ac:dyDescent="0.25">
      <c r="A47" s="19" t="s">
        <v>861</v>
      </c>
      <c r="B47" s="261">
        <v>91.228516999999997</v>
      </c>
      <c r="C47" s="262" t="s">
        <v>867</v>
      </c>
      <c r="E47" s="349"/>
      <c r="M47" s="87" t="s">
        <v>822</v>
      </c>
    </row>
    <row r="48" spans="1:13" ht="16.5" customHeight="1" x14ac:dyDescent="0.25">
      <c r="A48" s="19" t="s">
        <v>862</v>
      </c>
      <c r="B48" s="261">
        <v>94.200101000000004</v>
      </c>
      <c r="C48" s="262" t="s">
        <v>867</v>
      </c>
      <c r="E48" s="350"/>
      <c r="M48" s="88" t="s">
        <v>995</v>
      </c>
    </row>
    <row r="49" spans="1:13" ht="16.5" customHeight="1" x14ac:dyDescent="0.25">
      <c r="A49" s="19" t="s">
        <v>863</v>
      </c>
      <c r="B49" s="261">
        <v>96.97269</v>
      </c>
      <c r="C49" s="262" t="s">
        <v>867</v>
      </c>
      <c r="E49" s="350"/>
      <c r="M49" s="88" t="s">
        <v>1062</v>
      </c>
    </row>
    <row r="50" spans="1:13" ht="16.5" customHeight="1" x14ac:dyDescent="0.25">
      <c r="A50" s="19" t="s">
        <v>864</v>
      </c>
      <c r="B50" s="261">
        <v>99.091712999999999</v>
      </c>
      <c r="C50" s="262" t="s">
        <v>867</v>
      </c>
      <c r="E50" s="350"/>
      <c r="I50" s="95" t="s">
        <v>819</v>
      </c>
      <c r="M50" s="88" t="s">
        <v>1125</v>
      </c>
    </row>
    <row r="51" spans="1:13" ht="16.5" customHeight="1" x14ac:dyDescent="0.35">
      <c r="A51" s="19" t="s">
        <v>865</v>
      </c>
      <c r="B51" s="261">
        <v>100</v>
      </c>
      <c r="C51" s="262" t="s">
        <v>867</v>
      </c>
      <c r="E51" s="347"/>
      <c r="H51" s="40"/>
      <c r="I51" s="1" t="s">
        <v>1092</v>
      </c>
      <c r="J51" s="403">
        <f>('Damage curve'!D42+'Damage curve'!E42+'Damage curve'!F42)*(1+'Sensitivity Analysis'!K8)*(1+'Sensitivity Analysis'!K3)*J55*1000000</f>
        <v>350034.45514083025</v>
      </c>
      <c r="K51" s="3" t="s">
        <v>1242</v>
      </c>
    </row>
    <row r="52" spans="1:13" ht="16.5" customHeight="1" x14ac:dyDescent="0.35">
      <c r="A52" s="19" t="s">
        <v>866</v>
      </c>
      <c r="B52" s="261">
        <v>101.01304099999999</v>
      </c>
      <c r="C52" s="262" t="s">
        <v>867</v>
      </c>
      <c r="H52" s="40"/>
      <c r="I52" t="s">
        <v>1086</v>
      </c>
      <c r="J52" s="367">
        <v>3.4</v>
      </c>
      <c r="K52" s="34" t="s">
        <v>1133</v>
      </c>
      <c r="L52" s="34"/>
      <c r="M52" s="328"/>
    </row>
    <row r="53" spans="1:13" ht="16.5" customHeight="1" x14ac:dyDescent="0.25">
      <c r="I53" t="s">
        <v>1087</v>
      </c>
      <c r="J53" s="367">
        <v>350</v>
      </c>
      <c r="K53" s="34" t="s">
        <v>1131</v>
      </c>
      <c r="L53" s="34"/>
      <c r="M53" s="328"/>
    </row>
    <row r="54" spans="1:13" ht="18" x14ac:dyDescent="0.35">
      <c r="I54" t="s">
        <v>1067</v>
      </c>
      <c r="J54" s="367">
        <f>J65*0.05</f>
        <v>4</v>
      </c>
      <c r="K54" s="34" t="s">
        <v>1128</v>
      </c>
      <c r="L54" s="34"/>
    </row>
    <row r="55" spans="1:13" ht="18" x14ac:dyDescent="0.35">
      <c r="D55" s="570"/>
      <c r="E55" s="570"/>
      <c r="F55" s="570"/>
      <c r="I55" t="s">
        <v>1088</v>
      </c>
      <c r="J55" s="66">
        <f>B9-3</f>
        <v>17</v>
      </c>
      <c r="K55" s="34"/>
      <c r="L55" s="34"/>
    </row>
    <row r="56" spans="1:13" ht="18" x14ac:dyDescent="0.35">
      <c r="D56" s="353"/>
      <c r="F56" s="356"/>
      <c r="H56" s="295" t="s">
        <v>992</v>
      </c>
      <c r="I56" s="334" t="s">
        <v>1068</v>
      </c>
      <c r="J56" s="66">
        <v>0</v>
      </c>
      <c r="K56" s="4" t="s">
        <v>826</v>
      </c>
      <c r="L56" s="34"/>
    </row>
    <row r="57" spans="1:13" x14ac:dyDescent="0.25">
      <c r="D57" s="353"/>
      <c r="F57" s="356"/>
    </row>
    <row r="58" spans="1:13" x14ac:dyDescent="0.25">
      <c r="D58" s="353"/>
      <c r="F58" s="356"/>
      <c r="M58" s="87" t="s">
        <v>822</v>
      </c>
    </row>
    <row r="59" spans="1:13" x14ac:dyDescent="0.25">
      <c r="D59" s="353"/>
      <c r="F59" s="356"/>
      <c r="I59" s="19"/>
      <c r="K59" s="34"/>
      <c r="L59" s="34"/>
      <c r="M59" s="88" t="s">
        <v>825</v>
      </c>
    </row>
    <row r="60" spans="1:13" x14ac:dyDescent="0.25">
      <c r="D60" s="353"/>
      <c r="F60" s="356"/>
      <c r="I60" s="19"/>
      <c r="K60" s="34"/>
      <c r="L60" s="34"/>
      <c r="M60" s="88" t="s">
        <v>746</v>
      </c>
    </row>
    <row r="61" spans="1:13" x14ac:dyDescent="0.25">
      <c r="D61" s="353"/>
      <c r="F61" s="356"/>
      <c r="I61" s="95" t="s">
        <v>819</v>
      </c>
      <c r="M61" s="88" t="s">
        <v>994</v>
      </c>
    </row>
    <row r="62" spans="1:13" ht="18" x14ac:dyDescent="0.35">
      <c r="D62" s="353"/>
      <c r="F62" s="347"/>
      <c r="H62" s="82"/>
      <c r="I62" s="1" t="s">
        <v>1091</v>
      </c>
      <c r="J62" s="403">
        <f>('Damage curve'!D43+'Damage curve'!E43+'Damage curve'!F43)*(1+'Sensitivity Analysis'!K8)*(1+'Sensitivity Analysis'!K3)*J66*1000000</f>
        <v>550256</v>
      </c>
      <c r="K62" s="3" t="s">
        <v>1242</v>
      </c>
      <c r="L62" s="34"/>
      <c r="M62"/>
    </row>
    <row r="63" spans="1:13" ht="18" x14ac:dyDescent="0.35">
      <c r="D63" s="353"/>
      <c r="F63" s="347"/>
      <c r="H63" s="82"/>
      <c r="I63" t="s">
        <v>1086</v>
      </c>
      <c r="J63" s="367">
        <v>3.4</v>
      </c>
      <c r="K63" s="34" t="s">
        <v>1133</v>
      </c>
      <c r="M63"/>
    </row>
    <row r="64" spans="1:13" x14ac:dyDescent="0.25">
      <c r="D64" s="353"/>
      <c r="F64" s="347"/>
      <c r="H64" s="82"/>
      <c r="I64" t="s">
        <v>1087</v>
      </c>
      <c r="J64" s="367">
        <v>350</v>
      </c>
      <c r="K64" s="34" t="s">
        <v>1131</v>
      </c>
    </row>
    <row r="65" spans="4:13" ht="18" x14ac:dyDescent="0.35">
      <c r="D65" s="353"/>
      <c r="F65" s="347"/>
      <c r="H65" s="82"/>
      <c r="I65" t="s">
        <v>1066</v>
      </c>
      <c r="J65" s="66">
        <v>80</v>
      </c>
      <c r="K65" s="34" t="s">
        <v>1134</v>
      </c>
      <c r="L65" s="98"/>
    </row>
    <row r="66" spans="4:13" ht="18" x14ac:dyDescent="0.35">
      <c r="D66" s="353"/>
      <c r="F66" s="347"/>
      <c r="H66" s="40"/>
      <c r="I66" t="s">
        <v>1088</v>
      </c>
      <c r="J66" s="66">
        <f>B9-3</f>
        <v>17</v>
      </c>
      <c r="K66" s="98"/>
      <c r="L66" s="34"/>
    </row>
    <row r="67" spans="4:13" ht="18" x14ac:dyDescent="0.35">
      <c r="D67" s="353"/>
      <c r="F67" s="348"/>
      <c r="H67" s="295"/>
      <c r="I67" s="370" t="s">
        <v>1093</v>
      </c>
      <c r="J67" s="89">
        <v>1</v>
      </c>
      <c r="K67" s="34" t="s">
        <v>1132</v>
      </c>
      <c r="L67" s="34" t="str">
        <f>CONCATENATE("Default for ",$B$4,", year:")</f>
        <v>Default for Vietnam, year:</v>
      </c>
      <c r="M67" s="59" t="str">
        <f>VLOOKUP($B$4,'Saliniz. and waterlog by irrig.'!$B$8:$F$228,4,FALSE)</f>
        <v>Default value, worldwide average</v>
      </c>
    </row>
    <row r="68" spans="4:13" ht="18" x14ac:dyDescent="0.35">
      <c r="D68" s="353"/>
      <c r="F68" s="348"/>
      <c r="I68" s="370" t="s">
        <v>1094</v>
      </c>
      <c r="J68" s="94">
        <v>0.8</v>
      </c>
      <c r="K68" s="34" t="s">
        <v>1132</v>
      </c>
      <c r="L68" s="34" t="s">
        <v>814</v>
      </c>
    </row>
    <row r="69" spans="4:13" ht="18" x14ac:dyDescent="0.35">
      <c r="D69" s="353"/>
      <c r="F69" s="347"/>
      <c r="H69" s="295" t="s">
        <v>992</v>
      </c>
      <c r="I69" s="334" t="s">
        <v>1068</v>
      </c>
      <c r="J69" s="66">
        <v>0</v>
      </c>
      <c r="K69" s="4" t="s">
        <v>826</v>
      </c>
    </row>
    <row r="70" spans="4:13" x14ac:dyDescent="0.25">
      <c r="D70" s="353"/>
      <c r="F70" s="347"/>
    </row>
    <row r="71" spans="4:13" x14ac:dyDescent="0.25">
      <c r="D71" s="353"/>
      <c r="F71" s="347"/>
    </row>
    <row r="72" spans="4:13" x14ac:dyDescent="0.25">
      <c r="D72" s="353"/>
      <c r="F72" s="347"/>
    </row>
    <row r="73" spans="4:13" x14ac:dyDescent="0.25">
      <c r="D73" s="353"/>
      <c r="F73" s="347"/>
    </row>
    <row r="74" spans="4:13" x14ac:dyDescent="0.25">
      <c r="D74" s="353"/>
      <c r="F74" s="347"/>
    </row>
    <row r="75" spans="4:13" x14ac:dyDescent="0.25">
      <c r="D75" s="353"/>
      <c r="F75" s="347"/>
    </row>
    <row r="76" spans="4:13" ht="18.75" x14ac:dyDescent="0.25">
      <c r="D76" s="357"/>
    </row>
    <row r="77" spans="4:13" ht="18.75" x14ac:dyDescent="0.25">
      <c r="D77" s="357"/>
    </row>
    <row r="78" spans="4:13" x14ac:dyDescent="0.25">
      <c r="D78" s="353"/>
      <c r="F78" s="347"/>
    </row>
    <row r="79" spans="4:13" x14ac:dyDescent="0.25">
      <c r="D79" s="353"/>
      <c r="F79" s="347"/>
    </row>
    <row r="82" spans="4:4" x14ac:dyDescent="0.25">
      <c r="D82" s="351"/>
    </row>
    <row r="83" spans="4:4" x14ac:dyDescent="0.25">
      <c r="D83" s="351"/>
    </row>
  </sheetData>
  <mergeCells count="2">
    <mergeCell ref="D32:F32"/>
    <mergeCell ref="D55:F55"/>
  </mergeCells>
  <hyperlinks>
    <hyperlink ref="C47" r:id="rId1" display="http://www.oecd.org/dataoecd/43/43/34980655.xls"/>
    <hyperlink ref="C48:C52" r:id="rId2" display="http://www.oecd.org/dataoecd/43/43/34980655.xls"/>
  </hyperlinks>
  <pageMargins left="0.70866141732283472" right="0.28000000000000003" top="0.78740157480314965" bottom="0.78740157480314965" header="0.31496062992125984" footer="0.31496062992125984"/>
  <pageSetup paperSize="9" scale="54" orientation="landscape"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58"/>
  <sheetViews>
    <sheetView workbookViewId="0">
      <pane xSplit="3" ySplit="4" topLeftCell="D11" activePane="bottomRight" state="frozen"/>
      <selection pane="topRight" activeCell="D1" sqref="D1"/>
      <selection pane="bottomLeft" activeCell="A3" sqref="A3"/>
      <selection pane="bottomRight" activeCell="G26" sqref="G26"/>
    </sheetView>
  </sheetViews>
  <sheetFormatPr baseColWidth="10" defaultColWidth="11.42578125" defaultRowHeight="15" x14ac:dyDescent="0.25"/>
  <cols>
    <col min="1" max="1" width="10.28515625" customWidth="1"/>
    <col min="2" max="2" width="18.85546875" hidden="1" customWidth="1"/>
    <col min="3" max="3" width="44.28515625" style="19" customWidth="1"/>
    <col min="4" max="4" width="8.28515625" style="19" customWidth="1"/>
    <col min="5" max="5" width="16" style="19" customWidth="1"/>
    <col min="6" max="6" width="13" customWidth="1"/>
    <col min="7" max="7" width="14.5703125" style="136" customWidth="1"/>
    <col min="8" max="8" width="11.5703125" customWidth="1"/>
    <col min="10" max="10" width="11.28515625" customWidth="1"/>
    <col min="11" max="11" width="7" customWidth="1"/>
    <col min="14" max="14" width="15.7109375" bestFit="1" customWidth="1"/>
    <col min="15" max="15" width="14.7109375" bestFit="1" customWidth="1"/>
    <col min="16" max="16" width="13.140625" bestFit="1" customWidth="1"/>
    <col min="17" max="17" width="12" bestFit="1" customWidth="1"/>
  </cols>
  <sheetData>
    <row r="1" spans="1:11" s="1" customFormat="1" x14ac:dyDescent="0.25">
      <c r="C1" s="83" t="s">
        <v>817</v>
      </c>
      <c r="D1" s="84"/>
      <c r="E1" s="84"/>
      <c r="F1" s="81"/>
      <c r="G1" s="253"/>
      <c r="H1" s="81"/>
    </row>
    <row r="2" spans="1:11" s="1" customFormat="1" x14ac:dyDescent="0.25">
      <c r="C2" s="83" t="s">
        <v>818</v>
      </c>
      <c r="D2" s="84"/>
      <c r="E2" s="84"/>
      <c r="F2" s="81"/>
      <c r="G2" s="253"/>
      <c r="H2" s="81"/>
    </row>
    <row r="3" spans="1:11" s="34" customFormat="1" x14ac:dyDescent="0.25">
      <c r="C3" s="82" t="s">
        <v>6</v>
      </c>
      <c r="D3" s="36"/>
      <c r="E3" s="36"/>
      <c r="F3" s="36"/>
      <c r="G3" s="254"/>
      <c r="H3" s="36"/>
    </row>
    <row r="4" spans="1:11" s="2" customFormat="1" x14ac:dyDescent="0.25">
      <c r="A4" s="2" t="s">
        <v>4</v>
      </c>
      <c r="C4" s="78" t="s">
        <v>0</v>
      </c>
      <c r="D4" s="78" t="s">
        <v>197</v>
      </c>
      <c r="E4" s="78" t="s">
        <v>191</v>
      </c>
      <c r="F4" s="2" t="s">
        <v>1</v>
      </c>
      <c r="G4" s="255" t="s">
        <v>1</v>
      </c>
      <c r="H4" s="2" t="s">
        <v>1</v>
      </c>
      <c r="I4" s="2" t="s">
        <v>513</v>
      </c>
      <c r="J4" s="2" t="s">
        <v>5</v>
      </c>
      <c r="K4" s="2" t="s">
        <v>6</v>
      </c>
    </row>
    <row r="5" spans="1:11" s="3" customFormat="1" x14ac:dyDescent="0.25">
      <c r="C5" s="79"/>
      <c r="D5" s="79"/>
      <c r="E5" s="79"/>
      <c r="G5" s="132"/>
    </row>
    <row r="6" spans="1:11" s="19" customFormat="1" x14ac:dyDescent="0.25">
      <c r="A6" t="s">
        <v>525</v>
      </c>
      <c r="B6" s="21"/>
      <c r="C6" s="19" t="s">
        <v>521</v>
      </c>
      <c r="E6" s="19" t="s">
        <v>193</v>
      </c>
      <c r="G6" s="136"/>
    </row>
    <row r="7" spans="1:11" s="19" customFormat="1" x14ac:dyDescent="0.25">
      <c r="A7"/>
      <c r="B7" s="21"/>
      <c r="C7" s="19" t="s">
        <v>539</v>
      </c>
      <c r="E7" s="19" t="s">
        <v>540</v>
      </c>
      <c r="G7" s="136"/>
    </row>
    <row r="8" spans="1:11" s="19" customFormat="1" x14ac:dyDescent="0.25">
      <c r="A8"/>
      <c r="B8" s="21"/>
      <c r="C8" s="19" t="s">
        <v>541</v>
      </c>
      <c r="E8" s="19" t="s">
        <v>196</v>
      </c>
      <c r="G8" s="136"/>
    </row>
    <row r="9" spans="1:11" s="19" customFormat="1" x14ac:dyDescent="0.25">
      <c r="A9"/>
      <c r="B9" s="21"/>
      <c r="C9" s="19" t="s">
        <v>1011</v>
      </c>
      <c r="E9" s="19" t="s">
        <v>538</v>
      </c>
      <c r="G9" s="136"/>
      <c r="J9"/>
    </row>
    <row r="10" spans="1:11" s="19" customFormat="1" x14ac:dyDescent="0.25">
      <c r="A10"/>
      <c r="B10" s="21"/>
      <c r="C10" s="19" t="s">
        <v>3</v>
      </c>
      <c r="E10" s="19" t="s">
        <v>518</v>
      </c>
      <c r="F10" s="20"/>
      <c r="G10" s="134">
        <v>439.28</v>
      </c>
      <c r="H10" s="20" t="s">
        <v>1117</v>
      </c>
    </row>
    <row r="11" spans="1:11" s="19" customFormat="1" x14ac:dyDescent="0.25">
      <c r="A11"/>
      <c r="B11" s="21"/>
      <c r="C11" s="19" t="s">
        <v>519</v>
      </c>
      <c r="E11" s="19" t="s">
        <v>523</v>
      </c>
      <c r="G11" s="136"/>
    </row>
    <row r="12" spans="1:11" s="19" customFormat="1" x14ac:dyDescent="0.25">
      <c r="A12"/>
      <c r="B12" s="21"/>
      <c r="C12" s="19" t="s">
        <v>1013</v>
      </c>
      <c r="E12" s="19" t="s">
        <v>1012</v>
      </c>
      <c r="G12" s="136"/>
    </row>
    <row r="13" spans="1:11" s="19" customFormat="1" x14ac:dyDescent="0.25">
      <c r="A13"/>
      <c r="B13" s="21"/>
      <c r="C13" s="19" t="s">
        <v>520</v>
      </c>
      <c r="E13" s="19" t="s">
        <v>522</v>
      </c>
      <c r="G13" s="136"/>
      <c r="I13" s="31"/>
    </row>
    <row r="14" spans="1:11" s="19" customFormat="1" x14ac:dyDescent="0.25">
      <c r="A14"/>
      <c r="B14" s="21"/>
      <c r="C14" s="19" t="s">
        <v>1017</v>
      </c>
      <c r="E14" s="19" t="s">
        <v>1018</v>
      </c>
      <c r="G14" s="136"/>
      <c r="I14" s="31"/>
    </row>
    <row r="15" spans="1:11" s="19" customFormat="1" x14ac:dyDescent="0.25">
      <c r="A15" t="s">
        <v>524</v>
      </c>
      <c r="B15" s="21"/>
      <c r="C15" s="19" t="s">
        <v>530</v>
      </c>
      <c r="E15" s="19" t="s">
        <v>531</v>
      </c>
      <c r="G15" s="136"/>
    </row>
    <row r="16" spans="1:11" s="19" customFormat="1" x14ac:dyDescent="0.25">
      <c r="A16"/>
      <c r="B16" s="21"/>
      <c r="C16" s="19" t="s">
        <v>1126</v>
      </c>
      <c r="E16" s="19" t="s">
        <v>1127</v>
      </c>
      <c r="G16" s="256">
        <f>G22*G26</f>
        <v>8160</v>
      </c>
      <c r="H16" s="28"/>
    </row>
    <row r="17" spans="1:23" s="19" customFormat="1" x14ac:dyDescent="0.25">
      <c r="A17"/>
      <c r="B17" s="21"/>
      <c r="C17" s="19" t="s">
        <v>514</v>
      </c>
      <c r="E17" s="19" t="s">
        <v>193</v>
      </c>
      <c r="G17" s="256"/>
      <c r="H17" s="28"/>
    </row>
    <row r="18" spans="1:23" s="19" customFormat="1" x14ac:dyDescent="0.25">
      <c r="A18"/>
      <c r="B18" s="21"/>
      <c r="C18" s="19" t="s">
        <v>1089</v>
      </c>
      <c r="E18" s="19" t="s">
        <v>1090</v>
      </c>
      <c r="G18" s="257">
        <f>G19*G22+G23+(G20*('Project situation'!B9-3))+(('Project situation'!B9)*'Project data'!G21*'Project data'!G19*'Project data'!G22)</f>
        <v>578100</v>
      </c>
      <c r="H18" s="29"/>
    </row>
    <row r="19" spans="1:23" s="19" customFormat="1" x14ac:dyDescent="0.25">
      <c r="A19"/>
      <c r="B19"/>
      <c r="C19" s="19" t="s">
        <v>526</v>
      </c>
      <c r="E19" s="19" t="s">
        <v>529</v>
      </c>
      <c r="F19" s="19" t="s">
        <v>1118</v>
      </c>
      <c r="G19" s="136">
        <v>1550</v>
      </c>
      <c r="H19" s="19" t="s">
        <v>1130</v>
      </c>
      <c r="K19" s="19" t="s">
        <v>1160</v>
      </c>
    </row>
    <row r="20" spans="1:23" s="19" customFormat="1" x14ac:dyDescent="0.25">
      <c r="A20"/>
      <c r="B20"/>
      <c r="G20" s="256">
        <v>3300</v>
      </c>
      <c r="H20" s="19" t="s">
        <v>1161</v>
      </c>
    </row>
    <row r="21" spans="1:23" s="19" customFormat="1" x14ac:dyDescent="0.25">
      <c r="A21"/>
      <c r="B21"/>
      <c r="G21" s="396">
        <v>0.05</v>
      </c>
      <c r="H21" s="19" t="s">
        <v>1163</v>
      </c>
    </row>
    <row r="22" spans="1:23" s="19" customFormat="1" x14ac:dyDescent="0.25">
      <c r="A22"/>
      <c r="B22"/>
      <c r="F22" s="19">
        <f>G22*G19</f>
        <v>248000</v>
      </c>
      <c r="G22" s="136">
        <v>160</v>
      </c>
      <c r="H22" s="19" t="s">
        <v>1121</v>
      </c>
      <c r="K22" s="19" t="s">
        <v>1122</v>
      </c>
    </row>
    <row r="23" spans="1:23" s="19" customFormat="1" x14ac:dyDescent="0.25">
      <c r="A23"/>
      <c r="B23"/>
      <c r="G23" s="136">
        <v>26000</v>
      </c>
      <c r="H23" s="19" t="s">
        <v>1162</v>
      </c>
    </row>
    <row r="24" spans="1:23" s="19" customFormat="1" x14ac:dyDescent="0.25">
      <c r="A24"/>
      <c r="B24"/>
      <c r="G24" s="136">
        <v>97000</v>
      </c>
      <c r="H24" s="19" t="s">
        <v>1124</v>
      </c>
      <c r="K24" s="19" t="s">
        <v>1119</v>
      </c>
    </row>
    <row r="25" spans="1:23" s="19" customFormat="1" x14ac:dyDescent="0.25">
      <c r="A25"/>
      <c r="B25"/>
      <c r="G25" s="396">
        <v>5</v>
      </c>
      <c r="H25" s="19" t="s">
        <v>1120</v>
      </c>
    </row>
    <row r="26" spans="1:23" s="19" customFormat="1" x14ac:dyDescent="0.25">
      <c r="A26"/>
      <c r="B26"/>
      <c r="G26" s="136">
        <v>51</v>
      </c>
      <c r="H26" s="19" t="s">
        <v>1164</v>
      </c>
      <c r="K26" s="19" t="s">
        <v>1166</v>
      </c>
    </row>
    <row r="27" spans="1:23" s="19" customFormat="1" x14ac:dyDescent="0.25">
      <c r="A27"/>
      <c r="B27"/>
      <c r="E27" s="19" t="s">
        <v>537</v>
      </c>
      <c r="G27" s="136">
        <v>2.76</v>
      </c>
      <c r="H27" s="19" t="s">
        <v>1123</v>
      </c>
    </row>
    <row r="28" spans="1:23" ht="15.75" thickBot="1" x14ac:dyDescent="0.3">
      <c r="C28" s="19" t="s">
        <v>527</v>
      </c>
      <c r="E28" s="19" t="s">
        <v>529</v>
      </c>
      <c r="F28" s="19"/>
      <c r="L28" s="1" t="s">
        <v>1181</v>
      </c>
      <c r="O28" t="s">
        <v>937</v>
      </c>
      <c r="P28" t="s">
        <v>1177</v>
      </c>
      <c r="Q28" t="s">
        <v>1178</v>
      </c>
      <c r="R28" t="s">
        <v>1182</v>
      </c>
      <c r="U28" t="s">
        <v>937</v>
      </c>
      <c r="V28" t="s">
        <v>1177</v>
      </c>
      <c r="W28" t="s">
        <v>1178</v>
      </c>
    </row>
    <row r="29" spans="1:23" s="34" customFormat="1" x14ac:dyDescent="0.25">
      <c r="C29" s="19" t="s">
        <v>528</v>
      </c>
      <c r="D29" s="36"/>
      <c r="E29" s="19" t="s">
        <v>529</v>
      </c>
      <c r="F29" s="36"/>
      <c r="G29" s="136"/>
      <c r="L29" s="421"/>
      <c r="M29" s="422"/>
      <c r="N29" s="422"/>
      <c r="O29" s="422"/>
      <c r="P29" s="423"/>
      <c r="Q29" s="432"/>
      <c r="R29" s="428" t="s">
        <v>904</v>
      </c>
      <c r="S29" s="429" t="s">
        <v>1167</v>
      </c>
      <c r="T29" s="429">
        <v>7</v>
      </c>
      <c r="U29" s="429">
        <v>836</v>
      </c>
      <c r="V29" s="430">
        <v>1150175</v>
      </c>
      <c r="W29" s="436">
        <v>13400</v>
      </c>
    </row>
    <row r="30" spans="1:23" s="19" customFormat="1" ht="13.5" customHeight="1" x14ac:dyDescent="0.25">
      <c r="A30"/>
      <c r="B30"/>
      <c r="C30" s="19" t="s">
        <v>536</v>
      </c>
      <c r="E30" s="37" t="s">
        <v>745</v>
      </c>
      <c r="F30" s="31"/>
      <c r="G30" s="258"/>
      <c r="H30" s="31"/>
      <c r="L30" s="106"/>
      <c r="M30" s="64"/>
      <c r="N30" s="7"/>
      <c r="O30" s="7"/>
      <c r="P30" s="424"/>
      <c r="Q30" s="433"/>
      <c r="R30" s="106" t="s">
        <v>1168</v>
      </c>
      <c r="S30" s="64" t="s">
        <v>1169</v>
      </c>
      <c r="T30" s="64" t="s">
        <v>1170</v>
      </c>
      <c r="U30" s="64">
        <v>119.4</v>
      </c>
      <c r="V30" s="431">
        <v>164310.70000000001</v>
      </c>
      <c r="W30" s="437">
        <v>1914.3</v>
      </c>
    </row>
    <row r="31" spans="1:23" s="19" customFormat="1" ht="13.5" customHeight="1" x14ac:dyDescent="0.25">
      <c r="A31"/>
      <c r="B31"/>
      <c r="C31" s="19" t="s">
        <v>535</v>
      </c>
      <c r="E31" s="37" t="s">
        <v>537</v>
      </c>
      <c r="F31"/>
      <c r="G31" s="136"/>
      <c r="H31" s="31"/>
      <c r="L31" s="371" t="s">
        <v>908</v>
      </c>
      <c r="M31" s="425" t="s">
        <v>1180</v>
      </c>
      <c r="N31" s="7">
        <v>6</v>
      </c>
      <c r="O31" s="7">
        <v>804</v>
      </c>
      <c r="P31" s="426">
        <v>4353316</v>
      </c>
      <c r="Q31" s="434">
        <v>749000</v>
      </c>
      <c r="R31" s="371" t="s">
        <v>1172</v>
      </c>
      <c r="S31" s="7" t="s">
        <v>1171</v>
      </c>
      <c r="T31" s="7">
        <v>38</v>
      </c>
      <c r="U31" s="426">
        <v>3210</v>
      </c>
      <c r="V31" s="426">
        <v>20627410</v>
      </c>
      <c r="W31" s="434">
        <v>1946925</v>
      </c>
    </row>
    <row r="32" spans="1:23" x14ac:dyDescent="0.25">
      <c r="A32" t="s">
        <v>1014</v>
      </c>
      <c r="C32" s="19" t="s">
        <v>1015</v>
      </c>
      <c r="F32" s="19"/>
      <c r="H32" s="31"/>
      <c r="L32" s="371" t="s">
        <v>1168</v>
      </c>
      <c r="M32" s="425" t="s">
        <v>1169</v>
      </c>
      <c r="N32" s="7" t="s">
        <v>1170</v>
      </c>
      <c r="O32" s="7">
        <v>134</v>
      </c>
      <c r="P32" s="424">
        <v>725552.7</v>
      </c>
      <c r="Q32" s="433">
        <v>124833.3</v>
      </c>
      <c r="R32" s="371" t="s">
        <v>1168</v>
      </c>
      <c r="S32" s="425" t="s">
        <v>1169</v>
      </c>
      <c r="T32" s="7" t="s">
        <v>1170</v>
      </c>
      <c r="U32" s="7">
        <v>84.5</v>
      </c>
      <c r="V32" s="424">
        <v>542826.6</v>
      </c>
      <c r="W32" s="433">
        <v>51234.9</v>
      </c>
    </row>
    <row r="33" spans="1:16383" x14ac:dyDescent="0.25">
      <c r="C33" s="19" t="s">
        <v>1069</v>
      </c>
      <c r="H33" s="33"/>
      <c r="L33" s="371" t="s">
        <v>908</v>
      </c>
      <c r="M33" s="7" t="s">
        <v>1167</v>
      </c>
      <c r="N33" s="7">
        <v>9</v>
      </c>
      <c r="O33" s="7">
        <v>298</v>
      </c>
      <c r="P33" s="426">
        <v>36780</v>
      </c>
      <c r="Q33" s="434">
        <v>1035</v>
      </c>
      <c r="R33" s="371"/>
      <c r="S33" s="7"/>
      <c r="T33" s="7"/>
      <c r="U33" s="7"/>
      <c r="V33" s="7"/>
      <c r="W33" s="73"/>
    </row>
    <row r="34" spans="1:16383" x14ac:dyDescent="0.25">
      <c r="C34" s="19" t="s">
        <v>1070</v>
      </c>
      <c r="F34" s="15"/>
      <c r="G34" s="259"/>
      <c r="H34" s="15"/>
      <c r="L34" s="371" t="s">
        <v>1168</v>
      </c>
      <c r="M34" s="425" t="s">
        <v>1169</v>
      </c>
      <c r="N34" s="7" t="s">
        <v>1170</v>
      </c>
      <c r="O34" s="7">
        <v>33.1</v>
      </c>
      <c r="P34" s="424">
        <v>4086.7</v>
      </c>
      <c r="Q34" s="73">
        <v>115</v>
      </c>
      <c r="R34" s="371"/>
      <c r="S34" s="7"/>
      <c r="T34" s="7"/>
      <c r="U34" s="7"/>
      <c r="V34" s="7"/>
      <c r="W34" s="73"/>
    </row>
    <row r="35" spans="1:16383" x14ac:dyDescent="0.25">
      <c r="A35" t="s">
        <v>533</v>
      </c>
      <c r="C35" s="19" t="s">
        <v>201</v>
      </c>
      <c r="E35" s="19" t="s">
        <v>534</v>
      </c>
      <c r="F35" s="1"/>
      <c r="G35" s="134"/>
      <c r="H35" s="1"/>
      <c r="L35" s="371" t="s">
        <v>1173</v>
      </c>
      <c r="M35" s="7" t="s">
        <v>1174</v>
      </c>
      <c r="N35" s="7">
        <v>7</v>
      </c>
      <c r="O35" s="7">
        <v>144</v>
      </c>
      <c r="P35" s="426">
        <v>4450</v>
      </c>
      <c r="Q35" s="434">
        <v>10100</v>
      </c>
      <c r="R35" s="371"/>
      <c r="S35" s="7"/>
      <c r="T35" s="7"/>
      <c r="U35" s="7"/>
      <c r="V35" s="7"/>
      <c r="W35" s="73"/>
    </row>
    <row r="36" spans="1:16383" x14ac:dyDescent="0.25">
      <c r="A36" t="s">
        <v>195</v>
      </c>
      <c r="C36" s="19" t="s">
        <v>504</v>
      </c>
      <c r="D36" s="19" t="s">
        <v>198</v>
      </c>
      <c r="E36" s="19" t="s">
        <v>503</v>
      </c>
      <c r="L36" s="371" t="s">
        <v>1168</v>
      </c>
      <c r="M36" s="7" t="s">
        <v>1169</v>
      </c>
      <c r="N36" s="7" t="s">
        <v>1170</v>
      </c>
      <c r="O36" s="7">
        <v>20.6</v>
      </c>
      <c r="P36" s="7">
        <v>635.70000000000005</v>
      </c>
      <c r="Q36" s="433">
        <v>1442.9</v>
      </c>
      <c r="R36" s="371"/>
      <c r="S36" s="7"/>
      <c r="T36" s="7"/>
      <c r="U36" s="7"/>
      <c r="V36" s="7"/>
      <c r="W36" s="73"/>
    </row>
    <row r="37" spans="1:16383" s="19" customFormat="1" x14ac:dyDescent="0.25">
      <c r="A37"/>
      <c r="B37"/>
      <c r="C37" s="19" t="s">
        <v>504</v>
      </c>
      <c r="D37" s="19" t="s">
        <v>199</v>
      </c>
      <c r="E37" s="19" t="s">
        <v>503</v>
      </c>
      <c r="F37"/>
      <c r="G37" s="136"/>
      <c r="H37"/>
      <c r="I37"/>
      <c r="L37" s="371" t="s">
        <v>1175</v>
      </c>
      <c r="M37" s="7" t="s">
        <v>1176</v>
      </c>
      <c r="N37" s="7">
        <v>66</v>
      </c>
      <c r="O37" s="426">
        <v>18425</v>
      </c>
      <c r="P37" s="426">
        <v>44885509</v>
      </c>
      <c r="Q37" s="434">
        <v>4334470</v>
      </c>
      <c r="R37" s="371"/>
      <c r="S37" s="7"/>
      <c r="T37" s="7"/>
      <c r="U37" s="7"/>
      <c r="V37" s="7"/>
      <c r="W37" s="73"/>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c r="XET37"/>
      <c r="XEU37"/>
      <c r="XEV37"/>
      <c r="XEW37"/>
      <c r="XEX37"/>
      <c r="XEY37"/>
      <c r="XEZ37"/>
      <c r="XFA37"/>
      <c r="XFB37"/>
      <c r="XFC37"/>
    </row>
    <row r="38" spans="1:16383" ht="15.75" thickBot="1" x14ac:dyDescent="0.3">
      <c r="C38" s="19" t="s">
        <v>505</v>
      </c>
      <c r="D38" s="19" t="s">
        <v>198</v>
      </c>
      <c r="E38" s="19" t="s">
        <v>503</v>
      </c>
      <c r="L38" s="389" t="s">
        <v>1168</v>
      </c>
      <c r="M38" s="390" t="s">
        <v>1169</v>
      </c>
      <c r="N38" s="390" t="s">
        <v>1170</v>
      </c>
      <c r="O38" s="390">
        <v>279.2</v>
      </c>
      <c r="P38" s="427">
        <v>680083.5</v>
      </c>
      <c r="Q38" s="435">
        <v>65673.8</v>
      </c>
      <c r="R38" s="389"/>
      <c r="S38" s="390"/>
      <c r="T38" s="390"/>
      <c r="U38" s="390"/>
      <c r="V38" s="390"/>
      <c r="W38" s="75"/>
    </row>
    <row r="39" spans="1:16383" ht="15.75" thickBot="1" x14ac:dyDescent="0.3">
      <c r="C39" s="19" t="s">
        <v>505</v>
      </c>
      <c r="D39" s="19" t="s">
        <v>199</v>
      </c>
      <c r="E39" s="19" t="s">
        <v>503</v>
      </c>
      <c r="H39" s="30"/>
      <c r="M39" s="440" t="s">
        <v>1179</v>
      </c>
      <c r="N39" s="441">
        <f>(N37+N35+N33+N31+N29)/(56*2)</f>
        <v>0.7857142857142857</v>
      </c>
      <c r="O39" s="102">
        <f>(O38+O36+O34+O32+O30)/4</f>
        <v>116.72500000000001</v>
      </c>
      <c r="P39" s="442">
        <f>(P38+P36+P34+P32+P30)/4</f>
        <v>352589.64999999997</v>
      </c>
      <c r="Q39" s="442">
        <f>(Q38+Q36+Q34+Q32+Q30)/4</f>
        <v>48016.25</v>
      </c>
      <c r="R39" s="421"/>
      <c r="S39" s="102"/>
      <c r="T39" s="102"/>
      <c r="U39" s="102">
        <f>(U32+U30)/2</f>
        <v>101.95</v>
      </c>
      <c r="V39" s="442">
        <f t="shared" ref="V39" si="0">(V38+V36+V34+V32+V30)/5</f>
        <v>141427.46000000002</v>
      </c>
      <c r="W39" s="443">
        <f>(W38+W36+W34+W32+W30)/5</f>
        <v>10629.84</v>
      </c>
    </row>
    <row r="40" spans="1:16383" ht="15.75" thickBot="1" x14ac:dyDescent="0.3">
      <c r="A40" t="s">
        <v>194</v>
      </c>
      <c r="C40" s="19" t="s">
        <v>203</v>
      </c>
      <c r="D40" s="19" t="s">
        <v>198</v>
      </c>
      <c r="E40" s="19" t="s">
        <v>517</v>
      </c>
      <c r="M40" s="446" t="s">
        <v>1183</v>
      </c>
      <c r="N40" s="447"/>
      <c r="O40" s="448">
        <f>O39/P39</f>
        <v>3.310505569292803E-4</v>
      </c>
      <c r="P40" s="448">
        <f>P39/'total wealth, 2005'!E210</f>
        <v>4.2427059054279586E-3</v>
      </c>
      <c r="Q40" s="449">
        <f>Q39/P39</f>
        <v>0.13618167748259202</v>
      </c>
      <c r="R40" s="450"/>
      <c r="S40" s="447"/>
      <c r="T40" s="447"/>
      <c r="U40" s="449">
        <f>U39/V39</f>
        <v>7.2086425083219333E-4</v>
      </c>
      <c r="V40" s="449">
        <f>V39/'total wealth, 2005'!E210</f>
        <v>1.7017944790259061E-3</v>
      </c>
      <c r="W40" s="451">
        <f>W39/V39</f>
        <v>7.516107550824995E-2</v>
      </c>
    </row>
    <row r="41" spans="1:16383" ht="15.75" thickBot="1" x14ac:dyDescent="0.3">
      <c r="C41" s="19" t="s">
        <v>203</v>
      </c>
      <c r="D41" s="19" t="s">
        <v>199</v>
      </c>
      <c r="E41" s="19" t="s">
        <v>517</v>
      </c>
      <c r="M41" s="444" t="s">
        <v>1184</v>
      </c>
      <c r="N41" s="390"/>
      <c r="O41" s="390"/>
      <c r="P41" s="445">
        <f>P39/56</f>
        <v>6296.2437499999996</v>
      </c>
      <c r="Q41" s="390"/>
      <c r="R41" s="389"/>
      <c r="S41" s="390"/>
      <c r="T41" s="390"/>
      <c r="U41" s="390"/>
      <c r="V41" s="390"/>
      <c r="W41" s="75"/>
    </row>
    <row r="42" spans="1:16383" x14ac:dyDescent="0.25">
      <c r="C42" s="19" t="s">
        <v>203</v>
      </c>
      <c r="D42" s="19" t="s">
        <v>515</v>
      </c>
      <c r="E42" s="19" t="s">
        <v>532</v>
      </c>
      <c r="M42" s="19" t="s">
        <v>1190</v>
      </c>
    </row>
    <row r="43" spans="1:16383" x14ac:dyDescent="0.25">
      <c r="C43" s="19" t="s">
        <v>516</v>
      </c>
      <c r="D43" s="19" t="s">
        <v>198</v>
      </c>
      <c r="E43" s="19" t="s">
        <v>517</v>
      </c>
      <c r="M43" s="419"/>
      <c r="N43" s="418"/>
      <c r="O43" s="418"/>
    </row>
    <row r="44" spans="1:16383" x14ac:dyDescent="0.25">
      <c r="C44" s="19" t="s">
        <v>516</v>
      </c>
      <c r="D44" s="19" t="s">
        <v>199</v>
      </c>
      <c r="E44" s="19" t="s">
        <v>517</v>
      </c>
      <c r="J44" s="23"/>
      <c r="M44" s="418"/>
      <c r="N44" s="418"/>
      <c r="O44" s="418"/>
    </row>
    <row r="45" spans="1:16383" x14ac:dyDescent="0.25">
      <c r="C45" s="19" t="s">
        <v>510</v>
      </c>
      <c r="D45" s="19" t="s">
        <v>198</v>
      </c>
      <c r="E45" s="19" t="s">
        <v>517</v>
      </c>
      <c r="M45" s="420"/>
      <c r="N45" s="420"/>
      <c r="O45" s="420"/>
    </row>
    <row r="46" spans="1:16383" x14ac:dyDescent="0.25">
      <c r="C46" s="19" t="s">
        <v>510</v>
      </c>
      <c r="D46" s="19" t="s">
        <v>199</v>
      </c>
      <c r="E46" s="19" t="s">
        <v>517</v>
      </c>
    </row>
    <row r="47" spans="1:16383" x14ac:dyDescent="0.25">
      <c r="C47" s="19" t="s">
        <v>516</v>
      </c>
      <c r="D47" s="19" t="s">
        <v>515</v>
      </c>
      <c r="E47" s="19" t="s">
        <v>517</v>
      </c>
      <c r="J47" s="23"/>
    </row>
    <row r="48" spans="1:16383" x14ac:dyDescent="0.25">
      <c r="A48" t="s">
        <v>2</v>
      </c>
      <c r="C48" s="19" t="s">
        <v>200</v>
      </c>
      <c r="D48" s="19" t="s">
        <v>198</v>
      </c>
      <c r="E48" s="19" t="s">
        <v>192</v>
      </c>
    </row>
    <row r="49" spans="1:15325" hidden="1" x14ac:dyDescent="0.25">
      <c r="C49" s="19" t="s">
        <v>200</v>
      </c>
      <c r="D49" s="19" t="s">
        <v>199</v>
      </c>
      <c r="E49" s="19" t="s">
        <v>192</v>
      </c>
      <c r="J49" s="27">
        <v>1E-4</v>
      </c>
      <c r="K49" t="s">
        <v>501</v>
      </c>
    </row>
    <row r="50" spans="1:15325" hidden="1" x14ac:dyDescent="0.25">
      <c r="A50" s="11"/>
      <c r="B50" s="11"/>
      <c r="C50" s="25" t="s">
        <v>506</v>
      </c>
      <c r="D50" s="19" t="s">
        <v>198</v>
      </c>
      <c r="E50" s="19" t="s">
        <v>509</v>
      </c>
    </row>
    <row r="51" spans="1:15325" x14ac:dyDescent="0.25">
      <c r="A51" s="11"/>
      <c r="B51" s="11"/>
      <c r="C51" s="25" t="s">
        <v>507</v>
      </c>
      <c r="D51" s="19" t="s">
        <v>199</v>
      </c>
      <c r="E51" s="19" t="s">
        <v>509</v>
      </c>
    </row>
    <row r="52" spans="1:15325" x14ac:dyDescent="0.25">
      <c r="A52" s="11"/>
      <c r="B52" s="11"/>
      <c r="C52" s="25" t="s">
        <v>508</v>
      </c>
      <c r="D52" s="19" t="s">
        <v>198</v>
      </c>
      <c r="E52" s="19" t="s">
        <v>509</v>
      </c>
      <c r="J52" s="19"/>
    </row>
    <row r="53" spans="1:15325" x14ac:dyDescent="0.25">
      <c r="A53" s="11"/>
      <c r="B53" s="11"/>
      <c r="C53" s="25" t="s">
        <v>508</v>
      </c>
      <c r="D53" s="19" t="s">
        <v>199</v>
      </c>
      <c r="E53" s="19" t="s">
        <v>509</v>
      </c>
      <c r="J53" s="19"/>
    </row>
    <row r="54" spans="1:15325" ht="14.25" customHeight="1" x14ac:dyDescent="0.25">
      <c r="J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c r="II54" s="11"/>
      <c r="IJ54" s="11"/>
      <c r="IK54" s="11"/>
      <c r="IL54" s="11"/>
      <c r="IM54" s="11"/>
      <c r="IN54" s="11"/>
      <c r="IO54" s="11"/>
      <c r="IP54" s="11"/>
      <c r="IQ54" s="11"/>
      <c r="IR54" s="11"/>
      <c r="IS54" s="11"/>
      <c r="IT54" s="11"/>
      <c r="IU54" s="11"/>
      <c r="IV54" s="11"/>
      <c r="IW54" s="11"/>
      <c r="IX54" s="11"/>
      <c r="IY54" s="11"/>
      <c r="IZ54" s="11"/>
      <c r="JA54" s="11"/>
      <c r="JB54" s="11"/>
      <c r="JC54" s="11"/>
      <c r="JD54" s="11"/>
      <c r="JE54" s="11"/>
      <c r="JF54" s="11"/>
      <c r="JG54" s="11"/>
      <c r="JH54" s="11"/>
      <c r="JI54" s="11"/>
      <c r="JJ54" s="11"/>
      <c r="JK54" s="11"/>
      <c r="JL54" s="11"/>
      <c r="JM54" s="11"/>
      <c r="JN54" s="11"/>
      <c r="JO54" s="11"/>
      <c r="JP54" s="11"/>
      <c r="JQ54" s="11"/>
      <c r="JR54" s="11"/>
      <c r="JS54" s="11"/>
      <c r="JT54" s="11"/>
      <c r="JU54" s="11"/>
      <c r="JV54" s="11"/>
      <c r="JW54" s="11"/>
      <c r="JX54" s="11"/>
      <c r="JY54" s="11"/>
      <c r="JZ54" s="11"/>
      <c r="KA54" s="11"/>
      <c r="KB54" s="11"/>
      <c r="KC54" s="11"/>
      <c r="KD54" s="11"/>
      <c r="KE54" s="11"/>
      <c r="KF54" s="11"/>
      <c r="KG54" s="11"/>
      <c r="KH54" s="11"/>
      <c r="KI54" s="11"/>
      <c r="KJ54" s="11"/>
      <c r="KK54" s="11"/>
      <c r="KL54" s="11"/>
      <c r="KM54" s="11"/>
      <c r="KN54" s="11"/>
      <c r="KO54" s="11"/>
      <c r="KP54" s="11"/>
      <c r="KQ54" s="11"/>
      <c r="KR54" s="11"/>
      <c r="KS54" s="11"/>
      <c r="KT54" s="11"/>
      <c r="KU54" s="11"/>
      <c r="KV54" s="11"/>
      <c r="KW54" s="11"/>
      <c r="KX54" s="11"/>
      <c r="KY54" s="11"/>
      <c r="KZ54" s="11"/>
      <c r="LA54" s="11"/>
      <c r="LB54" s="11"/>
      <c r="LC54" s="11"/>
      <c r="LD54" s="11"/>
      <c r="LE54" s="11"/>
      <c r="LF54" s="11"/>
      <c r="LG54" s="11"/>
      <c r="LH54" s="11"/>
      <c r="LI54" s="11"/>
      <c r="LJ54" s="11"/>
      <c r="LK54" s="11"/>
      <c r="LL54" s="11"/>
      <c r="LM54" s="11"/>
      <c r="LN54" s="11"/>
      <c r="LO54" s="11"/>
      <c r="LP54" s="11"/>
      <c r="LQ54" s="11"/>
      <c r="LR54" s="11"/>
      <c r="LS54" s="11"/>
      <c r="LT54" s="11"/>
      <c r="LU54" s="11"/>
      <c r="LV54" s="11"/>
      <c r="LW54" s="11"/>
      <c r="LX54" s="11"/>
      <c r="LY54" s="11"/>
      <c r="LZ54" s="11"/>
      <c r="MA54" s="11"/>
      <c r="MB54" s="11"/>
      <c r="MC54" s="11"/>
      <c r="MD54" s="11"/>
      <c r="ME54" s="11"/>
      <c r="MF54" s="11"/>
      <c r="MG54" s="11"/>
      <c r="MH54" s="11"/>
      <c r="MI54" s="11"/>
      <c r="MJ54" s="11"/>
      <c r="MK54" s="11"/>
      <c r="ML54" s="11"/>
      <c r="MM54" s="11"/>
      <c r="MN54" s="11"/>
      <c r="MO54" s="11"/>
      <c r="MP54" s="11"/>
      <c r="MQ54" s="11"/>
      <c r="MR54" s="11"/>
      <c r="MS54" s="11"/>
      <c r="MT54" s="11"/>
      <c r="MU54" s="11"/>
      <c r="MV54" s="11"/>
      <c r="MW54" s="11"/>
      <c r="MX54" s="11"/>
      <c r="MY54" s="11"/>
      <c r="MZ54" s="11"/>
      <c r="NA54" s="11"/>
      <c r="NB54" s="11"/>
      <c r="NC54" s="11"/>
      <c r="ND54" s="11"/>
      <c r="NE54" s="11"/>
      <c r="NF54" s="11"/>
      <c r="NG54" s="11"/>
      <c r="NH54" s="11"/>
      <c r="NI54" s="11"/>
      <c r="NJ54" s="11"/>
      <c r="NK54" s="11"/>
      <c r="NL54" s="11"/>
      <c r="NM54" s="11"/>
      <c r="NN54" s="11"/>
      <c r="NO54" s="11"/>
      <c r="NP54" s="11"/>
      <c r="NQ54" s="11"/>
      <c r="NR54" s="11"/>
      <c r="NS54" s="11"/>
      <c r="NT54" s="11"/>
      <c r="NU54" s="11"/>
      <c r="NV54" s="11"/>
      <c r="NW54" s="11"/>
      <c r="NX54" s="11"/>
      <c r="NY54" s="11"/>
      <c r="NZ54" s="11"/>
      <c r="OA54" s="11"/>
      <c r="OB54" s="11"/>
      <c r="OC54" s="11"/>
      <c r="OD54" s="11"/>
      <c r="OE54" s="11"/>
      <c r="OF54" s="11"/>
      <c r="OG54" s="11"/>
      <c r="OH54" s="11"/>
      <c r="OI54" s="11"/>
      <c r="OJ54" s="11"/>
      <c r="OK54" s="11"/>
      <c r="OL54" s="11"/>
      <c r="OM54" s="11"/>
      <c r="ON54" s="11"/>
      <c r="OO54" s="11"/>
      <c r="OP54" s="11"/>
      <c r="OQ54" s="11"/>
      <c r="OR54" s="11"/>
      <c r="OS54" s="11"/>
      <c r="OT54" s="11"/>
      <c r="OU54" s="11"/>
      <c r="OV54" s="11"/>
      <c r="OW54" s="11"/>
      <c r="OX54" s="11"/>
      <c r="OY54" s="11"/>
      <c r="OZ54" s="11"/>
      <c r="PA54" s="11"/>
      <c r="PB54" s="11"/>
      <c r="PC54" s="11"/>
      <c r="PD54" s="11"/>
      <c r="PE54" s="11"/>
      <c r="PF54" s="11"/>
      <c r="PG54" s="11"/>
      <c r="PH54" s="11"/>
      <c r="PI54" s="11"/>
      <c r="PJ54" s="11"/>
      <c r="PK54" s="11"/>
      <c r="PL54" s="11"/>
      <c r="PM54" s="11"/>
      <c r="PN54" s="11"/>
      <c r="PO54" s="11"/>
      <c r="PP54" s="11"/>
      <c r="PQ54" s="11"/>
      <c r="PR54" s="11"/>
      <c r="PS54" s="11"/>
      <c r="PT54" s="11"/>
      <c r="PU54" s="11"/>
      <c r="PV54" s="11"/>
      <c r="PW54" s="11"/>
      <c r="PX54" s="11"/>
      <c r="PY54" s="11"/>
      <c r="PZ54" s="11"/>
      <c r="QA54" s="11"/>
      <c r="QB54" s="11"/>
      <c r="QC54" s="11"/>
      <c r="QD54" s="11"/>
      <c r="QE54" s="11"/>
      <c r="QF54" s="11"/>
      <c r="QG54" s="11"/>
      <c r="QH54" s="11"/>
      <c r="QI54" s="11"/>
      <c r="QJ54" s="11"/>
      <c r="QK54" s="11"/>
      <c r="QL54" s="11"/>
      <c r="QM54" s="11"/>
      <c r="QN54" s="11"/>
      <c r="QO54" s="11"/>
      <c r="QP54" s="11"/>
      <c r="QQ54" s="11"/>
      <c r="QR54" s="11"/>
      <c r="QS54" s="11"/>
      <c r="QT54" s="11"/>
      <c r="QU54" s="11"/>
      <c r="QV54" s="11"/>
      <c r="QW54" s="11"/>
      <c r="QX54" s="11"/>
      <c r="QY54" s="11"/>
      <c r="QZ54" s="11"/>
      <c r="RA54" s="11"/>
      <c r="RB54" s="11"/>
      <c r="RC54" s="11"/>
      <c r="RD54" s="11"/>
      <c r="RE54" s="11"/>
      <c r="RF54" s="11"/>
      <c r="RG54" s="11"/>
      <c r="RH54" s="11"/>
      <c r="RI54" s="11"/>
      <c r="RJ54" s="11"/>
      <c r="RK54" s="11"/>
      <c r="RL54" s="11"/>
      <c r="RM54" s="11"/>
      <c r="RN54" s="11"/>
      <c r="RO54" s="11"/>
      <c r="RP54" s="11"/>
      <c r="RQ54" s="11"/>
      <c r="RR54" s="11"/>
      <c r="RS54" s="11"/>
      <c r="RT54" s="11"/>
      <c r="RU54" s="11"/>
      <c r="RV54" s="11"/>
      <c r="RW54" s="11"/>
      <c r="RX54" s="11"/>
      <c r="RY54" s="11"/>
      <c r="RZ54" s="11"/>
      <c r="SA54" s="11"/>
      <c r="SB54" s="11"/>
      <c r="SC54" s="11"/>
      <c r="SD54" s="11"/>
      <c r="SE54" s="11"/>
      <c r="SF54" s="11"/>
      <c r="SG54" s="11"/>
      <c r="SH54" s="11"/>
      <c r="SI54" s="11"/>
      <c r="SJ54" s="11"/>
      <c r="SK54" s="11"/>
      <c r="SL54" s="11"/>
      <c r="SM54" s="11"/>
      <c r="SN54" s="11"/>
      <c r="SO54" s="11"/>
      <c r="SP54" s="11"/>
      <c r="SQ54" s="11"/>
      <c r="SR54" s="11"/>
      <c r="SS54" s="11"/>
      <c r="ST54" s="11"/>
      <c r="SU54" s="11"/>
      <c r="SV54" s="11"/>
      <c r="SW54" s="11"/>
      <c r="SX54" s="11"/>
      <c r="SY54" s="11"/>
      <c r="SZ54" s="11"/>
      <c r="TA54" s="11"/>
      <c r="TB54" s="11"/>
      <c r="TC54" s="11"/>
      <c r="TD54" s="11"/>
      <c r="TE54" s="11"/>
      <c r="TF54" s="11"/>
      <c r="TG54" s="11"/>
      <c r="TH54" s="11"/>
      <c r="TI54" s="11"/>
      <c r="TJ54" s="11"/>
      <c r="TK54" s="11"/>
      <c r="TL54" s="11"/>
      <c r="TM54" s="11"/>
      <c r="TN54" s="11"/>
      <c r="TO54" s="11"/>
      <c r="TP54" s="11"/>
      <c r="TQ54" s="11"/>
      <c r="TR54" s="11"/>
      <c r="TS54" s="11"/>
      <c r="TT54" s="11"/>
      <c r="TU54" s="11"/>
      <c r="TV54" s="11"/>
      <c r="TW54" s="11"/>
      <c r="TX54" s="11"/>
      <c r="TY54" s="11"/>
      <c r="TZ54" s="11"/>
      <c r="UA54" s="11"/>
      <c r="UB54" s="11"/>
      <c r="UC54" s="11"/>
      <c r="UD54" s="11"/>
      <c r="UE54" s="11"/>
      <c r="UF54" s="11"/>
      <c r="UG54" s="11"/>
      <c r="UH54" s="11"/>
      <c r="UI54" s="11"/>
      <c r="UJ54" s="11"/>
      <c r="UK54" s="11"/>
      <c r="UL54" s="11"/>
      <c r="UM54" s="11"/>
      <c r="UN54" s="11"/>
      <c r="UO54" s="11"/>
      <c r="UP54" s="11"/>
      <c r="UQ54" s="11"/>
      <c r="UR54" s="11"/>
      <c r="US54" s="11"/>
      <c r="UT54" s="11"/>
      <c r="UU54" s="11"/>
      <c r="UV54" s="11"/>
      <c r="UW54" s="11"/>
      <c r="UX54" s="11"/>
      <c r="UY54" s="11"/>
      <c r="UZ54" s="11"/>
      <c r="VA54" s="11"/>
      <c r="VB54" s="11"/>
      <c r="VC54" s="11"/>
      <c r="VD54" s="11"/>
      <c r="VE54" s="11"/>
      <c r="VF54" s="11"/>
      <c r="VG54" s="11"/>
      <c r="VH54" s="11"/>
      <c r="VI54" s="11"/>
      <c r="VJ54" s="11"/>
      <c r="VK54" s="11"/>
      <c r="VL54" s="11"/>
      <c r="VM54" s="11"/>
      <c r="VN54" s="11"/>
      <c r="VO54" s="11"/>
      <c r="VP54" s="11"/>
      <c r="VQ54" s="11"/>
      <c r="VR54" s="11"/>
      <c r="VS54" s="11"/>
      <c r="VT54" s="11"/>
      <c r="VU54" s="11"/>
      <c r="VV54" s="11"/>
      <c r="VW54" s="11"/>
      <c r="VX54" s="11"/>
      <c r="VY54" s="11"/>
      <c r="VZ54" s="11"/>
      <c r="WA54" s="11"/>
      <c r="WB54" s="11"/>
      <c r="WC54" s="11"/>
      <c r="WD54" s="11"/>
      <c r="WE54" s="11"/>
      <c r="WF54" s="11"/>
      <c r="WG54" s="11"/>
      <c r="WH54" s="11"/>
      <c r="WI54" s="11"/>
      <c r="WJ54" s="11"/>
      <c r="WK54" s="11"/>
      <c r="WL54" s="11"/>
      <c r="WM54" s="11"/>
      <c r="WN54" s="11"/>
      <c r="WO54" s="11"/>
      <c r="WP54" s="11"/>
      <c r="WQ54" s="11"/>
      <c r="WR54" s="11"/>
      <c r="WS54" s="11"/>
      <c r="WT54" s="11"/>
      <c r="WU54" s="11"/>
      <c r="WV54" s="11"/>
      <c r="WW54" s="11"/>
      <c r="WX54" s="11"/>
      <c r="WY54" s="11"/>
      <c r="WZ54" s="11"/>
      <c r="XA54" s="11"/>
      <c r="XB54" s="11"/>
      <c r="XC54" s="11"/>
      <c r="XD54" s="11"/>
      <c r="XE54" s="11"/>
      <c r="XF54" s="11"/>
      <c r="XG54" s="11"/>
      <c r="XH54" s="11"/>
      <c r="XI54" s="11"/>
      <c r="XJ54" s="11"/>
      <c r="XK54" s="11"/>
      <c r="XL54" s="11"/>
      <c r="XM54" s="11"/>
      <c r="XN54" s="11"/>
      <c r="XO54" s="11"/>
      <c r="XP54" s="11"/>
      <c r="XQ54" s="11"/>
      <c r="XR54" s="11"/>
      <c r="XS54" s="11"/>
      <c r="XT54" s="11"/>
      <c r="XU54" s="11"/>
      <c r="XV54" s="11"/>
      <c r="XW54" s="11"/>
      <c r="XX54" s="11"/>
      <c r="XY54" s="11"/>
      <c r="XZ54" s="11"/>
      <c r="YA54" s="11"/>
      <c r="YB54" s="11"/>
      <c r="YC54" s="11"/>
      <c r="YD54" s="11"/>
      <c r="YE54" s="11"/>
      <c r="YF54" s="11"/>
      <c r="YG54" s="11"/>
      <c r="YH54" s="11"/>
      <c r="YI54" s="11"/>
      <c r="YJ54" s="11"/>
      <c r="YK54" s="11"/>
      <c r="YL54" s="11"/>
      <c r="YM54" s="11"/>
      <c r="YN54" s="11"/>
      <c r="YO54" s="11"/>
      <c r="YP54" s="11"/>
      <c r="YQ54" s="11"/>
      <c r="YR54" s="11"/>
      <c r="YS54" s="11"/>
      <c r="YT54" s="11"/>
      <c r="YU54" s="11"/>
      <c r="YV54" s="11"/>
      <c r="YW54" s="11"/>
      <c r="YX54" s="11"/>
      <c r="YY54" s="11"/>
      <c r="YZ54" s="11"/>
      <c r="ZA54" s="11"/>
      <c r="ZB54" s="11"/>
      <c r="ZC54" s="11"/>
      <c r="ZD54" s="11"/>
      <c r="ZE54" s="11"/>
      <c r="ZF54" s="11"/>
      <c r="ZG54" s="11"/>
      <c r="ZH54" s="11"/>
      <c r="ZI54" s="11"/>
      <c r="ZJ54" s="11"/>
      <c r="ZK54" s="11"/>
      <c r="ZL54" s="11"/>
      <c r="ZM54" s="11"/>
      <c r="ZN54" s="11"/>
      <c r="ZO54" s="11"/>
      <c r="ZP54" s="11"/>
      <c r="ZQ54" s="11"/>
      <c r="ZR54" s="11"/>
      <c r="ZS54" s="11"/>
      <c r="ZT54" s="11"/>
      <c r="ZU54" s="11"/>
      <c r="ZV54" s="11"/>
      <c r="ZW54" s="11"/>
      <c r="ZX54" s="11"/>
      <c r="ZY54" s="11"/>
      <c r="ZZ54" s="11"/>
      <c r="AAA54" s="11"/>
      <c r="AAB54" s="11"/>
      <c r="AAC54" s="11"/>
      <c r="AAD54" s="11"/>
      <c r="AAE54" s="11"/>
      <c r="AAF54" s="11"/>
      <c r="AAG54" s="11"/>
      <c r="AAH54" s="11"/>
      <c r="AAI54" s="11"/>
      <c r="AAJ54" s="11"/>
      <c r="AAK54" s="11"/>
      <c r="AAL54" s="11"/>
      <c r="AAM54" s="11"/>
      <c r="AAN54" s="11"/>
      <c r="AAO54" s="11"/>
      <c r="AAP54" s="11"/>
      <c r="AAQ54" s="11"/>
      <c r="AAR54" s="11"/>
      <c r="AAS54" s="11"/>
      <c r="AAT54" s="11"/>
      <c r="AAU54" s="11"/>
      <c r="AAV54" s="11"/>
      <c r="AAW54" s="11"/>
      <c r="AAX54" s="11"/>
      <c r="AAY54" s="11"/>
      <c r="AAZ54" s="11"/>
      <c r="ABA54" s="11"/>
      <c r="ABB54" s="11"/>
      <c r="ABC54" s="11"/>
      <c r="ABD54" s="11"/>
      <c r="ABE54" s="11"/>
      <c r="ABF54" s="11"/>
      <c r="ABG54" s="11"/>
      <c r="ABH54" s="11"/>
      <c r="ABI54" s="11"/>
      <c r="ABJ54" s="11"/>
      <c r="ABK54" s="11"/>
      <c r="ABL54" s="11"/>
      <c r="ABM54" s="11"/>
      <c r="ABN54" s="11"/>
      <c r="ABO54" s="11"/>
      <c r="ABP54" s="11"/>
      <c r="ABQ54" s="11"/>
      <c r="ABR54" s="11"/>
      <c r="ABS54" s="11"/>
      <c r="ABT54" s="11"/>
      <c r="ABU54" s="11"/>
      <c r="ABV54" s="11"/>
      <c r="ABW54" s="11"/>
      <c r="ABX54" s="11"/>
      <c r="ABY54" s="11"/>
      <c r="ABZ54" s="11"/>
      <c r="ACA54" s="11"/>
      <c r="ACB54" s="11"/>
      <c r="ACC54" s="11"/>
      <c r="ACD54" s="11"/>
      <c r="ACE54" s="11"/>
      <c r="ACF54" s="11"/>
      <c r="ACG54" s="11"/>
      <c r="ACH54" s="11"/>
      <c r="ACI54" s="11"/>
      <c r="ACJ54" s="11"/>
      <c r="ACK54" s="11"/>
      <c r="ACL54" s="11"/>
      <c r="ACM54" s="11"/>
      <c r="ACN54" s="11"/>
      <c r="ACO54" s="11"/>
      <c r="ACP54" s="11"/>
      <c r="ACQ54" s="11"/>
      <c r="ACR54" s="11"/>
      <c r="ACS54" s="11"/>
      <c r="ACT54" s="11"/>
      <c r="ACU54" s="11"/>
      <c r="ACV54" s="11"/>
      <c r="ACW54" s="11"/>
      <c r="ACX54" s="11"/>
      <c r="ACY54" s="11"/>
      <c r="ACZ54" s="11"/>
      <c r="ADA54" s="11"/>
      <c r="ADB54" s="11"/>
      <c r="ADC54" s="11"/>
      <c r="ADD54" s="11"/>
      <c r="ADE54" s="11"/>
      <c r="ADF54" s="11"/>
      <c r="ADG54" s="11"/>
      <c r="ADH54" s="11"/>
      <c r="ADI54" s="11"/>
      <c r="ADJ54" s="11"/>
      <c r="ADK54" s="11"/>
      <c r="ADL54" s="11"/>
      <c r="ADM54" s="11"/>
      <c r="ADN54" s="11"/>
      <c r="ADO54" s="11"/>
      <c r="ADP54" s="11"/>
      <c r="ADQ54" s="11"/>
      <c r="ADR54" s="11"/>
      <c r="ADS54" s="11"/>
      <c r="ADT54" s="11"/>
      <c r="ADU54" s="11"/>
      <c r="ADV54" s="11"/>
      <c r="ADW54" s="11"/>
      <c r="ADX54" s="11"/>
      <c r="ADY54" s="11"/>
      <c r="ADZ54" s="11"/>
      <c r="AEA54" s="11"/>
      <c r="AEB54" s="11"/>
      <c r="AEC54" s="11"/>
      <c r="AED54" s="11"/>
      <c r="AEE54" s="11"/>
      <c r="AEF54" s="11"/>
      <c r="AEG54" s="11"/>
      <c r="AEH54" s="11"/>
      <c r="AEI54" s="11"/>
      <c r="AEJ54" s="11"/>
      <c r="AEK54" s="11"/>
      <c r="AEL54" s="11"/>
      <c r="AEM54" s="11"/>
      <c r="AEN54" s="11"/>
      <c r="AEO54" s="11"/>
      <c r="AEP54" s="11"/>
      <c r="AEQ54" s="11"/>
      <c r="AER54" s="11"/>
      <c r="AES54" s="11"/>
      <c r="AET54" s="11"/>
      <c r="AEU54" s="11"/>
      <c r="AEV54" s="11"/>
      <c r="AEW54" s="11"/>
      <c r="AEX54" s="11"/>
      <c r="AEY54" s="11"/>
      <c r="AEZ54" s="11"/>
      <c r="AFA54" s="11"/>
      <c r="AFB54" s="11"/>
      <c r="AFC54" s="11"/>
      <c r="AFD54" s="11"/>
      <c r="AFE54" s="11"/>
      <c r="AFF54" s="11"/>
      <c r="AFG54" s="11"/>
      <c r="AFH54" s="11"/>
      <c r="AFI54" s="11"/>
      <c r="AFJ54" s="11"/>
      <c r="AFK54" s="11"/>
      <c r="AFL54" s="11"/>
      <c r="AFM54" s="11"/>
      <c r="AFN54" s="11"/>
      <c r="AFO54" s="11"/>
      <c r="AFP54" s="11"/>
      <c r="AFQ54" s="11"/>
      <c r="AFR54" s="11"/>
      <c r="AFS54" s="11"/>
      <c r="AFT54" s="11"/>
      <c r="AFU54" s="11"/>
      <c r="AFV54" s="11"/>
      <c r="AFW54" s="11"/>
      <c r="AFX54" s="11"/>
      <c r="AFY54" s="11"/>
      <c r="AFZ54" s="11"/>
      <c r="AGA54" s="11"/>
      <c r="AGB54" s="11"/>
      <c r="AGC54" s="11"/>
      <c r="AGD54" s="11"/>
      <c r="AGE54" s="11"/>
      <c r="AGF54" s="11"/>
      <c r="AGG54" s="11"/>
      <c r="AGH54" s="11"/>
      <c r="AGI54" s="11"/>
      <c r="AGJ54" s="11"/>
      <c r="AGK54" s="11"/>
      <c r="AGL54" s="11"/>
      <c r="AGM54" s="11"/>
      <c r="AGN54" s="11"/>
      <c r="AGO54" s="11"/>
      <c r="AGP54" s="11"/>
      <c r="AGQ54" s="11"/>
      <c r="AGR54" s="11"/>
      <c r="AGS54" s="11"/>
      <c r="AGT54" s="11"/>
      <c r="AGU54" s="11"/>
      <c r="AGV54" s="11"/>
      <c r="AGW54" s="11"/>
      <c r="AGX54" s="11"/>
      <c r="AGY54" s="11"/>
      <c r="AGZ54" s="11"/>
      <c r="AHA54" s="11"/>
      <c r="AHB54" s="11"/>
      <c r="AHC54" s="11"/>
      <c r="AHD54" s="11"/>
      <c r="AHE54" s="11"/>
      <c r="AHF54" s="11"/>
      <c r="AHG54" s="11"/>
      <c r="AHH54" s="11"/>
      <c r="AHI54" s="11"/>
      <c r="AHJ54" s="11"/>
      <c r="AHK54" s="11"/>
      <c r="AHL54" s="11"/>
      <c r="AHM54" s="11"/>
      <c r="AHN54" s="11"/>
      <c r="AHO54" s="11"/>
      <c r="AHP54" s="11"/>
      <c r="AHQ54" s="11"/>
      <c r="AHR54" s="11"/>
      <c r="AHS54" s="11"/>
      <c r="AHT54" s="11"/>
      <c r="AHU54" s="11"/>
      <c r="AHV54" s="11"/>
      <c r="AHW54" s="11"/>
      <c r="AHX54" s="11"/>
      <c r="AHY54" s="11"/>
      <c r="AHZ54" s="11"/>
      <c r="AIA54" s="11"/>
      <c r="AIB54" s="11"/>
      <c r="AIC54" s="11"/>
      <c r="AID54" s="11"/>
      <c r="AIE54" s="11"/>
      <c r="AIF54" s="11"/>
      <c r="AIG54" s="11"/>
      <c r="AIH54" s="11"/>
      <c r="AII54" s="11"/>
      <c r="AIJ54" s="11"/>
      <c r="AIK54" s="11"/>
      <c r="AIL54" s="11"/>
      <c r="AIM54" s="11"/>
      <c r="AIN54" s="11"/>
      <c r="AIO54" s="11"/>
      <c r="AIP54" s="11"/>
      <c r="AIQ54" s="11"/>
      <c r="AIR54" s="11"/>
      <c r="AIS54" s="11"/>
      <c r="AIT54" s="11"/>
      <c r="AIU54" s="11"/>
      <c r="AIV54" s="11"/>
      <c r="AIW54" s="11"/>
      <c r="AIX54" s="11"/>
      <c r="AIY54" s="11"/>
      <c r="AIZ54" s="11"/>
      <c r="AJA54" s="11"/>
      <c r="AJB54" s="11"/>
      <c r="AJC54" s="11"/>
      <c r="AJD54" s="11"/>
      <c r="AJE54" s="11"/>
      <c r="AJF54" s="11"/>
      <c r="AJG54" s="11"/>
      <c r="AJH54" s="11"/>
      <c r="AJI54" s="11"/>
      <c r="AJJ54" s="11"/>
      <c r="AJK54" s="11"/>
      <c r="AJL54" s="11"/>
      <c r="AJM54" s="11"/>
      <c r="AJN54" s="11"/>
      <c r="AJO54" s="11"/>
      <c r="AJP54" s="11"/>
      <c r="AJQ54" s="11"/>
      <c r="AJR54" s="11"/>
      <c r="AJS54" s="11"/>
      <c r="AJT54" s="11"/>
      <c r="AJU54" s="11"/>
      <c r="AJV54" s="11"/>
      <c r="AJW54" s="11"/>
      <c r="AJX54" s="11"/>
      <c r="AJY54" s="11"/>
      <c r="AJZ54" s="11"/>
      <c r="AKA54" s="11"/>
      <c r="AKB54" s="11"/>
      <c r="AKC54" s="11"/>
      <c r="AKD54" s="11"/>
      <c r="AKE54" s="11"/>
      <c r="AKF54" s="11"/>
      <c r="AKG54" s="11"/>
      <c r="AKH54" s="11"/>
      <c r="AKI54" s="11"/>
      <c r="AKJ54" s="11"/>
      <c r="AKK54" s="11"/>
      <c r="AKL54" s="11"/>
      <c r="AKM54" s="11"/>
      <c r="AKN54" s="11"/>
      <c r="AKO54" s="11"/>
      <c r="AKP54" s="11"/>
      <c r="AKQ54" s="11"/>
      <c r="AKR54" s="11"/>
      <c r="AKS54" s="11"/>
      <c r="AKT54" s="11"/>
      <c r="AKU54" s="11"/>
      <c r="AKV54" s="11"/>
      <c r="AKW54" s="11"/>
      <c r="AKX54" s="11"/>
      <c r="AKY54" s="11"/>
      <c r="AKZ54" s="11"/>
      <c r="ALA54" s="11"/>
      <c r="ALB54" s="11"/>
      <c r="ALC54" s="11"/>
      <c r="ALD54" s="11"/>
      <c r="ALE54" s="11"/>
      <c r="ALF54" s="11"/>
      <c r="ALG54" s="11"/>
      <c r="ALH54" s="11"/>
      <c r="ALI54" s="11"/>
      <c r="ALJ54" s="11"/>
      <c r="ALK54" s="11"/>
      <c r="ALL54" s="11"/>
      <c r="ALM54" s="11"/>
      <c r="ALN54" s="11"/>
      <c r="ALO54" s="11"/>
      <c r="ALP54" s="11"/>
      <c r="ALQ54" s="11"/>
      <c r="ALR54" s="11"/>
      <c r="ALS54" s="11"/>
      <c r="ALT54" s="11"/>
      <c r="ALU54" s="11"/>
      <c r="ALV54" s="11"/>
      <c r="ALW54" s="11"/>
      <c r="ALX54" s="11"/>
      <c r="ALY54" s="11"/>
      <c r="ALZ54" s="11"/>
      <c r="AMA54" s="11"/>
      <c r="AMB54" s="11"/>
      <c r="AMC54" s="11"/>
      <c r="AMD54" s="11"/>
      <c r="AME54" s="11"/>
      <c r="AMF54" s="11"/>
      <c r="AMG54" s="11"/>
      <c r="AMH54" s="11"/>
      <c r="AMI54" s="11"/>
      <c r="AMJ54" s="11"/>
      <c r="AMK54" s="11"/>
      <c r="AML54" s="11"/>
      <c r="AMM54" s="11"/>
      <c r="AMN54" s="11"/>
      <c r="AMO54" s="11"/>
      <c r="AMP54" s="11"/>
      <c r="AMQ54" s="11"/>
      <c r="AMR54" s="11"/>
      <c r="AMS54" s="11"/>
      <c r="AMT54" s="11"/>
      <c r="AMU54" s="11"/>
      <c r="AMV54" s="11"/>
      <c r="AMW54" s="11"/>
      <c r="AMX54" s="11"/>
      <c r="AMY54" s="11"/>
      <c r="AMZ54" s="11"/>
      <c r="ANA54" s="11"/>
      <c r="ANB54" s="11"/>
      <c r="ANC54" s="11"/>
      <c r="AND54" s="11"/>
      <c r="ANE54" s="11"/>
      <c r="ANF54" s="11"/>
      <c r="ANG54" s="11"/>
      <c r="ANH54" s="11"/>
      <c r="ANI54" s="11"/>
      <c r="ANJ54" s="11"/>
      <c r="ANK54" s="11"/>
      <c r="ANL54" s="11"/>
      <c r="ANM54" s="11"/>
      <c r="ANN54" s="11"/>
      <c r="ANO54" s="11"/>
      <c r="ANP54" s="11"/>
      <c r="ANQ54" s="11"/>
      <c r="ANR54" s="11"/>
      <c r="ANS54" s="11"/>
      <c r="ANT54" s="11"/>
      <c r="ANU54" s="11"/>
      <c r="ANV54" s="11"/>
      <c r="ANW54" s="11"/>
      <c r="ANX54" s="11"/>
      <c r="ANY54" s="11"/>
      <c r="ANZ54" s="11"/>
      <c r="AOA54" s="11"/>
      <c r="AOB54" s="11"/>
      <c r="AOC54" s="11"/>
      <c r="AOD54" s="11"/>
      <c r="AOE54" s="11"/>
      <c r="AOF54" s="11"/>
      <c r="AOG54" s="11"/>
      <c r="AOH54" s="11"/>
      <c r="AOI54" s="11"/>
      <c r="AOJ54" s="11"/>
      <c r="AOK54" s="11"/>
      <c r="AOL54" s="11"/>
      <c r="AOM54" s="11"/>
      <c r="AON54" s="11"/>
      <c r="AOO54" s="11"/>
      <c r="AOP54" s="11"/>
      <c r="AOQ54" s="11"/>
      <c r="AOR54" s="11"/>
      <c r="AOS54" s="11"/>
      <c r="AOT54" s="11"/>
      <c r="AOU54" s="11"/>
      <c r="AOV54" s="11"/>
      <c r="AOW54" s="11"/>
      <c r="AOX54" s="11"/>
      <c r="AOY54" s="11"/>
      <c r="AOZ54" s="11"/>
      <c r="APA54" s="11"/>
      <c r="APB54" s="11"/>
      <c r="APC54" s="11"/>
      <c r="APD54" s="11"/>
      <c r="APE54" s="11"/>
      <c r="APF54" s="11"/>
      <c r="APG54" s="11"/>
      <c r="APH54" s="11"/>
      <c r="API54" s="11"/>
      <c r="APJ54" s="11"/>
      <c r="APK54" s="11"/>
      <c r="APL54" s="11"/>
      <c r="APM54" s="11"/>
      <c r="APN54" s="11"/>
      <c r="APO54" s="11"/>
      <c r="APP54" s="11"/>
      <c r="APQ54" s="11"/>
      <c r="APR54" s="11"/>
      <c r="APS54" s="11"/>
      <c r="APT54" s="11"/>
      <c r="APU54" s="11"/>
      <c r="APV54" s="11"/>
      <c r="APW54" s="11"/>
      <c r="APX54" s="11"/>
      <c r="APY54" s="11"/>
      <c r="APZ54" s="11"/>
      <c r="AQA54" s="11"/>
      <c r="AQB54" s="11"/>
      <c r="AQC54" s="11"/>
      <c r="AQD54" s="11"/>
      <c r="AQE54" s="11"/>
      <c r="AQF54" s="11"/>
      <c r="AQG54" s="11"/>
      <c r="AQH54" s="11"/>
      <c r="AQI54" s="11"/>
      <c r="AQJ54" s="11"/>
      <c r="AQK54" s="11"/>
      <c r="AQL54" s="11"/>
      <c r="AQM54" s="11"/>
      <c r="AQN54" s="11"/>
      <c r="AQO54" s="11"/>
      <c r="AQP54" s="11"/>
      <c r="AQQ54" s="11"/>
      <c r="AQR54" s="11"/>
      <c r="AQS54" s="11"/>
      <c r="AQT54" s="11"/>
      <c r="AQU54" s="11"/>
      <c r="AQV54" s="11"/>
      <c r="AQW54" s="11"/>
      <c r="AQX54" s="11"/>
      <c r="AQY54" s="11"/>
      <c r="AQZ54" s="11"/>
      <c r="ARA54" s="11"/>
      <c r="ARB54" s="11"/>
      <c r="ARC54" s="11"/>
      <c r="ARD54" s="11"/>
      <c r="ARE54" s="11"/>
      <c r="ARF54" s="11"/>
      <c r="ARG54" s="11"/>
      <c r="ARH54" s="11"/>
      <c r="ARI54" s="11"/>
      <c r="ARJ54" s="11"/>
      <c r="ARK54" s="11"/>
      <c r="ARL54" s="11"/>
      <c r="ARM54" s="11"/>
      <c r="ARN54" s="11"/>
      <c r="ARO54" s="11"/>
      <c r="ARP54" s="11"/>
      <c r="ARQ54" s="11"/>
      <c r="ARR54" s="11"/>
      <c r="ARS54" s="11"/>
      <c r="ART54" s="11"/>
      <c r="ARU54" s="11"/>
      <c r="ARV54" s="11"/>
      <c r="ARW54" s="11"/>
      <c r="ARX54" s="11"/>
      <c r="ARY54" s="11"/>
      <c r="ARZ54" s="11"/>
      <c r="ASA54" s="11"/>
      <c r="ASB54" s="11"/>
      <c r="ASC54" s="11"/>
      <c r="ASD54" s="11"/>
      <c r="ASE54" s="11"/>
      <c r="ASF54" s="11"/>
      <c r="ASG54" s="11"/>
      <c r="ASH54" s="11"/>
      <c r="ASI54" s="11"/>
      <c r="ASJ54" s="11"/>
      <c r="ASK54" s="11"/>
      <c r="ASL54" s="11"/>
      <c r="ASM54" s="11"/>
      <c r="ASN54" s="11"/>
      <c r="ASO54" s="11"/>
      <c r="ASP54" s="11"/>
      <c r="ASQ54" s="11"/>
      <c r="ASR54" s="11"/>
      <c r="ASS54" s="11"/>
      <c r="AST54" s="11"/>
      <c r="ASU54" s="11"/>
      <c r="ASV54" s="11"/>
      <c r="ASW54" s="11"/>
      <c r="ASX54" s="11"/>
      <c r="ASY54" s="11"/>
      <c r="ASZ54" s="11"/>
      <c r="ATA54" s="11"/>
      <c r="ATB54" s="11"/>
      <c r="ATC54" s="11"/>
      <c r="ATD54" s="11"/>
      <c r="ATE54" s="11"/>
      <c r="ATF54" s="11"/>
      <c r="ATG54" s="11"/>
      <c r="ATH54" s="11"/>
      <c r="ATI54" s="11"/>
      <c r="ATJ54" s="11"/>
      <c r="ATK54" s="11"/>
      <c r="ATL54" s="11"/>
      <c r="ATM54" s="11"/>
      <c r="ATN54" s="11"/>
      <c r="ATO54" s="11"/>
      <c r="ATP54" s="11"/>
      <c r="ATQ54" s="11"/>
      <c r="ATR54" s="11"/>
      <c r="ATS54" s="11"/>
      <c r="ATT54" s="11"/>
      <c r="ATU54" s="11"/>
      <c r="ATV54" s="11"/>
      <c r="ATW54" s="11"/>
      <c r="ATX54" s="11"/>
      <c r="ATY54" s="11"/>
      <c r="ATZ54" s="11"/>
      <c r="AUA54" s="11"/>
      <c r="AUB54" s="11"/>
      <c r="AUC54" s="11"/>
      <c r="AUD54" s="11"/>
      <c r="AUE54" s="11"/>
      <c r="AUF54" s="11"/>
      <c r="AUG54" s="11"/>
      <c r="AUH54" s="11"/>
      <c r="AUI54" s="11"/>
      <c r="AUJ54" s="11"/>
      <c r="AUK54" s="11"/>
      <c r="AUL54" s="11"/>
      <c r="AUM54" s="11"/>
      <c r="AUN54" s="11"/>
      <c r="AUO54" s="11"/>
      <c r="AUP54" s="11"/>
      <c r="AUQ54" s="11"/>
      <c r="AUR54" s="11"/>
      <c r="AUS54" s="11"/>
      <c r="AUT54" s="11"/>
      <c r="AUU54" s="11"/>
      <c r="AUV54" s="11"/>
      <c r="AUW54" s="11"/>
      <c r="AUX54" s="11"/>
      <c r="AUY54" s="11"/>
      <c r="AUZ54" s="11"/>
      <c r="AVA54" s="11"/>
      <c r="AVB54" s="11"/>
      <c r="AVC54" s="11"/>
      <c r="AVD54" s="11"/>
      <c r="AVE54" s="11"/>
      <c r="AVF54" s="11"/>
      <c r="AVG54" s="11"/>
      <c r="AVH54" s="11"/>
      <c r="AVI54" s="11"/>
      <c r="AVJ54" s="11"/>
      <c r="AVK54" s="11"/>
      <c r="AVL54" s="11"/>
      <c r="AVM54" s="11"/>
      <c r="AVN54" s="11"/>
      <c r="AVO54" s="11"/>
      <c r="AVP54" s="11"/>
      <c r="AVQ54" s="11"/>
      <c r="AVR54" s="11"/>
      <c r="AVS54" s="11"/>
      <c r="AVT54" s="11"/>
      <c r="AVU54" s="11"/>
      <c r="AVV54" s="11"/>
      <c r="AVW54" s="11"/>
      <c r="AVX54" s="11"/>
      <c r="AVY54" s="11"/>
      <c r="AVZ54" s="11"/>
      <c r="AWA54" s="11"/>
      <c r="AWB54" s="11"/>
      <c r="AWC54" s="11"/>
      <c r="AWD54" s="11"/>
      <c r="AWE54" s="11"/>
      <c r="AWF54" s="11"/>
      <c r="AWG54" s="11"/>
      <c r="AWH54" s="11"/>
      <c r="AWI54" s="11"/>
      <c r="AWJ54" s="11"/>
      <c r="AWK54" s="11"/>
      <c r="AWL54" s="11"/>
      <c r="AWM54" s="11"/>
      <c r="AWN54" s="11"/>
      <c r="AWO54" s="11"/>
      <c r="AWP54" s="11"/>
      <c r="AWQ54" s="11"/>
      <c r="AWR54" s="11"/>
      <c r="AWS54" s="11"/>
      <c r="AWT54" s="11"/>
      <c r="AWU54" s="11"/>
      <c r="AWV54" s="11"/>
      <c r="AWW54" s="11"/>
      <c r="AWX54" s="11"/>
      <c r="AWY54" s="11"/>
      <c r="AWZ54" s="11"/>
      <c r="AXA54" s="11"/>
      <c r="AXB54" s="11"/>
      <c r="AXC54" s="11"/>
      <c r="AXD54" s="11"/>
      <c r="AXE54" s="11"/>
      <c r="AXF54" s="11"/>
      <c r="AXG54" s="11"/>
      <c r="AXH54" s="11"/>
      <c r="AXI54" s="11"/>
      <c r="AXJ54" s="11"/>
      <c r="AXK54" s="11"/>
      <c r="AXL54" s="11"/>
      <c r="AXM54" s="11"/>
      <c r="AXN54" s="11"/>
      <c r="AXO54" s="11"/>
      <c r="AXP54" s="11"/>
      <c r="AXQ54" s="11"/>
      <c r="AXR54" s="11"/>
      <c r="AXS54" s="11"/>
      <c r="AXT54" s="11"/>
      <c r="AXU54" s="11"/>
      <c r="AXV54" s="11"/>
      <c r="AXW54" s="11"/>
      <c r="AXX54" s="11"/>
      <c r="AXY54" s="11"/>
      <c r="AXZ54" s="11"/>
      <c r="AYA54" s="11"/>
      <c r="AYB54" s="11"/>
      <c r="AYC54" s="11"/>
      <c r="AYD54" s="11"/>
      <c r="AYE54" s="11"/>
      <c r="AYF54" s="11"/>
      <c r="AYG54" s="11"/>
      <c r="AYH54" s="11"/>
      <c r="AYI54" s="11"/>
      <c r="AYJ54" s="11"/>
      <c r="AYK54" s="11"/>
      <c r="AYL54" s="11"/>
      <c r="AYM54" s="11"/>
      <c r="AYN54" s="11"/>
      <c r="AYO54" s="11"/>
      <c r="AYP54" s="11"/>
      <c r="AYQ54" s="11"/>
      <c r="AYR54" s="11"/>
      <c r="AYS54" s="11"/>
      <c r="AYT54" s="11"/>
      <c r="AYU54" s="11"/>
      <c r="AYV54" s="11"/>
      <c r="AYW54" s="11"/>
      <c r="AYX54" s="11"/>
      <c r="AYY54" s="11"/>
      <c r="AYZ54" s="11"/>
      <c r="AZA54" s="11"/>
      <c r="AZB54" s="11"/>
      <c r="AZC54" s="11"/>
      <c r="AZD54" s="11"/>
      <c r="AZE54" s="11"/>
      <c r="AZF54" s="11"/>
      <c r="AZG54" s="11"/>
      <c r="AZH54" s="11"/>
      <c r="AZI54" s="11"/>
      <c r="AZJ54" s="11"/>
      <c r="AZK54" s="11"/>
      <c r="AZL54" s="11"/>
      <c r="AZM54" s="11"/>
      <c r="AZN54" s="11"/>
      <c r="AZO54" s="11"/>
      <c r="AZP54" s="11"/>
      <c r="AZQ54" s="11"/>
      <c r="AZR54" s="11"/>
      <c r="AZS54" s="11"/>
      <c r="AZT54" s="11"/>
      <c r="AZU54" s="11"/>
      <c r="AZV54" s="11"/>
      <c r="AZW54" s="11"/>
      <c r="AZX54" s="11"/>
      <c r="AZY54" s="11"/>
      <c r="AZZ54" s="11"/>
      <c r="BAA54" s="11"/>
      <c r="BAB54" s="11"/>
      <c r="BAC54" s="11"/>
      <c r="BAD54" s="11"/>
      <c r="BAE54" s="11"/>
      <c r="BAF54" s="11"/>
      <c r="BAG54" s="11"/>
      <c r="BAH54" s="11"/>
      <c r="BAI54" s="11"/>
      <c r="BAJ54" s="11"/>
      <c r="BAK54" s="11"/>
      <c r="BAL54" s="11"/>
      <c r="BAM54" s="11"/>
      <c r="BAN54" s="11"/>
      <c r="BAO54" s="11"/>
      <c r="BAP54" s="11"/>
      <c r="BAQ54" s="11"/>
      <c r="BAR54" s="11"/>
      <c r="BAS54" s="11"/>
      <c r="BAT54" s="11"/>
      <c r="BAU54" s="11"/>
      <c r="BAV54" s="11"/>
      <c r="BAW54" s="11"/>
      <c r="BAX54" s="11"/>
      <c r="BAY54" s="11"/>
      <c r="BAZ54" s="11"/>
      <c r="BBA54" s="11"/>
      <c r="BBB54" s="11"/>
      <c r="BBC54" s="11"/>
      <c r="BBD54" s="11"/>
      <c r="BBE54" s="11"/>
      <c r="BBF54" s="11"/>
      <c r="BBG54" s="11"/>
      <c r="BBH54" s="11"/>
      <c r="BBI54" s="11"/>
      <c r="BBJ54" s="11"/>
      <c r="BBK54" s="11"/>
      <c r="BBL54" s="11"/>
      <c r="BBM54" s="11"/>
      <c r="BBN54" s="11"/>
      <c r="BBO54" s="11"/>
      <c r="BBP54" s="11"/>
      <c r="BBQ54" s="11"/>
      <c r="BBR54" s="11"/>
      <c r="BBS54" s="11"/>
      <c r="BBT54" s="11"/>
      <c r="BBU54" s="11"/>
      <c r="BBV54" s="11"/>
      <c r="BBW54" s="11"/>
      <c r="BBX54" s="11"/>
      <c r="BBY54" s="11"/>
      <c r="BBZ54" s="11"/>
      <c r="BCA54" s="11"/>
      <c r="BCB54" s="11"/>
      <c r="BCC54" s="11"/>
      <c r="BCD54" s="11"/>
      <c r="BCE54" s="11"/>
      <c r="BCF54" s="11"/>
      <c r="BCG54" s="11"/>
      <c r="BCH54" s="11"/>
      <c r="BCI54" s="11"/>
      <c r="BCJ54" s="11"/>
      <c r="BCK54" s="11"/>
      <c r="BCL54" s="11"/>
      <c r="BCM54" s="11"/>
      <c r="BCN54" s="11"/>
      <c r="BCO54" s="11"/>
      <c r="BCP54" s="11"/>
      <c r="BCQ54" s="11"/>
      <c r="BCR54" s="11"/>
      <c r="BCS54" s="11"/>
      <c r="BCT54" s="11"/>
      <c r="BCU54" s="11"/>
      <c r="BCV54" s="11"/>
      <c r="BCW54" s="11"/>
      <c r="BCX54" s="11"/>
      <c r="BCY54" s="11"/>
      <c r="BCZ54" s="11"/>
      <c r="BDA54" s="11"/>
      <c r="BDB54" s="11"/>
      <c r="BDC54" s="11"/>
      <c r="BDD54" s="11"/>
      <c r="BDE54" s="11"/>
      <c r="BDF54" s="11"/>
      <c r="BDG54" s="11"/>
      <c r="BDH54" s="11"/>
      <c r="BDI54" s="11"/>
      <c r="BDJ54" s="11"/>
      <c r="BDK54" s="11"/>
      <c r="BDL54" s="11"/>
      <c r="BDM54" s="11"/>
      <c r="BDN54" s="11"/>
      <c r="BDO54" s="11"/>
      <c r="BDP54" s="11"/>
      <c r="BDQ54" s="11"/>
      <c r="BDR54" s="11"/>
      <c r="BDS54" s="11"/>
      <c r="BDT54" s="11"/>
      <c r="BDU54" s="11"/>
      <c r="BDV54" s="11"/>
      <c r="BDW54" s="11"/>
      <c r="BDX54" s="11"/>
      <c r="BDY54" s="11"/>
      <c r="BDZ54" s="11"/>
      <c r="BEA54" s="11"/>
      <c r="BEB54" s="11"/>
      <c r="BEC54" s="11"/>
      <c r="BED54" s="11"/>
      <c r="BEE54" s="11"/>
      <c r="BEF54" s="11"/>
      <c r="BEG54" s="11"/>
      <c r="BEH54" s="11"/>
      <c r="BEI54" s="11"/>
      <c r="BEJ54" s="11"/>
      <c r="BEK54" s="11"/>
      <c r="BEL54" s="11"/>
      <c r="BEM54" s="11"/>
      <c r="BEN54" s="11"/>
      <c r="BEO54" s="11"/>
      <c r="BEP54" s="11"/>
      <c r="BEQ54" s="11"/>
      <c r="BER54" s="11"/>
      <c r="BES54" s="11"/>
      <c r="BET54" s="11"/>
      <c r="BEU54" s="11"/>
      <c r="BEV54" s="11"/>
      <c r="BEW54" s="11"/>
      <c r="BEX54" s="11"/>
      <c r="BEY54" s="11"/>
      <c r="BEZ54" s="11"/>
      <c r="BFA54" s="11"/>
      <c r="BFB54" s="11"/>
      <c r="BFC54" s="11"/>
      <c r="BFD54" s="11"/>
      <c r="BFE54" s="11"/>
      <c r="BFF54" s="11"/>
      <c r="BFG54" s="11"/>
      <c r="BFH54" s="11"/>
      <c r="BFI54" s="11"/>
      <c r="BFJ54" s="11"/>
      <c r="BFK54" s="11"/>
      <c r="BFL54" s="11"/>
      <c r="BFM54" s="11"/>
      <c r="BFN54" s="11"/>
      <c r="BFO54" s="11"/>
      <c r="BFP54" s="11"/>
      <c r="BFQ54" s="11"/>
      <c r="BFR54" s="11"/>
      <c r="BFS54" s="11"/>
      <c r="BFT54" s="11"/>
      <c r="BFU54" s="11"/>
      <c r="BFV54" s="11"/>
      <c r="BFW54" s="11"/>
      <c r="BFX54" s="11"/>
      <c r="BFY54" s="11"/>
      <c r="BFZ54" s="11"/>
      <c r="BGA54" s="11"/>
      <c r="BGB54" s="11"/>
      <c r="BGC54" s="11"/>
      <c r="BGD54" s="11"/>
      <c r="BGE54" s="11"/>
      <c r="BGF54" s="11"/>
      <c r="BGG54" s="11"/>
      <c r="BGH54" s="11"/>
      <c r="BGI54" s="11"/>
      <c r="BGJ54" s="11"/>
      <c r="BGK54" s="11"/>
      <c r="BGL54" s="11"/>
      <c r="BGM54" s="11"/>
      <c r="BGN54" s="11"/>
      <c r="BGO54" s="11"/>
      <c r="BGP54" s="11"/>
      <c r="BGQ54" s="11"/>
      <c r="BGR54" s="11"/>
      <c r="BGS54" s="11"/>
      <c r="BGT54" s="11"/>
      <c r="BGU54" s="11"/>
      <c r="BGV54" s="11"/>
      <c r="BGW54" s="11"/>
      <c r="BGX54" s="11"/>
      <c r="BGY54" s="11"/>
      <c r="BGZ54" s="11"/>
      <c r="BHA54" s="11"/>
      <c r="BHB54" s="11"/>
      <c r="BHC54" s="11"/>
      <c r="BHD54" s="11"/>
      <c r="BHE54" s="11"/>
      <c r="BHF54" s="11"/>
      <c r="BHG54" s="11"/>
      <c r="BHH54" s="11"/>
      <c r="BHI54" s="11"/>
      <c r="BHJ54" s="11"/>
      <c r="BHK54" s="11"/>
      <c r="BHL54" s="11"/>
      <c r="BHM54" s="11"/>
      <c r="BHN54" s="11"/>
      <c r="BHO54" s="11"/>
      <c r="BHP54" s="11"/>
      <c r="BHQ54" s="11"/>
      <c r="BHR54" s="11"/>
      <c r="BHS54" s="11"/>
      <c r="BHT54" s="11"/>
      <c r="BHU54" s="11"/>
      <c r="BHV54" s="11"/>
      <c r="BHW54" s="11"/>
      <c r="BHX54" s="11"/>
      <c r="BHY54" s="11"/>
      <c r="BHZ54" s="11"/>
      <c r="BIA54" s="11"/>
      <c r="BIB54" s="11"/>
      <c r="BIC54" s="11"/>
      <c r="BID54" s="11"/>
      <c r="BIE54" s="11"/>
      <c r="BIF54" s="11"/>
      <c r="BIG54" s="11"/>
      <c r="BIH54" s="11"/>
      <c r="BII54" s="11"/>
      <c r="BIJ54" s="11"/>
      <c r="BIK54" s="11"/>
      <c r="BIL54" s="11"/>
      <c r="BIM54" s="11"/>
      <c r="BIN54" s="11"/>
      <c r="BIO54" s="11"/>
      <c r="BIP54" s="11"/>
      <c r="BIQ54" s="11"/>
      <c r="BIR54" s="11"/>
      <c r="BIS54" s="11"/>
      <c r="BIT54" s="11"/>
      <c r="BIU54" s="11"/>
      <c r="BIV54" s="11"/>
      <c r="BIW54" s="11"/>
      <c r="BIX54" s="11"/>
      <c r="BIY54" s="11"/>
      <c r="BIZ54" s="11"/>
      <c r="BJA54" s="11"/>
      <c r="BJB54" s="11"/>
      <c r="BJC54" s="11"/>
      <c r="BJD54" s="11"/>
      <c r="BJE54" s="11"/>
      <c r="BJF54" s="11"/>
      <c r="BJG54" s="11"/>
      <c r="BJH54" s="11"/>
      <c r="BJI54" s="11"/>
      <c r="BJJ54" s="11"/>
      <c r="BJK54" s="11"/>
      <c r="BJL54" s="11"/>
      <c r="BJM54" s="11"/>
      <c r="BJN54" s="11"/>
      <c r="BJO54" s="11"/>
      <c r="BJP54" s="11"/>
      <c r="BJQ54" s="11"/>
      <c r="BJR54" s="11"/>
      <c r="BJS54" s="11"/>
      <c r="BJT54" s="11"/>
      <c r="BJU54" s="11"/>
      <c r="BJV54" s="11"/>
      <c r="BJW54" s="11"/>
      <c r="BJX54" s="11"/>
      <c r="BJY54" s="11"/>
      <c r="BJZ54" s="11"/>
      <c r="BKA54" s="11"/>
      <c r="BKB54" s="11"/>
      <c r="BKC54" s="11"/>
      <c r="BKD54" s="11"/>
      <c r="BKE54" s="11"/>
      <c r="BKF54" s="11"/>
      <c r="BKG54" s="11"/>
      <c r="BKH54" s="11"/>
      <c r="BKI54" s="11"/>
      <c r="BKJ54" s="11"/>
      <c r="BKK54" s="11"/>
      <c r="BKL54" s="11"/>
      <c r="BKM54" s="11"/>
      <c r="BKN54" s="11"/>
      <c r="BKO54" s="11"/>
      <c r="BKP54" s="11"/>
      <c r="BKQ54" s="11"/>
      <c r="BKR54" s="11"/>
      <c r="BKS54" s="11"/>
      <c r="BKT54" s="11"/>
      <c r="BKU54" s="11"/>
      <c r="BKV54" s="11"/>
      <c r="BKW54" s="11"/>
      <c r="BKX54" s="11"/>
      <c r="BKY54" s="11"/>
      <c r="BKZ54" s="11"/>
      <c r="BLA54" s="11"/>
      <c r="BLB54" s="11"/>
      <c r="BLC54" s="11"/>
      <c r="BLD54" s="11"/>
      <c r="BLE54" s="11"/>
      <c r="BLF54" s="11"/>
      <c r="BLG54" s="11"/>
      <c r="BLH54" s="11"/>
      <c r="BLI54" s="11"/>
      <c r="BLJ54" s="11"/>
      <c r="BLK54" s="11"/>
      <c r="BLL54" s="11"/>
      <c r="BLM54" s="11"/>
      <c r="BLN54" s="11"/>
      <c r="BLO54" s="11"/>
      <c r="BLP54" s="11"/>
      <c r="BLQ54" s="11"/>
      <c r="BLR54" s="11"/>
      <c r="BLS54" s="11"/>
      <c r="BLT54" s="11"/>
      <c r="BLU54" s="11"/>
      <c r="BLV54" s="11"/>
      <c r="BLW54" s="11"/>
      <c r="BLX54" s="11"/>
      <c r="BLY54" s="11"/>
      <c r="BLZ54" s="11"/>
      <c r="BMA54" s="11"/>
      <c r="BMB54" s="11"/>
      <c r="BMC54" s="11"/>
      <c r="BMD54" s="11"/>
      <c r="BME54" s="11"/>
      <c r="BMF54" s="11"/>
      <c r="BMG54" s="11"/>
      <c r="BMH54" s="11"/>
      <c r="BMI54" s="11"/>
      <c r="BMJ54" s="11"/>
      <c r="BMK54" s="11"/>
      <c r="BML54" s="11"/>
      <c r="BMM54" s="11"/>
      <c r="BMN54" s="11"/>
      <c r="BMO54" s="11"/>
      <c r="BMP54" s="11"/>
      <c r="BMQ54" s="11"/>
      <c r="BMR54" s="11"/>
      <c r="BMS54" s="11"/>
      <c r="BMT54" s="11"/>
      <c r="BMU54" s="11"/>
      <c r="BMV54" s="11"/>
      <c r="BMW54" s="11"/>
      <c r="BMX54" s="11"/>
      <c r="BMY54" s="11"/>
      <c r="BMZ54" s="11"/>
      <c r="BNA54" s="11"/>
      <c r="BNB54" s="11"/>
      <c r="BNC54" s="11"/>
      <c r="BND54" s="11"/>
      <c r="BNE54" s="11"/>
      <c r="BNF54" s="11"/>
      <c r="BNG54" s="11"/>
      <c r="BNH54" s="11"/>
      <c r="BNI54" s="11"/>
      <c r="BNJ54" s="11"/>
      <c r="BNK54" s="11"/>
      <c r="BNL54" s="11"/>
      <c r="BNM54" s="11"/>
      <c r="BNN54" s="11"/>
      <c r="BNO54" s="11"/>
      <c r="BNP54" s="11"/>
      <c r="BNQ54" s="11"/>
      <c r="BNR54" s="11"/>
      <c r="BNS54" s="11"/>
      <c r="BNT54" s="11"/>
      <c r="BNU54" s="11"/>
      <c r="BNV54" s="11"/>
      <c r="BNW54" s="11"/>
      <c r="BNX54" s="11"/>
      <c r="BNY54" s="11"/>
      <c r="BNZ54" s="11"/>
      <c r="BOA54" s="11"/>
      <c r="BOB54" s="11"/>
      <c r="BOC54" s="11"/>
      <c r="BOD54" s="11"/>
      <c r="BOE54" s="11"/>
      <c r="BOF54" s="11"/>
      <c r="BOG54" s="11"/>
      <c r="BOH54" s="11"/>
      <c r="BOI54" s="11"/>
      <c r="BOJ54" s="11"/>
      <c r="BOK54" s="11"/>
      <c r="BOL54" s="11"/>
      <c r="BOM54" s="11"/>
      <c r="BON54" s="11"/>
      <c r="BOO54" s="11"/>
      <c r="BOP54" s="11"/>
      <c r="BOQ54" s="11"/>
      <c r="BOR54" s="11"/>
      <c r="BOS54" s="11"/>
      <c r="BOT54" s="11"/>
      <c r="BOU54" s="11"/>
      <c r="BOV54" s="11"/>
      <c r="BOW54" s="11"/>
      <c r="BOX54" s="11"/>
      <c r="BOY54" s="11"/>
      <c r="BOZ54" s="11"/>
      <c r="BPA54" s="11"/>
      <c r="BPB54" s="11"/>
      <c r="BPC54" s="11"/>
      <c r="BPD54" s="11"/>
      <c r="BPE54" s="11"/>
      <c r="BPF54" s="11"/>
      <c r="BPG54" s="11"/>
      <c r="BPH54" s="11"/>
      <c r="BPI54" s="11"/>
      <c r="BPJ54" s="11"/>
      <c r="BPK54" s="11"/>
      <c r="BPL54" s="11"/>
      <c r="BPM54" s="11"/>
      <c r="BPN54" s="11"/>
      <c r="BPO54" s="11"/>
      <c r="BPP54" s="11"/>
      <c r="BPQ54" s="11"/>
      <c r="BPR54" s="11"/>
      <c r="BPS54" s="11"/>
      <c r="BPT54" s="11"/>
      <c r="BPU54" s="11"/>
      <c r="BPV54" s="11"/>
      <c r="BPW54" s="11"/>
      <c r="BPX54" s="11"/>
      <c r="BPY54" s="11"/>
      <c r="BPZ54" s="11"/>
      <c r="BQA54" s="11"/>
      <c r="BQB54" s="11"/>
      <c r="BQC54" s="11"/>
      <c r="BQD54" s="11"/>
      <c r="BQE54" s="11"/>
      <c r="BQF54" s="11"/>
      <c r="BQG54" s="11"/>
      <c r="BQH54" s="11"/>
      <c r="BQI54" s="11"/>
      <c r="BQJ54" s="11"/>
      <c r="BQK54" s="11"/>
      <c r="BQL54" s="11"/>
      <c r="BQM54" s="11"/>
      <c r="BQN54" s="11"/>
      <c r="BQO54" s="11"/>
      <c r="BQP54" s="11"/>
      <c r="BQQ54" s="11"/>
      <c r="BQR54" s="11"/>
      <c r="BQS54" s="11"/>
      <c r="BQT54" s="11"/>
      <c r="BQU54" s="11"/>
      <c r="BQV54" s="11"/>
      <c r="BQW54" s="11"/>
      <c r="BQX54" s="11"/>
      <c r="BQY54" s="11"/>
      <c r="BQZ54" s="11"/>
      <c r="BRA54" s="11"/>
      <c r="BRB54" s="11"/>
      <c r="BRC54" s="11"/>
      <c r="BRD54" s="11"/>
      <c r="BRE54" s="11"/>
      <c r="BRF54" s="11"/>
      <c r="BRG54" s="11"/>
      <c r="BRH54" s="11"/>
      <c r="BRI54" s="11"/>
      <c r="BRJ54" s="11"/>
      <c r="BRK54" s="11"/>
      <c r="BRL54" s="11"/>
      <c r="BRM54" s="11"/>
      <c r="BRN54" s="11"/>
      <c r="BRO54" s="11"/>
      <c r="BRP54" s="11"/>
      <c r="BRQ54" s="11"/>
      <c r="BRR54" s="11"/>
      <c r="BRS54" s="11"/>
      <c r="BRT54" s="11"/>
      <c r="BRU54" s="11"/>
      <c r="BRV54" s="11"/>
      <c r="BRW54" s="11"/>
      <c r="BRX54" s="11"/>
      <c r="BRY54" s="11"/>
      <c r="BRZ54" s="11"/>
      <c r="BSA54" s="11"/>
      <c r="BSB54" s="11"/>
      <c r="BSC54" s="11"/>
      <c r="BSD54" s="11"/>
      <c r="BSE54" s="11"/>
      <c r="BSF54" s="11"/>
      <c r="BSG54" s="11"/>
      <c r="BSH54" s="11"/>
      <c r="BSI54" s="11"/>
      <c r="BSJ54" s="11"/>
      <c r="BSK54" s="11"/>
      <c r="BSL54" s="11"/>
      <c r="BSM54" s="11"/>
      <c r="BSN54" s="11"/>
      <c r="BSO54" s="11"/>
      <c r="BSP54" s="11"/>
      <c r="BSQ54" s="11"/>
      <c r="BSR54" s="11"/>
      <c r="BSS54" s="11"/>
      <c r="BST54" s="11"/>
      <c r="BSU54" s="11"/>
      <c r="BSV54" s="11"/>
      <c r="BSW54" s="11"/>
      <c r="BSX54" s="11"/>
      <c r="BSY54" s="11"/>
      <c r="BSZ54" s="11"/>
      <c r="BTA54" s="11"/>
      <c r="BTB54" s="11"/>
      <c r="BTC54" s="11"/>
      <c r="BTD54" s="11"/>
      <c r="BTE54" s="11"/>
      <c r="BTF54" s="11"/>
      <c r="BTG54" s="11"/>
      <c r="BTH54" s="11"/>
      <c r="BTI54" s="11"/>
      <c r="BTJ54" s="11"/>
      <c r="BTK54" s="11"/>
      <c r="BTL54" s="11"/>
      <c r="BTM54" s="11"/>
      <c r="BTN54" s="11"/>
      <c r="BTO54" s="11"/>
      <c r="BTP54" s="11"/>
      <c r="BTQ54" s="11"/>
      <c r="BTR54" s="11"/>
      <c r="BTS54" s="11"/>
      <c r="BTT54" s="11"/>
      <c r="BTU54" s="11"/>
      <c r="BTV54" s="11"/>
      <c r="BTW54" s="11"/>
      <c r="BTX54" s="11"/>
      <c r="BTY54" s="11"/>
      <c r="BTZ54" s="11"/>
      <c r="BUA54" s="11"/>
      <c r="BUB54" s="11"/>
      <c r="BUC54" s="11"/>
      <c r="BUD54" s="11"/>
      <c r="BUE54" s="11"/>
      <c r="BUF54" s="11"/>
      <c r="BUG54" s="11"/>
      <c r="BUH54" s="11"/>
      <c r="BUI54" s="11"/>
      <c r="BUJ54" s="11"/>
      <c r="BUK54" s="11"/>
      <c r="BUL54" s="11"/>
      <c r="BUM54" s="11"/>
      <c r="BUN54" s="11"/>
      <c r="BUO54" s="11"/>
      <c r="BUP54" s="11"/>
      <c r="BUQ54" s="11"/>
      <c r="BUR54" s="11"/>
      <c r="BUS54" s="11"/>
      <c r="BUT54" s="11"/>
      <c r="BUU54" s="11"/>
      <c r="BUV54" s="11"/>
      <c r="BUW54" s="11"/>
      <c r="BUX54" s="11"/>
      <c r="BUY54" s="11"/>
      <c r="BUZ54" s="11"/>
      <c r="BVA54" s="11"/>
      <c r="BVB54" s="11"/>
      <c r="BVC54" s="11"/>
      <c r="BVD54" s="11"/>
      <c r="BVE54" s="11"/>
      <c r="BVF54" s="11"/>
      <c r="BVG54" s="11"/>
      <c r="BVH54" s="11"/>
      <c r="BVI54" s="11"/>
      <c r="BVJ54" s="11"/>
      <c r="BVK54" s="11"/>
      <c r="BVL54" s="11"/>
      <c r="BVM54" s="11"/>
      <c r="BVN54" s="11"/>
      <c r="BVO54" s="11"/>
      <c r="BVP54" s="11"/>
      <c r="BVQ54" s="11"/>
      <c r="BVR54" s="11"/>
      <c r="BVS54" s="11"/>
      <c r="BVT54" s="11"/>
      <c r="BVU54" s="11"/>
      <c r="BVV54" s="11"/>
      <c r="BVW54" s="11"/>
      <c r="BVX54" s="11"/>
      <c r="BVY54" s="11"/>
      <c r="BVZ54" s="11"/>
      <c r="BWA54" s="11"/>
      <c r="BWB54" s="11"/>
      <c r="BWC54" s="11"/>
      <c r="BWD54" s="11"/>
      <c r="BWE54" s="11"/>
      <c r="BWF54" s="11"/>
      <c r="BWG54" s="11"/>
      <c r="BWH54" s="11"/>
      <c r="BWI54" s="11"/>
      <c r="BWJ54" s="11"/>
      <c r="BWK54" s="11"/>
      <c r="BWL54" s="11"/>
      <c r="BWM54" s="11"/>
      <c r="BWN54" s="11"/>
      <c r="BWO54" s="11"/>
      <c r="BWP54" s="11"/>
      <c r="BWQ54" s="11"/>
      <c r="BWR54" s="11"/>
      <c r="BWS54" s="11"/>
      <c r="BWT54" s="11"/>
      <c r="BWU54" s="11"/>
      <c r="BWV54" s="11"/>
      <c r="BWW54" s="11"/>
      <c r="BWX54" s="11"/>
      <c r="BWY54" s="11"/>
      <c r="BWZ54" s="11"/>
      <c r="BXA54" s="11"/>
      <c r="BXB54" s="11"/>
      <c r="BXC54" s="11"/>
      <c r="BXD54" s="11"/>
      <c r="BXE54" s="11"/>
      <c r="BXF54" s="11"/>
      <c r="BXG54" s="11"/>
      <c r="BXH54" s="11"/>
      <c r="BXI54" s="11"/>
      <c r="BXJ54" s="11"/>
      <c r="BXK54" s="11"/>
      <c r="BXL54" s="11"/>
      <c r="BXM54" s="11"/>
      <c r="BXN54" s="11"/>
      <c r="BXO54" s="11"/>
      <c r="BXP54" s="11"/>
      <c r="BXQ54" s="11"/>
      <c r="BXR54" s="11"/>
      <c r="BXS54" s="11"/>
      <c r="BXT54" s="11"/>
      <c r="BXU54" s="11"/>
      <c r="BXV54" s="11"/>
      <c r="BXW54" s="11"/>
      <c r="BXX54" s="11"/>
      <c r="BXY54" s="11"/>
      <c r="BXZ54" s="11"/>
      <c r="BYA54" s="11"/>
      <c r="BYB54" s="11"/>
      <c r="BYC54" s="11"/>
      <c r="BYD54" s="11"/>
      <c r="BYE54" s="11"/>
      <c r="BYF54" s="11"/>
      <c r="BYG54" s="11"/>
      <c r="BYH54" s="11"/>
      <c r="BYI54" s="11"/>
      <c r="BYJ54" s="11"/>
      <c r="BYK54" s="11"/>
      <c r="BYL54" s="11"/>
      <c r="BYM54" s="11"/>
      <c r="BYN54" s="11"/>
      <c r="BYO54" s="11"/>
      <c r="BYP54" s="11"/>
      <c r="BYQ54" s="11"/>
      <c r="BYR54" s="11"/>
      <c r="BYS54" s="11"/>
      <c r="BYT54" s="11"/>
      <c r="BYU54" s="11"/>
      <c r="BYV54" s="11"/>
      <c r="BYW54" s="11"/>
      <c r="BYX54" s="11"/>
      <c r="BYY54" s="11"/>
      <c r="BYZ54" s="11"/>
      <c r="BZA54" s="11"/>
      <c r="BZB54" s="11"/>
      <c r="BZC54" s="11"/>
      <c r="BZD54" s="11"/>
      <c r="BZE54" s="11"/>
      <c r="BZF54" s="11"/>
      <c r="BZG54" s="11"/>
      <c r="BZH54" s="11"/>
      <c r="BZI54" s="11"/>
      <c r="BZJ54" s="11"/>
      <c r="BZK54" s="11"/>
      <c r="BZL54" s="11"/>
      <c r="BZM54" s="11"/>
      <c r="BZN54" s="11"/>
      <c r="BZO54" s="11"/>
      <c r="BZP54" s="11"/>
      <c r="BZQ54" s="11"/>
      <c r="BZR54" s="11"/>
      <c r="BZS54" s="11"/>
      <c r="BZT54" s="11"/>
      <c r="BZU54" s="11"/>
      <c r="BZV54" s="11"/>
      <c r="BZW54" s="11"/>
      <c r="BZX54" s="11"/>
      <c r="BZY54" s="11"/>
      <c r="BZZ54" s="11"/>
      <c r="CAA54" s="11"/>
      <c r="CAB54" s="11"/>
      <c r="CAC54" s="11"/>
      <c r="CAD54" s="11"/>
      <c r="CAE54" s="11"/>
      <c r="CAF54" s="11"/>
      <c r="CAG54" s="11"/>
      <c r="CAH54" s="11"/>
      <c r="CAI54" s="11"/>
      <c r="CAJ54" s="11"/>
      <c r="CAK54" s="11"/>
      <c r="CAL54" s="11"/>
      <c r="CAM54" s="11"/>
      <c r="CAN54" s="11"/>
      <c r="CAO54" s="11"/>
      <c r="CAP54" s="11"/>
      <c r="CAQ54" s="11"/>
      <c r="CAR54" s="11"/>
      <c r="CAS54" s="11"/>
      <c r="CAT54" s="11"/>
      <c r="CAU54" s="11"/>
      <c r="CAV54" s="11"/>
      <c r="CAW54" s="11"/>
      <c r="CAX54" s="11"/>
      <c r="CAY54" s="11"/>
      <c r="CAZ54" s="11"/>
      <c r="CBA54" s="11"/>
      <c r="CBB54" s="11"/>
      <c r="CBC54" s="11"/>
      <c r="CBD54" s="11"/>
      <c r="CBE54" s="11"/>
      <c r="CBF54" s="11"/>
      <c r="CBG54" s="11"/>
      <c r="CBH54" s="11"/>
      <c r="CBI54" s="11"/>
      <c r="CBJ54" s="11"/>
      <c r="CBK54" s="11"/>
      <c r="CBL54" s="11"/>
      <c r="CBM54" s="11"/>
      <c r="CBN54" s="11"/>
      <c r="CBO54" s="11"/>
      <c r="CBP54" s="11"/>
      <c r="CBQ54" s="11"/>
      <c r="CBR54" s="11"/>
      <c r="CBS54" s="11"/>
      <c r="CBT54" s="11"/>
      <c r="CBU54" s="11"/>
      <c r="CBV54" s="11"/>
      <c r="CBW54" s="11"/>
      <c r="CBX54" s="11"/>
      <c r="CBY54" s="11"/>
      <c r="CBZ54" s="11"/>
      <c r="CCA54" s="11"/>
      <c r="CCB54" s="11"/>
      <c r="CCC54" s="11"/>
      <c r="CCD54" s="11"/>
      <c r="CCE54" s="11"/>
      <c r="CCF54" s="11"/>
      <c r="CCG54" s="11"/>
      <c r="CCH54" s="11"/>
      <c r="CCI54" s="11"/>
      <c r="CCJ54" s="11"/>
      <c r="CCK54" s="11"/>
      <c r="CCL54" s="11"/>
      <c r="CCM54" s="11"/>
      <c r="CCN54" s="11"/>
      <c r="CCO54" s="11"/>
      <c r="CCP54" s="11"/>
      <c r="CCQ54" s="11"/>
      <c r="CCR54" s="11"/>
      <c r="CCS54" s="11"/>
      <c r="CCT54" s="11"/>
      <c r="CCU54" s="11"/>
      <c r="CCV54" s="11"/>
      <c r="CCW54" s="11"/>
      <c r="CCX54" s="11"/>
      <c r="CCY54" s="11"/>
      <c r="CCZ54" s="11"/>
      <c r="CDA54" s="11"/>
      <c r="CDB54" s="11"/>
      <c r="CDC54" s="11"/>
      <c r="CDD54" s="11"/>
      <c r="CDE54" s="11"/>
      <c r="CDF54" s="11"/>
      <c r="CDG54" s="11"/>
      <c r="CDH54" s="11"/>
      <c r="CDI54" s="11"/>
      <c r="CDJ54" s="11"/>
      <c r="CDK54" s="11"/>
      <c r="CDL54" s="11"/>
      <c r="CDM54" s="11"/>
      <c r="CDN54" s="11"/>
      <c r="CDO54" s="11"/>
      <c r="CDP54" s="11"/>
      <c r="CDQ54" s="11"/>
      <c r="CDR54" s="11"/>
      <c r="CDS54" s="11"/>
      <c r="CDT54" s="11"/>
      <c r="CDU54" s="11"/>
      <c r="CDV54" s="11"/>
      <c r="CDW54" s="11"/>
      <c r="CDX54" s="11"/>
      <c r="CDY54" s="11"/>
      <c r="CDZ54" s="11"/>
      <c r="CEA54" s="11"/>
      <c r="CEB54" s="11"/>
      <c r="CEC54" s="11"/>
      <c r="CED54" s="11"/>
      <c r="CEE54" s="11"/>
      <c r="CEF54" s="11"/>
      <c r="CEG54" s="11"/>
      <c r="CEH54" s="11"/>
      <c r="CEI54" s="11"/>
      <c r="CEJ54" s="11"/>
      <c r="CEK54" s="11"/>
      <c r="CEL54" s="11"/>
      <c r="CEM54" s="11"/>
      <c r="CEN54" s="11"/>
      <c r="CEO54" s="11"/>
      <c r="CEP54" s="11"/>
      <c r="CEQ54" s="11"/>
      <c r="CER54" s="11"/>
      <c r="CES54" s="11"/>
      <c r="CET54" s="11"/>
      <c r="CEU54" s="11"/>
      <c r="CEV54" s="11"/>
      <c r="CEW54" s="11"/>
      <c r="CEX54" s="11"/>
      <c r="CEY54" s="11"/>
      <c r="CEZ54" s="11"/>
      <c r="CFA54" s="11"/>
      <c r="CFB54" s="11"/>
      <c r="CFC54" s="11"/>
      <c r="CFD54" s="11"/>
      <c r="CFE54" s="11"/>
      <c r="CFF54" s="11"/>
      <c r="CFG54" s="11"/>
      <c r="CFH54" s="11"/>
      <c r="CFI54" s="11"/>
      <c r="CFJ54" s="11"/>
      <c r="CFK54" s="11"/>
      <c r="CFL54" s="11"/>
      <c r="CFM54" s="11"/>
      <c r="CFN54" s="11"/>
      <c r="CFO54" s="11"/>
      <c r="CFP54" s="11"/>
      <c r="CFQ54" s="11"/>
      <c r="CFR54" s="11"/>
      <c r="CFS54" s="11"/>
      <c r="CFT54" s="11"/>
      <c r="CFU54" s="11"/>
      <c r="CFV54" s="11"/>
      <c r="CFW54" s="11"/>
      <c r="CFX54" s="11"/>
      <c r="CFY54" s="11"/>
      <c r="CFZ54" s="11"/>
      <c r="CGA54" s="11"/>
      <c r="CGB54" s="11"/>
      <c r="CGC54" s="11"/>
      <c r="CGD54" s="11"/>
      <c r="CGE54" s="11"/>
      <c r="CGF54" s="11"/>
      <c r="CGG54" s="11"/>
      <c r="CGH54" s="11"/>
      <c r="CGI54" s="11"/>
      <c r="CGJ54" s="11"/>
      <c r="CGK54" s="11"/>
      <c r="CGL54" s="11"/>
      <c r="CGM54" s="11"/>
      <c r="CGN54" s="11"/>
      <c r="CGO54" s="11"/>
      <c r="CGP54" s="11"/>
      <c r="CGQ54" s="11"/>
      <c r="CGR54" s="11"/>
      <c r="CGS54" s="11"/>
      <c r="CGT54" s="11"/>
      <c r="CGU54" s="11"/>
      <c r="CGV54" s="11"/>
      <c r="CGW54" s="11"/>
      <c r="CGX54" s="11"/>
      <c r="CGY54" s="11"/>
      <c r="CGZ54" s="11"/>
      <c r="CHA54" s="11"/>
      <c r="CHB54" s="11"/>
      <c r="CHC54" s="11"/>
      <c r="CHD54" s="11"/>
      <c r="CHE54" s="11"/>
      <c r="CHF54" s="11"/>
      <c r="CHG54" s="11"/>
      <c r="CHH54" s="11"/>
      <c r="CHI54" s="11"/>
      <c r="CHJ54" s="11"/>
      <c r="CHK54" s="11"/>
      <c r="CHL54" s="11"/>
      <c r="CHM54" s="11"/>
      <c r="CHN54" s="11"/>
      <c r="CHO54" s="11"/>
      <c r="CHP54" s="11"/>
      <c r="CHQ54" s="11"/>
      <c r="CHR54" s="11"/>
      <c r="CHS54" s="11"/>
      <c r="CHT54" s="11"/>
      <c r="CHU54" s="11"/>
      <c r="CHV54" s="11"/>
      <c r="CHW54" s="11"/>
      <c r="CHX54" s="11"/>
      <c r="CHY54" s="11"/>
      <c r="CHZ54" s="11"/>
      <c r="CIA54" s="11"/>
      <c r="CIB54" s="11"/>
      <c r="CIC54" s="11"/>
      <c r="CID54" s="11"/>
      <c r="CIE54" s="11"/>
      <c r="CIF54" s="11"/>
      <c r="CIG54" s="11"/>
      <c r="CIH54" s="11"/>
      <c r="CII54" s="11"/>
      <c r="CIJ54" s="11"/>
      <c r="CIK54" s="11"/>
      <c r="CIL54" s="11"/>
      <c r="CIM54" s="11"/>
      <c r="CIN54" s="11"/>
      <c r="CIO54" s="11"/>
      <c r="CIP54" s="11"/>
      <c r="CIQ54" s="11"/>
      <c r="CIR54" s="11"/>
      <c r="CIS54" s="11"/>
      <c r="CIT54" s="11"/>
      <c r="CIU54" s="11"/>
      <c r="CIV54" s="11"/>
      <c r="CIW54" s="11"/>
      <c r="CIX54" s="11"/>
      <c r="CIY54" s="11"/>
      <c r="CIZ54" s="11"/>
      <c r="CJA54" s="11"/>
      <c r="CJB54" s="11"/>
      <c r="CJC54" s="11"/>
      <c r="CJD54" s="11"/>
      <c r="CJE54" s="11"/>
      <c r="CJF54" s="11"/>
      <c r="CJG54" s="11"/>
      <c r="CJH54" s="11"/>
      <c r="CJI54" s="11"/>
      <c r="CJJ54" s="11"/>
      <c r="CJK54" s="11"/>
      <c r="CJL54" s="11"/>
      <c r="CJM54" s="11"/>
      <c r="CJN54" s="11"/>
      <c r="CJO54" s="11"/>
      <c r="CJP54" s="11"/>
      <c r="CJQ54" s="11"/>
      <c r="CJR54" s="11"/>
      <c r="CJS54" s="11"/>
      <c r="CJT54" s="11"/>
      <c r="CJU54" s="11"/>
      <c r="CJV54" s="11"/>
      <c r="CJW54" s="11"/>
      <c r="CJX54" s="11"/>
      <c r="CJY54" s="11"/>
      <c r="CJZ54" s="11"/>
      <c r="CKA54" s="11"/>
      <c r="CKB54" s="11"/>
      <c r="CKC54" s="11"/>
      <c r="CKD54" s="11"/>
      <c r="CKE54" s="11"/>
      <c r="CKF54" s="11"/>
      <c r="CKG54" s="11"/>
      <c r="CKH54" s="11"/>
      <c r="CKI54" s="11"/>
      <c r="CKJ54" s="11"/>
      <c r="CKK54" s="11"/>
      <c r="CKL54" s="11"/>
      <c r="CKM54" s="11"/>
      <c r="CKN54" s="11"/>
      <c r="CKO54" s="11"/>
      <c r="CKP54" s="11"/>
      <c r="CKQ54" s="11"/>
      <c r="CKR54" s="11"/>
      <c r="CKS54" s="11"/>
      <c r="CKT54" s="11"/>
      <c r="CKU54" s="11"/>
      <c r="CKV54" s="11"/>
      <c r="CKW54" s="11"/>
      <c r="CKX54" s="11"/>
      <c r="CKY54" s="11"/>
      <c r="CKZ54" s="11"/>
      <c r="CLA54" s="11"/>
      <c r="CLB54" s="11"/>
      <c r="CLC54" s="11"/>
      <c r="CLD54" s="11"/>
      <c r="CLE54" s="11"/>
      <c r="CLF54" s="11"/>
      <c r="CLG54" s="11"/>
      <c r="CLH54" s="11"/>
      <c r="CLI54" s="11"/>
      <c r="CLJ54" s="11"/>
      <c r="CLK54" s="11"/>
      <c r="CLL54" s="11"/>
      <c r="CLM54" s="11"/>
      <c r="CLN54" s="11"/>
      <c r="CLO54" s="11"/>
      <c r="CLP54" s="11"/>
      <c r="CLQ54" s="11"/>
      <c r="CLR54" s="11"/>
      <c r="CLS54" s="11"/>
      <c r="CLT54" s="11"/>
      <c r="CLU54" s="11"/>
      <c r="CLV54" s="11"/>
      <c r="CLW54" s="11"/>
      <c r="CLX54" s="11"/>
      <c r="CLY54" s="11"/>
      <c r="CLZ54" s="11"/>
      <c r="CMA54" s="11"/>
      <c r="CMB54" s="11"/>
      <c r="CMC54" s="11"/>
      <c r="CMD54" s="11"/>
      <c r="CME54" s="11"/>
      <c r="CMF54" s="11"/>
      <c r="CMG54" s="11"/>
      <c r="CMH54" s="11"/>
      <c r="CMI54" s="11"/>
      <c r="CMJ54" s="11"/>
      <c r="CMK54" s="11"/>
      <c r="CML54" s="11"/>
      <c r="CMM54" s="11"/>
      <c r="CMN54" s="11"/>
      <c r="CMO54" s="11"/>
      <c r="CMP54" s="11"/>
      <c r="CMQ54" s="11"/>
      <c r="CMR54" s="11"/>
      <c r="CMS54" s="11"/>
      <c r="CMT54" s="11"/>
      <c r="CMU54" s="11"/>
      <c r="CMV54" s="11"/>
      <c r="CMW54" s="11"/>
      <c r="CMX54" s="11"/>
      <c r="CMY54" s="11"/>
      <c r="CMZ54" s="11"/>
      <c r="CNA54" s="11"/>
      <c r="CNB54" s="11"/>
      <c r="CNC54" s="11"/>
      <c r="CND54" s="11"/>
      <c r="CNE54" s="11"/>
      <c r="CNF54" s="11"/>
      <c r="CNG54" s="11"/>
      <c r="CNH54" s="11"/>
      <c r="CNI54" s="11"/>
      <c r="CNJ54" s="11"/>
      <c r="CNK54" s="11"/>
      <c r="CNL54" s="11"/>
      <c r="CNM54" s="11"/>
      <c r="CNN54" s="11"/>
      <c r="CNO54" s="11"/>
      <c r="CNP54" s="11"/>
      <c r="CNQ54" s="11"/>
      <c r="CNR54" s="11"/>
      <c r="CNS54" s="11"/>
      <c r="CNT54" s="11"/>
      <c r="CNU54" s="11"/>
      <c r="CNV54" s="11"/>
      <c r="CNW54" s="11"/>
      <c r="CNX54" s="11"/>
      <c r="CNY54" s="11"/>
      <c r="CNZ54" s="11"/>
      <c r="COA54" s="11"/>
      <c r="COB54" s="11"/>
      <c r="COC54" s="11"/>
      <c r="COD54" s="11"/>
      <c r="COE54" s="11"/>
      <c r="COF54" s="11"/>
      <c r="COG54" s="11"/>
      <c r="COH54" s="11"/>
      <c r="COI54" s="11"/>
      <c r="COJ54" s="11"/>
      <c r="COK54" s="11"/>
      <c r="COL54" s="11"/>
      <c r="COM54" s="11"/>
      <c r="CON54" s="11"/>
      <c r="COO54" s="11"/>
      <c r="COP54" s="11"/>
      <c r="COQ54" s="11"/>
      <c r="COR54" s="11"/>
      <c r="COS54" s="11"/>
      <c r="COT54" s="11"/>
      <c r="COU54" s="11"/>
      <c r="COV54" s="11"/>
      <c r="COW54" s="11"/>
      <c r="COX54" s="11"/>
      <c r="COY54" s="11"/>
      <c r="COZ54" s="11"/>
      <c r="CPA54" s="11"/>
      <c r="CPB54" s="11"/>
      <c r="CPC54" s="11"/>
      <c r="CPD54" s="11"/>
      <c r="CPE54" s="11"/>
      <c r="CPF54" s="11"/>
      <c r="CPG54" s="11"/>
      <c r="CPH54" s="11"/>
      <c r="CPI54" s="11"/>
      <c r="CPJ54" s="11"/>
      <c r="CPK54" s="11"/>
      <c r="CPL54" s="11"/>
      <c r="CPM54" s="11"/>
      <c r="CPN54" s="11"/>
      <c r="CPO54" s="11"/>
      <c r="CPP54" s="11"/>
      <c r="CPQ54" s="11"/>
      <c r="CPR54" s="11"/>
      <c r="CPS54" s="11"/>
      <c r="CPT54" s="11"/>
      <c r="CPU54" s="11"/>
      <c r="CPV54" s="11"/>
      <c r="CPW54" s="11"/>
      <c r="CPX54" s="11"/>
      <c r="CPY54" s="11"/>
      <c r="CPZ54" s="11"/>
      <c r="CQA54" s="11"/>
      <c r="CQB54" s="11"/>
      <c r="CQC54" s="11"/>
      <c r="CQD54" s="11"/>
      <c r="CQE54" s="11"/>
      <c r="CQF54" s="11"/>
      <c r="CQG54" s="11"/>
      <c r="CQH54" s="11"/>
      <c r="CQI54" s="11"/>
      <c r="CQJ54" s="11"/>
      <c r="CQK54" s="11"/>
      <c r="CQL54" s="11"/>
      <c r="CQM54" s="11"/>
      <c r="CQN54" s="11"/>
      <c r="CQO54" s="11"/>
      <c r="CQP54" s="11"/>
      <c r="CQQ54" s="11"/>
      <c r="CQR54" s="11"/>
      <c r="CQS54" s="11"/>
      <c r="CQT54" s="11"/>
      <c r="CQU54" s="11"/>
      <c r="CQV54" s="11"/>
      <c r="CQW54" s="11"/>
      <c r="CQX54" s="11"/>
      <c r="CQY54" s="11"/>
      <c r="CQZ54" s="11"/>
      <c r="CRA54" s="11"/>
      <c r="CRB54" s="11"/>
      <c r="CRC54" s="11"/>
      <c r="CRD54" s="11"/>
      <c r="CRE54" s="11"/>
      <c r="CRF54" s="11"/>
      <c r="CRG54" s="11"/>
      <c r="CRH54" s="11"/>
      <c r="CRI54" s="11"/>
      <c r="CRJ54" s="11"/>
      <c r="CRK54" s="11"/>
      <c r="CRL54" s="11"/>
      <c r="CRM54" s="11"/>
      <c r="CRN54" s="11"/>
      <c r="CRO54" s="11"/>
      <c r="CRP54" s="11"/>
      <c r="CRQ54" s="11"/>
      <c r="CRR54" s="11"/>
      <c r="CRS54" s="11"/>
      <c r="CRT54" s="11"/>
      <c r="CRU54" s="11"/>
      <c r="CRV54" s="11"/>
      <c r="CRW54" s="11"/>
      <c r="CRX54" s="11"/>
      <c r="CRY54" s="11"/>
      <c r="CRZ54" s="11"/>
      <c r="CSA54" s="11"/>
      <c r="CSB54" s="11"/>
      <c r="CSC54" s="11"/>
      <c r="CSD54" s="11"/>
      <c r="CSE54" s="11"/>
      <c r="CSF54" s="11"/>
      <c r="CSG54" s="11"/>
      <c r="CSH54" s="11"/>
      <c r="CSI54" s="11"/>
      <c r="CSJ54" s="11"/>
      <c r="CSK54" s="11"/>
      <c r="CSL54" s="11"/>
      <c r="CSM54" s="11"/>
      <c r="CSN54" s="11"/>
      <c r="CSO54" s="11"/>
      <c r="CSP54" s="11"/>
      <c r="CSQ54" s="11"/>
      <c r="CSR54" s="11"/>
      <c r="CSS54" s="11"/>
      <c r="CST54" s="11"/>
      <c r="CSU54" s="11"/>
      <c r="CSV54" s="11"/>
      <c r="CSW54" s="11"/>
      <c r="CSX54" s="11"/>
      <c r="CSY54" s="11"/>
      <c r="CSZ54" s="11"/>
      <c r="CTA54" s="11"/>
      <c r="CTB54" s="11"/>
      <c r="CTC54" s="11"/>
      <c r="CTD54" s="11"/>
      <c r="CTE54" s="11"/>
      <c r="CTF54" s="11"/>
      <c r="CTG54" s="11"/>
      <c r="CTH54" s="11"/>
      <c r="CTI54" s="11"/>
      <c r="CTJ54" s="11"/>
      <c r="CTK54" s="11"/>
      <c r="CTL54" s="11"/>
      <c r="CTM54" s="11"/>
      <c r="CTN54" s="11"/>
      <c r="CTO54" s="11"/>
      <c r="CTP54" s="11"/>
      <c r="CTQ54" s="11"/>
      <c r="CTR54" s="11"/>
      <c r="CTS54" s="11"/>
      <c r="CTT54" s="11"/>
      <c r="CTU54" s="11"/>
      <c r="CTV54" s="11"/>
      <c r="CTW54" s="11"/>
      <c r="CTX54" s="11"/>
      <c r="CTY54" s="11"/>
      <c r="CTZ54" s="11"/>
      <c r="CUA54" s="11"/>
      <c r="CUB54" s="11"/>
      <c r="CUC54" s="11"/>
      <c r="CUD54" s="11"/>
      <c r="CUE54" s="11"/>
      <c r="CUF54" s="11"/>
      <c r="CUG54" s="11"/>
      <c r="CUH54" s="11"/>
      <c r="CUI54" s="11"/>
      <c r="CUJ54" s="11"/>
      <c r="CUK54" s="11"/>
      <c r="CUL54" s="11"/>
      <c r="CUM54" s="11"/>
      <c r="CUN54" s="11"/>
      <c r="CUO54" s="11"/>
      <c r="CUP54" s="11"/>
      <c r="CUQ54" s="11"/>
      <c r="CUR54" s="11"/>
      <c r="CUS54" s="11"/>
      <c r="CUT54" s="11"/>
      <c r="CUU54" s="11"/>
      <c r="CUV54" s="11"/>
      <c r="CUW54" s="11"/>
      <c r="CUX54" s="11"/>
      <c r="CUY54" s="11"/>
      <c r="CUZ54" s="11"/>
      <c r="CVA54" s="11"/>
      <c r="CVB54" s="11"/>
      <c r="CVC54" s="11"/>
      <c r="CVD54" s="11"/>
      <c r="CVE54" s="11"/>
      <c r="CVF54" s="11"/>
      <c r="CVG54" s="11"/>
      <c r="CVH54" s="11"/>
      <c r="CVI54" s="11"/>
      <c r="CVJ54" s="11"/>
      <c r="CVK54" s="11"/>
      <c r="CVL54" s="11"/>
      <c r="CVM54" s="11"/>
      <c r="CVN54" s="11"/>
      <c r="CVO54" s="11"/>
      <c r="CVP54" s="11"/>
      <c r="CVQ54" s="11"/>
      <c r="CVR54" s="11"/>
      <c r="CVS54" s="11"/>
      <c r="CVT54" s="11"/>
      <c r="CVU54" s="11"/>
      <c r="CVV54" s="11"/>
      <c r="CVW54" s="11"/>
      <c r="CVX54" s="11"/>
      <c r="CVY54" s="11"/>
      <c r="CVZ54" s="11"/>
      <c r="CWA54" s="11"/>
      <c r="CWB54" s="11"/>
      <c r="CWC54" s="11"/>
      <c r="CWD54" s="11"/>
      <c r="CWE54" s="11"/>
      <c r="CWF54" s="11"/>
      <c r="CWG54" s="11"/>
      <c r="CWH54" s="11"/>
      <c r="CWI54" s="11"/>
      <c r="CWJ54" s="11"/>
      <c r="CWK54" s="11"/>
      <c r="CWL54" s="11"/>
      <c r="CWM54" s="11"/>
      <c r="CWN54" s="11"/>
      <c r="CWO54" s="11"/>
      <c r="CWP54" s="11"/>
      <c r="CWQ54" s="11"/>
      <c r="CWR54" s="11"/>
      <c r="CWS54" s="11"/>
      <c r="CWT54" s="11"/>
      <c r="CWU54" s="11"/>
      <c r="CWV54" s="11"/>
      <c r="CWW54" s="11"/>
      <c r="CWX54" s="11"/>
      <c r="CWY54" s="11"/>
      <c r="CWZ54" s="11"/>
      <c r="CXA54" s="11"/>
      <c r="CXB54" s="11"/>
      <c r="CXC54" s="11"/>
      <c r="CXD54" s="11"/>
      <c r="CXE54" s="11"/>
      <c r="CXF54" s="11"/>
      <c r="CXG54" s="11"/>
      <c r="CXH54" s="11"/>
      <c r="CXI54" s="11"/>
      <c r="CXJ54" s="11"/>
      <c r="CXK54" s="11"/>
      <c r="CXL54" s="11"/>
      <c r="CXM54" s="11"/>
      <c r="CXN54" s="11"/>
      <c r="CXO54" s="11"/>
      <c r="CXP54" s="11"/>
      <c r="CXQ54" s="11"/>
      <c r="CXR54" s="11"/>
      <c r="CXS54" s="11"/>
      <c r="CXT54" s="11"/>
      <c r="CXU54" s="11"/>
      <c r="CXV54" s="11"/>
      <c r="CXW54" s="11"/>
      <c r="CXX54" s="11"/>
      <c r="CXY54" s="11"/>
      <c r="CXZ54" s="11"/>
      <c r="CYA54" s="11"/>
      <c r="CYB54" s="11"/>
      <c r="CYC54" s="11"/>
      <c r="CYD54" s="11"/>
      <c r="CYE54" s="11"/>
      <c r="CYF54" s="11"/>
      <c r="CYG54" s="11"/>
      <c r="CYH54" s="11"/>
      <c r="CYI54" s="11"/>
      <c r="CYJ54" s="11"/>
      <c r="CYK54" s="11"/>
      <c r="CYL54" s="11"/>
      <c r="CYM54" s="11"/>
      <c r="CYN54" s="11"/>
      <c r="CYO54" s="11"/>
      <c r="CYP54" s="11"/>
      <c r="CYQ54" s="11"/>
      <c r="CYR54" s="11"/>
      <c r="CYS54" s="11"/>
      <c r="CYT54" s="11"/>
      <c r="CYU54" s="11"/>
      <c r="CYV54" s="11"/>
      <c r="CYW54" s="11"/>
      <c r="CYX54" s="11"/>
      <c r="CYY54" s="11"/>
      <c r="CYZ54" s="11"/>
      <c r="CZA54" s="11"/>
      <c r="CZB54" s="11"/>
      <c r="CZC54" s="11"/>
      <c r="CZD54" s="11"/>
      <c r="CZE54" s="11"/>
      <c r="CZF54" s="11"/>
      <c r="CZG54" s="11"/>
      <c r="CZH54" s="11"/>
      <c r="CZI54" s="11"/>
      <c r="CZJ54" s="11"/>
      <c r="CZK54" s="11"/>
      <c r="CZL54" s="11"/>
      <c r="CZM54" s="11"/>
      <c r="CZN54" s="11"/>
      <c r="CZO54" s="11"/>
      <c r="CZP54" s="11"/>
      <c r="CZQ54" s="11"/>
      <c r="CZR54" s="11"/>
      <c r="CZS54" s="11"/>
      <c r="CZT54" s="11"/>
      <c r="CZU54" s="11"/>
      <c r="CZV54" s="11"/>
      <c r="CZW54" s="11"/>
      <c r="CZX54" s="11"/>
      <c r="CZY54" s="11"/>
      <c r="CZZ54" s="11"/>
      <c r="DAA54" s="11"/>
      <c r="DAB54" s="11"/>
      <c r="DAC54" s="11"/>
      <c r="DAD54" s="11"/>
      <c r="DAE54" s="11"/>
      <c r="DAF54" s="11"/>
      <c r="DAG54" s="11"/>
      <c r="DAH54" s="11"/>
      <c r="DAI54" s="11"/>
      <c r="DAJ54" s="11"/>
      <c r="DAK54" s="11"/>
      <c r="DAL54" s="11"/>
      <c r="DAM54" s="11"/>
      <c r="DAN54" s="11"/>
      <c r="DAO54" s="11"/>
      <c r="DAP54" s="11"/>
      <c r="DAQ54" s="11"/>
      <c r="DAR54" s="11"/>
      <c r="DAS54" s="11"/>
      <c r="DAT54" s="11"/>
      <c r="DAU54" s="11"/>
      <c r="DAV54" s="11"/>
      <c r="DAW54" s="11"/>
      <c r="DAX54" s="11"/>
      <c r="DAY54" s="11"/>
      <c r="DAZ54" s="11"/>
      <c r="DBA54" s="11"/>
      <c r="DBB54" s="11"/>
      <c r="DBC54" s="11"/>
      <c r="DBD54" s="11"/>
      <c r="DBE54" s="11"/>
      <c r="DBF54" s="11"/>
      <c r="DBG54" s="11"/>
      <c r="DBH54" s="11"/>
      <c r="DBI54" s="11"/>
      <c r="DBJ54" s="11"/>
      <c r="DBK54" s="11"/>
      <c r="DBL54" s="11"/>
      <c r="DBM54" s="11"/>
      <c r="DBN54" s="11"/>
      <c r="DBO54" s="11"/>
      <c r="DBP54" s="11"/>
      <c r="DBQ54" s="11"/>
      <c r="DBR54" s="11"/>
      <c r="DBS54" s="11"/>
      <c r="DBT54" s="11"/>
      <c r="DBU54" s="11"/>
      <c r="DBV54" s="11"/>
      <c r="DBW54" s="11"/>
      <c r="DBX54" s="11"/>
      <c r="DBY54" s="11"/>
      <c r="DBZ54" s="11"/>
      <c r="DCA54" s="11"/>
      <c r="DCB54" s="11"/>
      <c r="DCC54" s="11"/>
      <c r="DCD54" s="11"/>
      <c r="DCE54" s="11"/>
      <c r="DCF54" s="11"/>
      <c r="DCG54" s="11"/>
      <c r="DCH54" s="11"/>
      <c r="DCI54" s="11"/>
      <c r="DCJ54" s="11"/>
      <c r="DCK54" s="11"/>
      <c r="DCL54" s="11"/>
      <c r="DCM54" s="11"/>
      <c r="DCN54" s="11"/>
      <c r="DCO54" s="11"/>
      <c r="DCP54" s="11"/>
      <c r="DCQ54" s="11"/>
      <c r="DCR54" s="11"/>
      <c r="DCS54" s="11"/>
      <c r="DCT54" s="11"/>
      <c r="DCU54" s="11"/>
      <c r="DCV54" s="11"/>
      <c r="DCW54" s="11"/>
      <c r="DCX54" s="11"/>
      <c r="DCY54" s="11"/>
      <c r="DCZ54" s="11"/>
      <c r="DDA54" s="11"/>
      <c r="DDB54" s="11"/>
      <c r="DDC54" s="11"/>
      <c r="DDD54" s="11"/>
      <c r="DDE54" s="11"/>
      <c r="DDF54" s="11"/>
      <c r="DDG54" s="11"/>
      <c r="DDH54" s="11"/>
      <c r="DDI54" s="11"/>
      <c r="DDJ54" s="11"/>
      <c r="DDK54" s="11"/>
      <c r="DDL54" s="11"/>
      <c r="DDM54" s="11"/>
      <c r="DDN54" s="11"/>
      <c r="DDO54" s="11"/>
      <c r="DDP54" s="11"/>
      <c r="DDQ54" s="11"/>
      <c r="DDR54" s="11"/>
      <c r="DDS54" s="11"/>
      <c r="DDT54" s="11"/>
      <c r="DDU54" s="11"/>
      <c r="DDV54" s="11"/>
      <c r="DDW54" s="11"/>
      <c r="DDX54" s="11"/>
      <c r="DDY54" s="11"/>
      <c r="DDZ54" s="11"/>
      <c r="DEA54" s="11"/>
      <c r="DEB54" s="11"/>
      <c r="DEC54" s="11"/>
      <c r="DED54" s="11"/>
      <c r="DEE54" s="11"/>
      <c r="DEF54" s="11"/>
      <c r="DEG54" s="11"/>
      <c r="DEH54" s="11"/>
      <c r="DEI54" s="11"/>
      <c r="DEJ54" s="11"/>
      <c r="DEK54" s="11"/>
      <c r="DEL54" s="11"/>
      <c r="DEM54" s="11"/>
      <c r="DEN54" s="11"/>
      <c r="DEO54" s="11"/>
      <c r="DEP54" s="11"/>
      <c r="DEQ54" s="11"/>
      <c r="DER54" s="11"/>
      <c r="DES54" s="11"/>
      <c r="DET54" s="11"/>
      <c r="DEU54" s="11"/>
      <c r="DEV54" s="11"/>
      <c r="DEW54" s="11"/>
      <c r="DEX54" s="11"/>
      <c r="DEY54" s="11"/>
      <c r="DEZ54" s="11"/>
      <c r="DFA54" s="11"/>
      <c r="DFB54" s="11"/>
      <c r="DFC54" s="11"/>
      <c r="DFD54" s="11"/>
      <c r="DFE54" s="11"/>
      <c r="DFF54" s="11"/>
      <c r="DFG54" s="11"/>
      <c r="DFH54" s="11"/>
      <c r="DFI54" s="11"/>
      <c r="DFJ54" s="11"/>
      <c r="DFK54" s="11"/>
      <c r="DFL54" s="11"/>
      <c r="DFM54" s="11"/>
      <c r="DFN54" s="11"/>
      <c r="DFO54" s="11"/>
      <c r="DFP54" s="11"/>
      <c r="DFQ54" s="11"/>
      <c r="DFR54" s="11"/>
      <c r="DFS54" s="11"/>
      <c r="DFT54" s="11"/>
      <c r="DFU54" s="11"/>
      <c r="DFV54" s="11"/>
      <c r="DFW54" s="11"/>
      <c r="DFX54" s="11"/>
      <c r="DFY54" s="11"/>
      <c r="DFZ54" s="11"/>
      <c r="DGA54" s="11"/>
      <c r="DGB54" s="11"/>
      <c r="DGC54" s="11"/>
      <c r="DGD54" s="11"/>
      <c r="DGE54" s="11"/>
      <c r="DGF54" s="11"/>
      <c r="DGG54" s="11"/>
      <c r="DGH54" s="11"/>
      <c r="DGI54" s="11"/>
      <c r="DGJ54" s="11"/>
      <c r="DGK54" s="11"/>
      <c r="DGL54" s="11"/>
      <c r="DGM54" s="11"/>
      <c r="DGN54" s="11"/>
      <c r="DGO54" s="11"/>
      <c r="DGP54" s="11"/>
      <c r="DGQ54" s="11"/>
      <c r="DGR54" s="11"/>
      <c r="DGS54" s="11"/>
      <c r="DGT54" s="11"/>
      <c r="DGU54" s="11"/>
      <c r="DGV54" s="11"/>
      <c r="DGW54" s="11"/>
      <c r="DGX54" s="11"/>
      <c r="DGY54" s="11"/>
      <c r="DGZ54" s="11"/>
      <c r="DHA54" s="11"/>
      <c r="DHB54" s="11"/>
      <c r="DHC54" s="11"/>
      <c r="DHD54" s="11"/>
      <c r="DHE54" s="11"/>
      <c r="DHF54" s="11"/>
      <c r="DHG54" s="11"/>
      <c r="DHH54" s="11"/>
      <c r="DHI54" s="11"/>
      <c r="DHJ54" s="11"/>
      <c r="DHK54" s="11"/>
      <c r="DHL54" s="11"/>
      <c r="DHM54" s="11"/>
      <c r="DHN54" s="11"/>
      <c r="DHO54" s="11"/>
      <c r="DHP54" s="11"/>
      <c r="DHQ54" s="11"/>
      <c r="DHR54" s="11"/>
      <c r="DHS54" s="11"/>
      <c r="DHT54" s="11"/>
      <c r="DHU54" s="11"/>
      <c r="DHV54" s="11"/>
      <c r="DHW54" s="11"/>
      <c r="DHX54" s="11"/>
      <c r="DHY54" s="11"/>
      <c r="DHZ54" s="11"/>
      <c r="DIA54" s="11"/>
      <c r="DIB54" s="11"/>
      <c r="DIC54" s="11"/>
      <c r="DID54" s="11"/>
      <c r="DIE54" s="11"/>
      <c r="DIF54" s="11"/>
      <c r="DIG54" s="11"/>
      <c r="DIH54" s="11"/>
      <c r="DII54" s="11"/>
      <c r="DIJ54" s="11"/>
      <c r="DIK54" s="11"/>
      <c r="DIL54" s="11"/>
      <c r="DIM54" s="11"/>
      <c r="DIN54" s="11"/>
      <c r="DIO54" s="11"/>
      <c r="DIP54" s="11"/>
      <c r="DIQ54" s="11"/>
      <c r="DIR54" s="11"/>
      <c r="DIS54" s="11"/>
      <c r="DIT54" s="11"/>
      <c r="DIU54" s="11"/>
      <c r="DIV54" s="11"/>
      <c r="DIW54" s="11"/>
      <c r="DIX54" s="11"/>
      <c r="DIY54" s="11"/>
      <c r="DIZ54" s="11"/>
      <c r="DJA54" s="11"/>
      <c r="DJB54" s="11"/>
      <c r="DJC54" s="11"/>
      <c r="DJD54" s="11"/>
      <c r="DJE54" s="11"/>
      <c r="DJF54" s="11"/>
      <c r="DJG54" s="11"/>
      <c r="DJH54" s="11"/>
      <c r="DJI54" s="11"/>
      <c r="DJJ54" s="11"/>
      <c r="DJK54" s="11"/>
      <c r="DJL54" s="11"/>
      <c r="DJM54" s="11"/>
      <c r="DJN54" s="11"/>
      <c r="DJO54" s="11"/>
      <c r="DJP54" s="11"/>
      <c r="DJQ54" s="11"/>
      <c r="DJR54" s="11"/>
      <c r="DJS54" s="11"/>
      <c r="DJT54" s="11"/>
      <c r="DJU54" s="11"/>
      <c r="DJV54" s="11"/>
      <c r="DJW54" s="11"/>
      <c r="DJX54" s="11"/>
      <c r="DJY54" s="11"/>
      <c r="DJZ54" s="11"/>
      <c r="DKA54" s="11"/>
      <c r="DKB54" s="11"/>
      <c r="DKC54" s="11"/>
      <c r="DKD54" s="11"/>
      <c r="DKE54" s="11"/>
      <c r="DKF54" s="11"/>
      <c r="DKG54" s="11"/>
      <c r="DKH54" s="11"/>
      <c r="DKI54" s="11"/>
      <c r="DKJ54" s="11"/>
      <c r="DKK54" s="11"/>
      <c r="DKL54" s="11"/>
      <c r="DKM54" s="11"/>
      <c r="DKN54" s="11"/>
      <c r="DKO54" s="11"/>
      <c r="DKP54" s="11"/>
      <c r="DKQ54" s="11"/>
      <c r="DKR54" s="11"/>
      <c r="DKS54" s="11"/>
      <c r="DKT54" s="11"/>
      <c r="DKU54" s="11"/>
      <c r="DKV54" s="11"/>
      <c r="DKW54" s="11"/>
      <c r="DKX54" s="11"/>
      <c r="DKY54" s="11"/>
      <c r="DKZ54" s="11"/>
      <c r="DLA54" s="11"/>
      <c r="DLB54" s="11"/>
      <c r="DLC54" s="11"/>
      <c r="DLD54" s="11"/>
      <c r="DLE54" s="11"/>
      <c r="DLF54" s="11"/>
      <c r="DLG54" s="11"/>
      <c r="DLH54" s="11"/>
      <c r="DLI54" s="11"/>
      <c r="DLJ54" s="11"/>
      <c r="DLK54" s="11"/>
      <c r="DLL54" s="11"/>
      <c r="DLM54" s="11"/>
      <c r="DLN54" s="11"/>
      <c r="DLO54" s="11"/>
      <c r="DLP54" s="11"/>
      <c r="DLQ54" s="11"/>
      <c r="DLR54" s="11"/>
      <c r="DLS54" s="11"/>
      <c r="DLT54" s="11"/>
      <c r="DLU54" s="11"/>
      <c r="DLV54" s="11"/>
      <c r="DLW54" s="11"/>
      <c r="DLX54" s="11"/>
      <c r="DLY54" s="11"/>
      <c r="DLZ54" s="11"/>
      <c r="DMA54" s="11"/>
      <c r="DMB54" s="11"/>
      <c r="DMC54" s="11"/>
      <c r="DMD54" s="11"/>
      <c r="DME54" s="11"/>
      <c r="DMF54" s="11"/>
      <c r="DMG54" s="11"/>
      <c r="DMH54" s="11"/>
      <c r="DMI54" s="11"/>
      <c r="DMJ54" s="11"/>
      <c r="DMK54" s="11"/>
      <c r="DML54" s="11"/>
      <c r="DMM54" s="11"/>
      <c r="DMN54" s="11"/>
      <c r="DMO54" s="11"/>
      <c r="DMP54" s="11"/>
      <c r="DMQ54" s="11"/>
      <c r="DMR54" s="11"/>
      <c r="DMS54" s="11"/>
      <c r="DMT54" s="11"/>
      <c r="DMU54" s="11"/>
      <c r="DMV54" s="11"/>
      <c r="DMW54" s="11"/>
      <c r="DMX54" s="11"/>
      <c r="DMY54" s="11"/>
      <c r="DMZ54" s="11"/>
      <c r="DNA54" s="11"/>
      <c r="DNB54" s="11"/>
      <c r="DNC54" s="11"/>
      <c r="DND54" s="11"/>
      <c r="DNE54" s="11"/>
      <c r="DNF54" s="11"/>
      <c r="DNG54" s="11"/>
      <c r="DNH54" s="11"/>
      <c r="DNI54" s="11"/>
      <c r="DNJ54" s="11"/>
      <c r="DNK54" s="11"/>
      <c r="DNL54" s="11"/>
      <c r="DNM54" s="11"/>
      <c r="DNN54" s="11"/>
      <c r="DNO54" s="11"/>
      <c r="DNP54" s="11"/>
      <c r="DNQ54" s="11"/>
      <c r="DNR54" s="11"/>
      <c r="DNS54" s="11"/>
      <c r="DNT54" s="11"/>
      <c r="DNU54" s="11"/>
      <c r="DNV54" s="11"/>
      <c r="DNW54" s="11"/>
      <c r="DNX54" s="11"/>
      <c r="DNY54" s="11"/>
      <c r="DNZ54" s="11"/>
      <c r="DOA54" s="11"/>
      <c r="DOB54" s="11"/>
      <c r="DOC54" s="11"/>
      <c r="DOD54" s="11"/>
      <c r="DOE54" s="11"/>
      <c r="DOF54" s="11"/>
      <c r="DOG54" s="11"/>
      <c r="DOH54" s="11"/>
      <c r="DOI54" s="11"/>
      <c r="DOJ54" s="11"/>
      <c r="DOK54" s="11"/>
      <c r="DOL54" s="11"/>
      <c r="DOM54" s="11"/>
      <c r="DON54" s="11"/>
      <c r="DOO54" s="11"/>
      <c r="DOP54" s="11"/>
      <c r="DOQ54" s="11"/>
      <c r="DOR54" s="11"/>
      <c r="DOS54" s="11"/>
      <c r="DOT54" s="11"/>
      <c r="DOU54" s="11"/>
      <c r="DOV54" s="11"/>
      <c r="DOW54" s="11"/>
      <c r="DOX54" s="11"/>
      <c r="DOY54" s="11"/>
      <c r="DOZ54" s="11"/>
      <c r="DPA54" s="11"/>
      <c r="DPB54" s="11"/>
      <c r="DPC54" s="11"/>
      <c r="DPD54" s="11"/>
      <c r="DPE54" s="11"/>
      <c r="DPF54" s="11"/>
      <c r="DPG54" s="11"/>
      <c r="DPH54" s="11"/>
      <c r="DPI54" s="11"/>
      <c r="DPJ54" s="11"/>
      <c r="DPK54" s="11"/>
      <c r="DPL54" s="11"/>
      <c r="DPM54" s="11"/>
      <c r="DPN54" s="11"/>
      <c r="DPO54" s="11"/>
      <c r="DPP54" s="11"/>
      <c r="DPQ54" s="11"/>
      <c r="DPR54" s="11"/>
      <c r="DPS54" s="11"/>
      <c r="DPT54" s="11"/>
      <c r="DPU54" s="11"/>
      <c r="DPV54" s="11"/>
      <c r="DPW54" s="11"/>
      <c r="DPX54" s="11"/>
      <c r="DPY54" s="11"/>
      <c r="DPZ54" s="11"/>
      <c r="DQA54" s="11"/>
      <c r="DQB54" s="11"/>
      <c r="DQC54" s="11"/>
      <c r="DQD54" s="11"/>
      <c r="DQE54" s="11"/>
      <c r="DQF54" s="11"/>
      <c r="DQG54" s="11"/>
      <c r="DQH54" s="11"/>
      <c r="DQI54" s="11"/>
      <c r="DQJ54" s="11"/>
      <c r="DQK54" s="11"/>
      <c r="DQL54" s="11"/>
      <c r="DQM54" s="11"/>
      <c r="DQN54" s="11"/>
      <c r="DQO54" s="11"/>
      <c r="DQP54" s="11"/>
      <c r="DQQ54" s="11"/>
      <c r="DQR54" s="11"/>
      <c r="DQS54" s="11"/>
      <c r="DQT54" s="11"/>
      <c r="DQU54" s="11"/>
      <c r="DQV54" s="11"/>
      <c r="DQW54" s="11"/>
      <c r="DQX54" s="11"/>
      <c r="DQY54" s="11"/>
      <c r="DQZ54" s="11"/>
      <c r="DRA54" s="11"/>
      <c r="DRB54" s="11"/>
      <c r="DRC54" s="11"/>
      <c r="DRD54" s="11"/>
      <c r="DRE54" s="11"/>
      <c r="DRF54" s="11"/>
      <c r="DRG54" s="11"/>
      <c r="DRH54" s="11"/>
      <c r="DRI54" s="11"/>
      <c r="DRJ54" s="11"/>
      <c r="DRK54" s="11"/>
      <c r="DRL54" s="11"/>
      <c r="DRM54" s="11"/>
      <c r="DRN54" s="11"/>
      <c r="DRO54" s="11"/>
      <c r="DRP54" s="11"/>
      <c r="DRQ54" s="11"/>
      <c r="DRR54" s="11"/>
      <c r="DRS54" s="11"/>
      <c r="DRT54" s="11"/>
      <c r="DRU54" s="11"/>
      <c r="DRV54" s="11"/>
      <c r="DRW54" s="11"/>
      <c r="DRX54" s="11"/>
      <c r="DRY54" s="11"/>
      <c r="DRZ54" s="11"/>
      <c r="DSA54" s="11"/>
      <c r="DSB54" s="11"/>
      <c r="DSC54" s="11"/>
      <c r="DSD54" s="11"/>
      <c r="DSE54" s="11"/>
      <c r="DSF54" s="11"/>
      <c r="DSG54" s="11"/>
      <c r="DSH54" s="11"/>
      <c r="DSI54" s="11"/>
      <c r="DSJ54" s="11"/>
      <c r="DSK54" s="11"/>
      <c r="DSL54" s="11"/>
      <c r="DSM54" s="11"/>
      <c r="DSN54" s="11"/>
      <c r="DSO54" s="11"/>
      <c r="DSP54" s="11"/>
      <c r="DSQ54" s="11"/>
      <c r="DSR54" s="11"/>
      <c r="DSS54" s="11"/>
      <c r="DST54" s="11"/>
      <c r="DSU54" s="11"/>
      <c r="DSV54" s="11"/>
      <c r="DSW54" s="11"/>
      <c r="DSX54" s="11"/>
      <c r="DSY54" s="11"/>
      <c r="DSZ54" s="11"/>
      <c r="DTA54" s="11"/>
      <c r="DTB54" s="11"/>
      <c r="DTC54" s="11"/>
      <c r="DTD54" s="11"/>
      <c r="DTE54" s="11"/>
      <c r="DTF54" s="11"/>
      <c r="DTG54" s="11"/>
      <c r="DTH54" s="11"/>
      <c r="DTI54" s="11"/>
      <c r="DTJ54" s="11"/>
      <c r="DTK54" s="11"/>
      <c r="DTL54" s="11"/>
      <c r="DTM54" s="11"/>
      <c r="DTN54" s="11"/>
      <c r="DTO54" s="11"/>
      <c r="DTP54" s="11"/>
      <c r="DTQ54" s="11"/>
      <c r="DTR54" s="11"/>
      <c r="DTS54" s="11"/>
      <c r="DTT54" s="11"/>
      <c r="DTU54" s="11"/>
      <c r="DTV54" s="11"/>
      <c r="DTW54" s="11"/>
      <c r="DTX54" s="11"/>
      <c r="DTY54" s="11"/>
      <c r="DTZ54" s="11"/>
      <c r="DUA54" s="11"/>
      <c r="DUB54" s="11"/>
      <c r="DUC54" s="11"/>
      <c r="DUD54" s="11"/>
      <c r="DUE54" s="11"/>
      <c r="DUF54" s="11"/>
      <c r="DUG54" s="11"/>
      <c r="DUH54" s="11"/>
      <c r="DUI54" s="11"/>
      <c r="DUJ54" s="11"/>
      <c r="DUK54" s="11"/>
      <c r="DUL54" s="11"/>
      <c r="DUM54" s="11"/>
      <c r="DUN54" s="11"/>
      <c r="DUO54" s="11"/>
      <c r="DUP54" s="11"/>
      <c r="DUQ54" s="11"/>
      <c r="DUR54" s="11"/>
      <c r="DUS54" s="11"/>
      <c r="DUT54" s="11"/>
      <c r="DUU54" s="11"/>
      <c r="DUV54" s="11"/>
      <c r="DUW54" s="11"/>
      <c r="DUX54" s="11"/>
      <c r="DUY54" s="11"/>
      <c r="DUZ54" s="11"/>
      <c r="DVA54" s="11"/>
      <c r="DVB54" s="11"/>
      <c r="DVC54" s="11"/>
      <c r="DVD54" s="11"/>
      <c r="DVE54" s="11"/>
      <c r="DVF54" s="11"/>
      <c r="DVG54" s="11"/>
      <c r="DVH54" s="11"/>
      <c r="DVI54" s="11"/>
      <c r="DVJ54" s="11"/>
      <c r="DVK54" s="11"/>
      <c r="DVL54" s="11"/>
      <c r="DVM54" s="11"/>
      <c r="DVN54" s="11"/>
      <c r="DVO54" s="11"/>
      <c r="DVP54" s="11"/>
      <c r="DVQ54" s="11"/>
      <c r="DVR54" s="11"/>
      <c r="DVS54" s="11"/>
      <c r="DVT54" s="11"/>
      <c r="DVU54" s="11"/>
      <c r="DVV54" s="11"/>
      <c r="DVW54" s="11"/>
      <c r="DVX54" s="11"/>
      <c r="DVY54" s="11"/>
      <c r="DVZ54" s="11"/>
      <c r="DWA54" s="11"/>
      <c r="DWB54" s="11"/>
      <c r="DWC54" s="11"/>
      <c r="DWD54" s="11"/>
      <c r="DWE54" s="11"/>
      <c r="DWF54" s="11"/>
      <c r="DWG54" s="11"/>
      <c r="DWH54" s="11"/>
      <c r="DWI54" s="11"/>
      <c r="DWJ54" s="11"/>
      <c r="DWK54" s="11"/>
      <c r="DWL54" s="11"/>
      <c r="DWM54" s="11"/>
      <c r="DWN54" s="11"/>
      <c r="DWO54" s="11"/>
      <c r="DWP54" s="11"/>
      <c r="DWQ54" s="11"/>
      <c r="DWR54" s="11"/>
      <c r="DWS54" s="11"/>
      <c r="DWT54" s="11"/>
      <c r="DWU54" s="11"/>
      <c r="DWV54" s="11"/>
      <c r="DWW54" s="11"/>
      <c r="DWX54" s="11"/>
      <c r="DWY54" s="11"/>
      <c r="DWZ54" s="11"/>
      <c r="DXA54" s="11"/>
      <c r="DXB54" s="11"/>
      <c r="DXC54" s="11"/>
      <c r="DXD54" s="11"/>
      <c r="DXE54" s="11"/>
      <c r="DXF54" s="11"/>
      <c r="DXG54" s="11"/>
      <c r="DXH54" s="11"/>
      <c r="DXI54" s="11"/>
      <c r="DXJ54" s="11"/>
      <c r="DXK54" s="11"/>
      <c r="DXL54" s="11"/>
      <c r="DXM54" s="11"/>
      <c r="DXN54" s="11"/>
      <c r="DXO54" s="11"/>
      <c r="DXP54" s="11"/>
      <c r="DXQ54" s="11"/>
      <c r="DXR54" s="11"/>
      <c r="DXS54" s="11"/>
      <c r="DXT54" s="11"/>
      <c r="DXU54" s="11"/>
      <c r="DXV54" s="11"/>
      <c r="DXW54" s="11"/>
      <c r="DXX54" s="11"/>
      <c r="DXY54" s="11"/>
      <c r="DXZ54" s="11"/>
      <c r="DYA54" s="11"/>
      <c r="DYB54" s="11"/>
      <c r="DYC54" s="11"/>
      <c r="DYD54" s="11"/>
      <c r="DYE54" s="11"/>
      <c r="DYF54" s="11"/>
      <c r="DYG54" s="11"/>
      <c r="DYH54" s="11"/>
      <c r="DYI54" s="11"/>
      <c r="DYJ54" s="11"/>
      <c r="DYK54" s="11"/>
      <c r="DYL54" s="11"/>
      <c r="DYM54" s="11"/>
      <c r="DYN54" s="11"/>
      <c r="DYO54" s="11"/>
      <c r="DYP54" s="11"/>
      <c r="DYQ54" s="11"/>
      <c r="DYR54" s="11"/>
      <c r="DYS54" s="11"/>
      <c r="DYT54" s="11"/>
      <c r="DYU54" s="11"/>
      <c r="DYV54" s="11"/>
      <c r="DYW54" s="11"/>
      <c r="DYX54" s="11"/>
      <c r="DYY54" s="11"/>
      <c r="DYZ54" s="11"/>
      <c r="DZA54" s="11"/>
      <c r="DZB54" s="11"/>
      <c r="DZC54" s="11"/>
      <c r="DZD54" s="11"/>
      <c r="DZE54" s="11"/>
      <c r="DZF54" s="11"/>
      <c r="DZG54" s="11"/>
      <c r="DZH54" s="11"/>
      <c r="DZI54" s="11"/>
      <c r="DZJ54" s="11"/>
      <c r="DZK54" s="11"/>
      <c r="DZL54" s="11"/>
      <c r="DZM54" s="11"/>
      <c r="DZN54" s="11"/>
      <c r="DZO54" s="11"/>
      <c r="DZP54" s="11"/>
      <c r="DZQ54" s="11"/>
      <c r="DZR54" s="11"/>
      <c r="DZS54" s="11"/>
      <c r="DZT54" s="11"/>
      <c r="DZU54" s="11"/>
      <c r="DZV54" s="11"/>
      <c r="DZW54" s="11"/>
      <c r="DZX54" s="11"/>
      <c r="DZY54" s="11"/>
      <c r="DZZ54" s="11"/>
      <c r="EAA54" s="11"/>
      <c r="EAB54" s="11"/>
      <c r="EAC54" s="11"/>
      <c r="EAD54" s="11"/>
      <c r="EAE54" s="11"/>
      <c r="EAF54" s="11"/>
      <c r="EAG54" s="11"/>
      <c r="EAH54" s="11"/>
      <c r="EAI54" s="11"/>
      <c r="EAJ54" s="11"/>
      <c r="EAK54" s="11"/>
      <c r="EAL54" s="11"/>
      <c r="EAM54" s="11"/>
      <c r="EAN54" s="11"/>
      <c r="EAO54" s="11"/>
      <c r="EAP54" s="11"/>
      <c r="EAQ54" s="11"/>
      <c r="EAR54" s="11"/>
      <c r="EAS54" s="11"/>
      <c r="EAT54" s="11"/>
      <c r="EAU54" s="11"/>
      <c r="EAV54" s="11"/>
      <c r="EAW54" s="11"/>
      <c r="EAX54" s="11"/>
      <c r="EAY54" s="11"/>
      <c r="EAZ54" s="11"/>
      <c r="EBA54" s="11"/>
      <c r="EBB54" s="11"/>
      <c r="EBC54" s="11"/>
      <c r="EBD54" s="11"/>
      <c r="EBE54" s="11"/>
      <c r="EBF54" s="11"/>
      <c r="EBG54" s="11"/>
      <c r="EBH54" s="11"/>
      <c r="EBI54" s="11"/>
      <c r="EBJ54" s="11"/>
      <c r="EBK54" s="11"/>
      <c r="EBL54" s="11"/>
      <c r="EBM54" s="11"/>
      <c r="EBN54" s="11"/>
      <c r="EBO54" s="11"/>
      <c r="EBP54" s="11"/>
      <c r="EBQ54" s="11"/>
      <c r="EBR54" s="11"/>
      <c r="EBS54" s="11"/>
      <c r="EBT54" s="11"/>
      <c r="EBU54" s="11"/>
      <c r="EBV54" s="11"/>
      <c r="EBW54" s="11"/>
      <c r="EBX54" s="11"/>
      <c r="EBY54" s="11"/>
      <c r="EBZ54" s="11"/>
      <c r="ECA54" s="11"/>
      <c r="ECB54" s="11"/>
      <c r="ECC54" s="11"/>
      <c r="ECD54" s="11"/>
      <c r="ECE54" s="11"/>
      <c r="ECF54" s="11"/>
      <c r="ECG54" s="11"/>
      <c r="ECH54" s="11"/>
      <c r="ECI54" s="11"/>
      <c r="ECJ54" s="11"/>
      <c r="ECK54" s="11"/>
      <c r="ECL54" s="11"/>
      <c r="ECM54" s="11"/>
      <c r="ECN54" s="11"/>
      <c r="ECO54" s="11"/>
      <c r="ECP54" s="11"/>
      <c r="ECQ54" s="11"/>
      <c r="ECR54" s="11"/>
      <c r="ECS54" s="11"/>
      <c r="ECT54" s="11"/>
      <c r="ECU54" s="11"/>
      <c r="ECV54" s="11"/>
      <c r="ECW54" s="11"/>
      <c r="ECX54" s="11"/>
      <c r="ECY54" s="11"/>
      <c r="ECZ54" s="11"/>
      <c r="EDA54" s="11"/>
      <c r="EDB54" s="11"/>
      <c r="EDC54" s="11"/>
      <c r="EDD54" s="11"/>
      <c r="EDE54" s="11"/>
      <c r="EDF54" s="11"/>
      <c r="EDG54" s="11"/>
      <c r="EDH54" s="11"/>
      <c r="EDI54" s="11"/>
      <c r="EDJ54" s="11"/>
      <c r="EDK54" s="11"/>
      <c r="EDL54" s="11"/>
      <c r="EDM54" s="11"/>
      <c r="EDN54" s="11"/>
      <c r="EDO54" s="11"/>
      <c r="EDP54" s="11"/>
      <c r="EDQ54" s="11"/>
      <c r="EDR54" s="11"/>
      <c r="EDS54" s="11"/>
      <c r="EDT54" s="11"/>
      <c r="EDU54" s="11"/>
      <c r="EDV54" s="11"/>
      <c r="EDW54" s="11"/>
      <c r="EDX54" s="11"/>
      <c r="EDY54" s="11"/>
      <c r="EDZ54" s="11"/>
      <c r="EEA54" s="11"/>
      <c r="EEB54" s="11"/>
      <c r="EEC54" s="11"/>
      <c r="EED54" s="11"/>
      <c r="EEE54" s="11"/>
      <c r="EEF54" s="11"/>
      <c r="EEG54" s="11"/>
      <c r="EEH54" s="11"/>
      <c r="EEI54" s="11"/>
      <c r="EEJ54" s="11"/>
      <c r="EEK54" s="11"/>
      <c r="EEL54" s="11"/>
      <c r="EEM54" s="11"/>
      <c r="EEN54" s="11"/>
      <c r="EEO54" s="11"/>
      <c r="EEP54" s="11"/>
      <c r="EEQ54" s="11"/>
      <c r="EER54" s="11"/>
      <c r="EES54" s="11"/>
      <c r="EET54" s="11"/>
      <c r="EEU54" s="11"/>
      <c r="EEV54" s="11"/>
      <c r="EEW54" s="11"/>
      <c r="EEX54" s="11"/>
      <c r="EEY54" s="11"/>
      <c r="EEZ54" s="11"/>
      <c r="EFA54" s="11"/>
      <c r="EFB54" s="11"/>
      <c r="EFC54" s="11"/>
      <c r="EFD54" s="11"/>
      <c r="EFE54" s="11"/>
      <c r="EFF54" s="11"/>
      <c r="EFG54" s="11"/>
      <c r="EFH54" s="11"/>
      <c r="EFI54" s="11"/>
      <c r="EFJ54" s="11"/>
      <c r="EFK54" s="11"/>
      <c r="EFL54" s="11"/>
      <c r="EFM54" s="11"/>
      <c r="EFN54" s="11"/>
      <c r="EFO54" s="11"/>
      <c r="EFP54" s="11"/>
      <c r="EFQ54" s="11"/>
      <c r="EFR54" s="11"/>
      <c r="EFS54" s="11"/>
      <c r="EFT54" s="11"/>
      <c r="EFU54" s="11"/>
      <c r="EFV54" s="11"/>
      <c r="EFW54" s="11"/>
      <c r="EFX54" s="11"/>
      <c r="EFY54" s="11"/>
      <c r="EFZ54" s="11"/>
      <c r="EGA54" s="11"/>
      <c r="EGB54" s="11"/>
      <c r="EGC54" s="11"/>
      <c r="EGD54" s="11"/>
      <c r="EGE54" s="11"/>
      <c r="EGF54" s="11"/>
      <c r="EGG54" s="11"/>
      <c r="EGH54" s="11"/>
      <c r="EGI54" s="11"/>
      <c r="EGJ54" s="11"/>
      <c r="EGK54" s="11"/>
      <c r="EGL54" s="11"/>
      <c r="EGM54" s="11"/>
      <c r="EGN54" s="11"/>
      <c r="EGO54" s="11"/>
      <c r="EGP54" s="11"/>
      <c r="EGQ54" s="11"/>
      <c r="EGR54" s="11"/>
      <c r="EGS54" s="11"/>
      <c r="EGT54" s="11"/>
      <c r="EGU54" s="11"/>
      <c r="EGV54" s="11"/>
      <c r="EGW54" s="11"/>
      <c r="EGX54" s="11"/>
      <c r="EGY54" s="11"/>
      <c r="EGZ54" s="11"/>
      <c r="EHA54" s="11"/>
      <c r="EHB54" s="11"/>
      <c r="EHC54" s="11"/>
      <c r="EHD54" s="11"/>
      <c r="EHE54" s="11"/>
      <c r="EHF54" s="11"/>
      <c r="EHG54" s="11"/>
      <c r="EHH54" s="11"/>
      <c r="EHI54" s="11"/>
      <c r="EHJ54" s="11"/>
      <c r="EHK54" s="11"/>
      <c r="EHL54" s="11"/>
      <c r="EHM54" s="11"/>
      <c r="EHN54" s="11"/>
      <c r="EHO54" s="11"/>
      <c r="EHP54" s="11"/>
      <c r="EHQ54" s="11"/>
      <c r="EHR54" s="11"/>
      <c r="EHS54" s="11"/>
      <c r="EHT54" s="11"/>
      <c r="EHU54" s="11"/>
      <c r="EHV54" s="11"/>
      <c r="EHW54" s="11"/>
      <c r="EHX54" s="11"/>
      <c r="EHY54" s="11"/>
      <c r="EHZ54" s="11"/>
      <c r="EIA54" s="11"/>
      <c r="EIB54" s="11"/>
      <c r="EIC54" s="11"/>
      <c r="EID54" s="11"/>
      <c r="EIE54" s="11"/>
      <c r="EIF54" s="11"/>
      <c r="EIG54" s="11"/>
      <c r="EIH54" s="11"/>
      <c r="EII54" s="11"/>
      <c r="EIJ54" s="11"/>
      <c r="EIK54" s="11"/>
      <c r="EIL54" s="11"/>
      <c r="EIM54" s="11"/>
      <c r="EIN54" s="11"/>
      <c r="EIO54" s="11"/>
      <c r="EIP54" s="11"/>
      <c r="EIQ54" s="11"/>
      <c r="EIR54" s="11"/>
      <c r="EIS54" s="11"/>
      <c r="EIT54" s="11"/>
      <c r="EIU54" s="11"/>
      <c r="EIV54" s="11"/>
      <c r="EIW54" s="11"/>
      <c r="EIX54" s="11"/>
      <c r="EIY54" s="11"/>
      <c r="EIZ54" s="11"/>
      <c r="EJA54" s="11"/>
      <c r="EJB54" s="11"/>
      <c r="EJC54" s="11"/>
      <c r="EJD54" s="11"/>
      <c r="EJE54" s="11"/>
      <c r="EJF54" s="11"/>
      <c r="EJG54" s="11"/>
      <c r="EJH54" s="11"/>
      <c r="EJI54" s="11"/>
      <c r="EJJ54" s="11"/>
      <c r="EJK54" s="11"/>
      <c r="EJL54" s="11"/>
      <c r="EJM54" s="11"/>
      <c r="EJN54" s="11"/>
      <c r="EJO54" s="11"/>
      <c r="EJP54" s="11"/>
      <c r="EJQ54" s="11"/>
      <c r="EJR54" s="11"/>
      <c r="EJS54" s="11"/>
      <c r="EJT54" s="11"/>
      <c r="EJU54" s="11"/>
      <c r="EJV54" s="11"/>
      <c r="EJW54" s="11"/>
      <c r="EJX54" s="11"/>
      <c r="EJY54" s="11"/>
      <c r="EJZ54" s="11"/>
      <c r="EKA54" s="11"/>
      <c r="EKB54" s="11"/>
      <c r="EKC54" s="11"/>
      <c r="EKD54" s="11"/>
      <c r="EKE54" s="11"/>
      <c r="EKF54" s="11"/>
      <c r="EKG54" s="11"/>
      <c r="EKH54" s="11"/>
      <c r="EKI54" s="11"/>
      <c r="EKJ54" s="11"/>
      <c r="EKK54" s="11"/>
      <c r="EKL54" s="11"/>
      <c r="EKM54" s="11"/>
      <c r="EKN54" s="11"/>
      <c r="EKO54" s="11"/>
      <c r="EKP54" s="11"/>
      <c r="EKQ54" s="11"/>
      <c r="EKR54" s="11"/>
      <c r="EKS54" s="11"/>
      <c r="EKT54" s="11"/>
      <c r="EKU54" s="11"/>
      <c r="EKV54" s="11"/>
      <c r="EKW54" s="11"/>
      <c r="EKX54" s="11"/>
      <c r="EKY54" s="11"/>
      <c r="EKZ54" s="11"/>
      <c r="ELA54" s="11"/>
      <c r="ELB54" s="11"/>
      <c r="ELC54" s="11"/>
      <c r="ELD54" s="11"/>
      <c r="ELE54" s="11"/>
      <c r="ELF54" s="11"/>
      <c r="ELG54" s="11"/>
      <c r="ELH54" s="11"/>
      <c r="ELI54" s="11"/>
      <c r="ELJ54" s="11"/>
      <c r="ELK54" s="11"/>
      <c r="ELL54" s="11"/>
      <c r="ELM54" s="11"/>
      <c r="ELN54" s="11"/>
      <c r="ELO54" s="11"/>
      <c r="ELP54" s="11"/>
      <c r="ELQ54" s="11"/>
      <c r="ELR54" s="11"/>
      <c r="ELS54" s="11"/>
      <c r="ELT54" s="11"/>
      <c r="ELU54" s="11"/>
      <c r="ELV54" s="11"/>
      <c r="ELW54" s="11"/>
      <c r="ELX54" s="11"/>
      <c r="ELY54" s="11"/>
      <c r="ELZ54" s="11"/>
      <c r="EMA54" s="11"/>
      <c r="EMB54" s="11"/>
      <c r="EMC54" s="11"/>
      <c r="EMD54" s="11"/>
      <c r="EME54" s="11"/>
      <c r="EMF54" s="11"/>
      <c r="EMG54" s="11"/>
      <c r="EMH54" s="11"/>
      <c r="EMI54" s="11"/>
      <c r="EMJ54" s="11"/>
      <c r="EMK54" s="11"/>
      <c r="EML54" s="11"/>
      <c r="EMM54" s="11"/>
      <c r="EMN54" s="11"/>
      <c r="EMO54" s="11"/>
      <c r="EMP54" s="11"/>
      <c r="EMQ54" s="11"/>
      <c r="EMR54" s="11"/>
      <c r="EMS54" s="11"/>
      <c r="EMT54" s="11"/>
      <c r="EMU54" s="11"/>
      <c r="EMV54" s="11"/>
      <c r="EMW54" s="11"/>
      <c r="EMX54" s="11"/>
      <c r="EMY54" s="11"/>
      <c r="EMZ54" s="11"/>
      <c r="ENA54" s="11"/>
      <c r="ENB54" s="11"/>
      <c r="ENC54" s="11"/>
      <c r="END54" s="11"/>
      <c r="ENE54" s="11"/>
      <c r="ENF54" s="11"/>
      <c r="ENG54" s="11"/>
      <c r="ENH54" s="11"/>
      <c r="ENI54" s="11"/>
      <c r="ENJ54" s="11"/>
      <c r="ENK54" s="11"/>
      <c r="ENL54" s="11"/>
      <c r="ENM54" s="11"/>
      <c r="ENN54" s="11"/>
      <c r="ENO54" s="11"/>
      <c r="ENP54" s="11"/>
      <c r="ENQ54" s="11"/>
      <c r="ENR54" s="11"/>
      <c r="ENS54" s="11"/>
      <c r="ENT54" s="11"/>
      <c r="ENU54" s="11"/>
      <c r="ENV54" s="11"/>
      <c r="ENW54" s="11"/>
      <c r="ENX54" s="11"/>
      <c r="ENY54" s="11"/>
      <c r="ENZ54" s="11"/>
      <c r="EOA54" s="11"/>
      <c r="EOB54" s="11"/>
      <c r="EOC54" s="11"/>
      <c r="EOD54" s="11"/>
      <c r="EOE54" s="11"/>
      <c r="EOF54" s="11"/>
      <c r="EOG54" s="11"/>
      <c r="EOH54" s="11"/>
      <c r="EOI54" s="11"/>
      <c r="EOJ54" s="11"/>
      <c r="EOK54" s="11"/>
      <c r="EOL54" s="11"/>
      <c r="EOM54" s="11"/>
      <c r="EON54" s="11"/>
      <c r="EOO54" s="11"/>
      <c r="EOP54" s="11"/>
      <c r="EOQ54" s="11"/>
      <c r="EOR54" s="11"/>
      <c r="EOS54" s="11"/>
      <c r="EOT54" s="11"/>
      <c r="EOU54" s="11"/>
      <c r="EOV54" s="11"/>
      <c r="EOW54" s="11"/>
      <c r="EOX54" s="11"/>
      <c r="EOY54" s="11"/>
      <c r="EOZ54" s="11"/>
      <c r="EPA54" s="11"/>
      <c r="EPB54" s="11"/>
      <c r="EPC54" s="11"/>
      <c r="EPD54" s="11"/>
      <c r="EPE54" s="11"/>
      <c r="EPF54" s="11"/>
      <c r="EPG54" s="11"/>
      <c r="EPH54" s="11"/>
      <c r="EPI54" s="11"/>
      <c r="EPJ54" s="11"/>
      <c r="EPK54" s="11"/>
      <c r="EPL54" s="11"/>
      <c r="EPM54" s="11"/>
      <c r="EPN54" s="11"/>
      <c r="EPO54" s="11"/>
      <c r="EPP54" s="11"/>
      <c r="EPQ54" s="11"/>
      <c r="EPR54" s="11"/>
      <c r="EPS54" s="11"/>
      <c r="EPT54" s="11"/>
      <c r="EPU54" s="11"/>
      <c r="EPV54" s="11"/>
      <c r="EPW54" s="11"/>
      <c r="EPX54" s="11"/>
      <c r="EPY54" s="11"/>
      <c r="EPZ54" s="11"/>
      <c r="EQA54" s="11"/>
      <c r="EQB54" s="11"/>
      <c r="EQC54" s="11"/>
      <c r="EQD54" s="11"/>
      <c r="EQE54" s="11"/>
      <c r="EQF54" s="11"/>
      <c r="EQG54" s="11"/>
      <c r="EQH54" s="11"/>
      <c r="EQI54" s="11"/>
      <c r="EQJ54" s="11"/>
      <c r="EQK54" s="11"/>
      <c r="EQL54" s="11"/>
      <c r="EQM54" s="11"/>
      <c r="EQN54" s="11"/>
      <c r="EQO54" s="11"/>
      <c r="EQP54" s="11"/>
      <c r="EQQ54" s="11"/>
      <c r="EQR54" s="11"/>
      <c r="EQS54" s="11"/>
      <c r="EQT54" s="11"/>
      <c r="EQU54" s="11"/>
      <c r="EQV54" s="11"/>
      <c r="EQW54" s="11"/>
      <c r="EQX54" s="11"/>
      <c r="EQY54" s="11"/>
      <c r="EQZ54" s="11"/>
      <c r="ERA54" s="11"/>
      <c r="ERB54" s="11"/>
      <c r="ERC54" s="11"/>
      <c r="ERD54" s="11"/>
      <c r="ERE54" s="11"/>
      <c r="ERF54" s="11"/>
      <c r="ERG54" s="11"/>
      <c r="ERH54" s="11"/>
      <c r="ERI54" s="11"/>
      <c r="ERJ54" s="11"/>
      <c r="ERK54" s="11"/>
      <c r="ERL54" s="11"/>
      <c r="ERM54" s="11"/>
      <c r="ERN54" s="11"/>
      <c r="ERO54" s="11"/>
      <c r="ERP54" s="11"/>
      <c r="ERQ54" s="11"/>
      <c r="ERR54" s="11"/>
      <c r="ERS54" s="11"/>
      <c r="ERT54" s="11"/>
      <c r="ERU54" s="11"/>
      <c r="ERV54" s="11"/>
      <c r="ERW54" s="11"/>
      <c r="ERX54" s="11"/>
      <c r="ERY54" s="11"/>
      <c r="ERZ54" s="11"/>
      <c r="ESA54" s="11"/>
      <c r="ESB54" s="11"/>
      <c r="ESC54" s="11"/>
      <c r="ESD54" s="11"/>
      <c r="ESE54" s="11"/>
      <c r="ESF54" s="11"/>
      <c r="ESG54" s="11"/>
      <c r="ESH54" s="11"/>
      <c r="ESI54" s="11"/>
      <c r="ESJ54" s="11"/>
      <c r="ESK54" s="11"/>
      <c r="ESL54" s="11"/>
      <c r="ESM54" s="11"/>
      <c r="ESN54" s="11"/>
      <c r="ESO54" s="11"/>
      <c r="ESP54" s="11"/>
      <c r="ESQ54" s="11"/>
      <c r="ESR54" s="11"/>
      <c r="ESS54" s="11"/>
      <c r="EST54" s="11"/>
      <c r="ESU54" s="11"/>
      <c r="ESV54" s="11"/>
      <c r="ESW54" s="11"/>
      <c r="ESX54" s="11"/>
      <c r="ESY54" s="11"/>
      <c r="ESZ54" s="11"/>
      <c r="ETA54" s="11"/>
      <c r="ETB54" s="11"/>
      <c r="ETC54" s="11"/>
      <c r="ETD54" s="11"/>
      <c r="ETE54" s="11"/>
      <c r="ETF54" s="11"/>
      <c r="ETG54" s="11"/>
      <c r="ETH54" s="11"/>
      <c r="ETI54" s="11"/>
      <c r="ETJ54" s="11"/>
      <c r="ETK54" s="11"/>
      <c r="ETL54" s="11"/>
      <c r="ETM54" s="11"/>
      <c r="ETN54" s="11"/>
      <c r="ETO54" s="11"/>
      <c r="ETP54" s="11"/>
      <c r="ETQ54" s="11"/>
      <c r="ETR54" s="11"/>
      <c r="ETS54" s="11"/>
      <c r="ETT54" s="11"/>
      <c r="ETU54" s="11"/>
      <c r="ETV54" s="11"/>
      <c r="ETW54" s="11"/>
      <c r="ETX54" s="11"/>
      <c r="ETY54" s="11"/>
      <c r="ETZ54" s="11"/>
      <c r="EUA54" s="11"/>
      <c r="EUB54" s="11"/>
      <c r="EUC54" s="11"/>
      <c r="EUD54" s="11"/>
      <c r="EUE54" s="11"/>
      <c r="EUF54" s="11"/>
      <c r="EUG54" s="11"/>
      <c r="EUH54" s="11"/>
      <c r="EUI54" s="11"/>
      <c r="EUJ54" s="11"/>
      <c r="EUK54" s="11"/>
      <c r="EUL54" s="11"/>
      <c r="EUM54" s="11"/>
      <c r="EUN54" s="11"/>
      <c r="EUO54" s="11"/>
      <c r="EUP54" s="11"/>
      <c r="EUQ54" s="11"/>
      <c r="EUR54" s="11"/>
      <c r="EUS54" s="11"/>
      <c r="EUT54" s="11"/>
      <c r="EUU54" s="11"/>
      <c r="EUV54" s="11"/>
      <c r="EUW54" s="11"/>
      <c r="EUX54" s="11"/>
      <c r="EUY54" s="11"/>
      <c r="EUZ54" s="11"/>
      <c r="EVA54" s="11"/>
      <c r="EVB54" s="11"/>
      <c r="EVC54" s="11"/>
      <c r="EVD54" s="11"/>
      <c r="EVE54" s="11"/>
      <c r="EVF54" s="11"/>
      <c r="EVG54" s="11"/>
      <c r="EVH54" s="11"/>
      <c r="EVI54" s="11"/>
      <c r="EVJ54" s="11"/>
      <c r="EVK54" s="11"/>
      <c r="EVL54" s="11"/>
      <c r="EVM54" s="11"/>
      <c r="EVN54" s="11"/>
      <c r="EVO54" s="11"/>
      <c r="EVP54" s="11"/>
      <c r="EVQ54" s="11"/>
      <c r="EVR54" s="11"/>
      <c r="EVS54" s="11"/>
      <c r="EVT54" s="11"/>
      <c r="EVU54" s="11"/>
      <c r="EVV54" s="11"/>
      <c r="EVW54" s="11"/>
      <c r="EVX54" s="11"/>
      <c r="EVY54" s="11"/>
      <c r="EVZ54" s="11"/>
      <c r="EWA54" s="11"/>
      <c r="EWB54" s="11"/>
      <c r="EWC54" s="11"/>
      <c r="EWD54" s="11"/>
      <c r="EWE54" s="11"/>
      <c r="EWF54" s="11"/>
      <c r="EWG54" s="11"/>
      <c r="EWH54" s="11"/>
      <c r="EWI54" s="11"/>
      <c r="EWJ54" s="11"/>
      <c r="EWK54" s="11"/>
      <c r="EWL54" s="11"/>
      <c r="EWM54" s="11"/>
      <c r="EWN54" s="11"/>
      <c r="EWO54" s="11"/>
      <c r="EWP54" s="11"/>
      <c r="EWQ54" s="11"/>
      <c r="EWR54" s="11"/>
      <c r="EWS54" s="11"/>
      <c r="EWT54" s="11"/>
      <c r="EWU54" s="11"/>
      <c r="EWV54" s="11"/>
      <c r="EWW54" s="11"/>
      <c r="EWX54" s="11"/>
      <c r="EWY54" s="11"/>
      <c r="EWZ54" s="11"/>
      <c r="EXA54" s="11"/>
      <c r="EXB54" s="11"/>
      <c r="EXC54" s="11"/>
      <c r="EXD54" s="11"/>
      <c r="EXE54" s="11"/>
      <c r="EXF54" s="11"/>
      <c r="EXG54" s="11"/>
      <c r="EXH54" s="11"/>
      <c r="EXI54" s="11"/>
      <c r="EXJ54" s="11"/>
      <c r="EXK54" s="11"/>
      <c r="EXL54" s="11"/>
      <c r="EXM54" s="11"/>
      <c r="EXN54" s="11"/>
      <c r="EXO54" s="11"/>
      <c r="EXP54" s="11"/>
      <c r="EXQ54" s="11"/>
      <c r="EXR54" s="11"/>
      <c r="EXS54" s="11"/>
      <c r="EXT54" s="11"/>
      <c r="EXU54" s="11"/>
      <c r="EXV54" s="11"/>
      <c r="EXW54" s="11"/>
      <c r="EXX54" s="11"/>
      <c r="EXY54" s="11"/>
      <c r="EXZ54" s="11"/>
      <c r="EYA54" s="11"/>
      <c r="EYB54" s="11"/>
      <c r="EYC54" s="11"/>
      <c r="EYD54" s="11"/>
      <c r="EYE54" s="11"/>
      <c r="EYF54" s="11"/>
      <c r="EYG54" s="11"/>
      <c r="EYH54" s="11"/>
      <c r="EYI54" s="11"/>
      <c r="EYJ54" s="11"/>
      <c r="EYK54" s="11"/>
      <c r="EYL54" s="11"/>
      <c r="EYM54" s="11"/>
      <c r="EYN54" s="11"/>
      <c r="EYO54" s="11"/>
      <c r="EYP54" s="11"/>
      <c r="EYQ54" s="11"/>
      <c r="EYR54" s="11"/>
      <c r="EYS54" s="11"/>
      <c r="EYT54" s="11"/>
      <c r="EYU54" s="11"/>
      <c r="EYV54" s="11"/>
      <c r="EYW54" s="11"/>
      <c r="EYX54" s="11"/>
      <c r="EYY54" s="11"/>
      <c r="EYZ54" s="11"/>
      <c r="EZA54" s="11"/>
      <c r="EZB54" s="11"/>
      <c r="EZC54" s="11"/>
      <c r="EZD54" s="11"/>
      <c r="EZE54" s="11"/>
      <c r="EZF54" s="11"/>
      <c r="EZG54" s="11"/>
      <c r="EZH54" s="11"/>
      <c r="EZI54" s="11"/>
      <c r="EZJ54" s="11"/>
      <c r="EZK54" s="11"/>
      <c r="EZL54" s="11"/>
      <c r="EZM54" s="11"/>
      <c r="EZN54" s="11"/>
      <c r="EZO54" s="11"/>
      <c r="EZP54" s="11"/>
      <c r="EZQ54" s="11"/>
      <c r="EZR54" s="11"/>
      <c r="EZS54" s="11"/>
      <c r="EZT54" s="11"/>
      <c r="EZU54" s="11"/>
      <c r="EZV54" s="11"/>
      <c r="EZW54" s="11"/>
      <c r="EZX54" s="11"/>
      <c r="EZY54" s="11"/>
      <c r="EZZ54" s="11"/>
      <c r="FAA54" s="11"/>
      <c r="FAB54" s="11"/>
      <c r="FAC54" s="11"/>
      <c r="FAD54" s="11"/>
      <c r="FAE54" s="11"/>
      <c r="FAF54" s="11"/>
      <c r="FAG54" s="11"/>
      <c r="FAH54" s="11"/>
      <c r="FAI54" s="11"/>
      <c r="FAJ54" s="11"/>
      <c r="FAK54" s="11"/>
      <c r="FAL54" s="11"/>
      <c r="FAM54" s="11"/>
      <c r="FAN54" s="11"/>
      <c r="FAO54" s="11"/>
      <c r="FAP54" s="11"/>
      <c r="FAQ54" s="11"/>
      <c r="FAR54" s="11"/>
      <c r="FAS54" s="11"/>
      <c r="FAT54" s="11"/>
      <c r="FAU54" s="11"/>
      <c r="FAV54" s="11"/>
      <c r="FAW54" s="11"/>
      <c r="FAX54" s="11"/>
      <c r="FAY54" s="11"/>
      <c r="FAZ54" s="11"/>
      <c r="FBA54" s="11"/>
      <c r="FBB54" s="11"/>
      <c r="FBC54" s="11"/>
      <c r="FBD54" s="11"/>
      <c r="FBE54" s="11"/>
      <c r="FBF54" s="11"/>
      <c r="FBG54" s="11"/>
      <c r="FBH54" s="11"/>
      <c r="FBI54" s="11"/>
      <c r="FBJ54" s="11"/>
      <c r="FBK54" s="11"/>
      <c r="FBL54" s="11"/>
      <c r="FBM54" s="11"/>
      <c r="FBN54" s="11"/>
      <c r="FBO54" s="11"/>
      <c r="FBP54" s="11"/>
      <c r="FBQ54" s="11"/>
      <c r="FBR54" s="11"/>
      <c r="FBS54" s="11"/>
      <c r="FBT54" s="11"/>
      <c r="FBU54" s="11"/>
      <c r="FBV54" s="11"/>
      <c r="FBW54" s="11"/>
      <c r="FBX54" s="11"/>
      <c r="FBY54" s="11"/>
      <c r="FBZ54" s="11"/>
      <c r="FCA54" s="11"/>
      <c r="FCB54" s="11"/>
      <c r="FCC54" s="11"/>
      <c r="FCD54" s="11"/>
      <c r="FCE54" s="11"/>
      <c r="FCF54" s="11"/>
      <c r="FCG54" s="11"/>
      <c r="FCH54" s="11"/>
      <c r="FCI54" s="11"/>
      <c r="FCJ54" s="11"/>
      <c r="FCK54" s="11"/>
      <c r="FCL54" s="11"/>
      <c r="FCM54" s="11"/>
      <c r="FCN54" s="11"/>
      <c r="FCO54" s="11"/>
      <c r="FCP54" s="11"/>
      <c r="FCQ54" s="11"/>
      <c r="FCR54" s="11"/>
      <c r="FCS54" s="11"/>
      <c r="FCT54" s="11"/>
      <c r="FCU54" s="11"/>
      <c r="FCV54" s="11"/>
      <c r="FCW54" s="11"/>
      <c r="FCX54" s="11"/>
      <c r="FCY54" s="11"/>
      <c r="FCZ54" s="11"/>
      <c r="FDA54" s="11"/>
      <c r="FDB54" s="11"/>
      <c r="FDC54" s="11"/>
      <c r="FDD54" s="11"/>
      <c r="FDE54" s="11"/>
      <c r="FDF54" s="11"/>
      <c r="FDG54" s="11"/>
      <c r="FDH54" s="11"/>
      <c r="FDI54" s="11"/>
      <c r="FDJ54" s="11"/>
      <c r="FDK54" s="11"/>
      <c r="FDL54" s="11"/>
      <c r="FDM54" s="11"/>
      <c r="FDN54" s="11"/>
      <c r="FDO54" s="11"/>
      <c r="FDP54" s="11"/>
      <c r="FDQ54" s="11"/>
      <c r="FDR54" s="11"/>
      <c r="FDS54" s="11"/>
      <c r="FDT54" s="11"/>
      <c r="FDU54" s="11"/>
      <c r="FDV54" s="11"/>
      <c r="FDW54" s="11"/>
      <c r="FDX54" s="11"/>
      <c r="FDY54" s="11"/>
      <c r="FDZ54" s="11"/>
      <c r="FEA54" s="11"/>
      <c r="FEB54" s="11"/>
      <c r="FEC54" s="11"/>
      <c r="FED54" s="11"/>
      <c r="FEE54" s="11"/>
      <c r="FEF54" s="11"/>
      <c r="FEG54" s="11"/>
      <c r="FEH54" s="11"/>
      <c r="FEI54" s="11"/>
      <c r="FEJ54" s="11"/>
      <c r="FEK54" s="11"/>
      <c r="FEL54" s="11"/>
      <c r="FEM54" s="11"/>
      <c r="FEN54" s="11"/>
      <c r="FEO54" s="11"/>
      <c r="FEP54" s="11"/>
      <c r="FEQ54" s="11"/>
      <c r="FER54" s="11"/>
      <c r="FES54" s="11"/>
      <c r="FET54" s="11"/>
      <c r="FEU54" s="11"/>
      <c r="FEV54" s="11"/>
      <c r="FEW54" s="11"/>
      <c r="FEX54" s="11"/>
      <c r="FEY54" s="11"/>
      <c r="FEZ54" s="11"/>
      <c r="FFA54" s="11"/>
      <c r="FFB54" s="11"/>
      <c r="FFC54" s="11"/>
      <c r="FFD54" s="11"/>
      <c r="FFE54" s="11"/>
      <c r="FFF54" s="11"/>
      <c r="FFG54" s="11"/>
      <c r="FFH54" s="11"/>
      <c r="FFI54" s="11"/>
      <c r="FFJ54" s="11"/>
      <c r="FFK54" s="11"/>
      <c r="FFL54" s="11"/>
      <c r="FFM54" s="11"/>
      <c r="FFN54" s="11"/>
      <c r="FFO54" s="11"/>
      <c r="FFP54" s="11"/>
      <c r="FFQ54" s="11"/>
      <c r="FFR54" s="11"/>
      <c r="FFS54" s="11"/>
      <c r="FFT54" s="11"/>
      <c r="FFU54" s="11"/>
      <c r="FFV54" s="11"/>
      <c r="FFW54" s="11"/>
      <c r="FFX54" s="11"/>
      <c r="FFY54" s="11"/>
      <c r="FFZ54" s="11"/>
      <c r="FGA54" s="11"/>
      <c r="FGB54" s="11"/>
      <c r="FGC54" s="11"/>
      <c r="FGD54" s="11"/>
      <c r="FGE54" s="11"/>
      <c r="FGF54" s="11"/>
      <c r="FGG54" s="11"/>
      <c r="FGH54" s="11"/>
      <c r="FGI54" s="11"/>
      <c r="FGJ54" s="11"/>
      <c r="FGK54" s="11"/>
      <c r="FGL54" s="11"/>
      <c r="FGM54" s="11"/>
      <c r="FGN54" s="11"/>
      <c r="FGO54" s="11"/>
      <c r="FGP54" s="11"/>
      <c r="FGQ54" s="11"/>
      <c r="FGR54" s="11"/>
      <c r="FGS54" s="11"/>
      <c r="FGT54" s="11"/>
      <c r="FGU54" s="11"/>
      <c r="FGV54" s="11"/>
      <c r="FGW54" s="11"/>
      <c r="FGX54" s="11"/>
      <c r="FGY54" s="11"/>
      <c r="FGZ54" s="11"/>
      <c r="FHA54" s="11"/>
      <c r="FHB54" s="11"/>
      <c r="FHC54" s="11"/>
      <c r="FHD54" s="11"/>
      <c r="FHE54" s="11"/>
      <c r="FHF54" s="11"/>
      <c r="FHG54" s="11"/>
      <c r="FHH54" s="11"/>
      <c r="FHI54" s="11"/>
      <c r="FHJ54" s="11"/>
      <c r="FHK54" s="11"/>
      <c r="FHL54" s="11"/>
      <c r="FHM54" s="11"/>
      <c r="FHN54" s="11"/>
      <c r="FHO54" s="11"/>
      <c r="FHP54" s="11"/>
      <c r="FHQ54" s="11"/>
      <c r="FHR54" s="11"/>
      <c r="FHS54" s="11"/>
      <c r="FHT54" s="11"/>
      <c r="FHU54" s="11"/>
      <c r="FHV54" s="11"/>
      <c r="FHW54" s="11"/>
      <c r="FHX54" s="11"/>
      <c r="FHY54" s="11"/>
      <c r="FHZ54" s="11"/>
      <c r="FIA54" s="11"/>
      <c r="FIB54" s="11"/>
      <c r="FIC54" s="11"/>
      <c r="FID54" s="11"/>
      <c r="FIE54" s="11"/>
      <c r="FIF54" s="11"/>
      <c r="FIG54" s="11"/>
      <c r="FIH54" s="11"/>
      <c r="FII54" s="11"/>
      <c r="FIJ54" s="11"/>
      <c r="FIK54" s="11"/>
      <c r="FIL54" s="11"/>
      <c r="FIM54" s="11"/>
      <c r="FIN54" s="11"/>
      <c r="FIO54" s="11"/>
      <c r="FIP54" s="11"/>
      <c r="FIQ54" s="11"/>
      <c r="FIR54" s="11"/>
      <c r="FIS54" s="11"/>
      <c r="FIT54" s="11"/>
      <c r="FIU54" s="11"/>
      <c r="FIV54" s="11"/>
      <c r="FIW54" s="11"/>
      <c r="FIX54" s="11"/>
      <c r="FIY54" s="11"/>
      <c r="FIZ54" s="11"/>
      <c r="FJA54" s="11"/>
      <c r="FJB54" s="11"/>
      <c r="FJC54" s="11"/>
      <c r="FJD54" s="11"/>
      <c r="FJE54" s="11"/>
      <c r="FJF54" s="11"/>
      <c r="FJG54" s="11"/>
      <c r="FJH54" s="11"/>
      <c r="FJI54" s="11"/>
      <c r="FJJ54" s="11"/>
      <c r="FJK54" s="11"/>
      <c r="FJL54" s="11"/>
      <c r="FJM54" s="11"/>
      <c r="FJN54" s="11"/>
      <c r="FJO54" s="11"/>
      <c r="FJP54" s="11"/>
      <c r="FJQ54" s="11"/>
      <c r="FJR54" s="11"/>
      <c r="FJS54" s="11"/>
      <c r="FJT54" s="11"/>
      <c r="FJU54" s="11"/>
      <c r="FJV54" s="11"/>
      <c r="FJW54" s="11"/>
      <c r="FJX54" s="11"/>
      <c r="FJY54" s="11"/>
      <c r="FJZ54" s="11"/>
      <c r="FKA54" s="11"/>
      <c r="FKB54" s="11"/>
      <c r="FKC54" s="11"/>
      <c r="FKD54" s="11"/>
      <c r="FKE54" s="11"/>
      <c r="FKF54" s="11"/>
      <c r="FKG54" s="11"/>
      <c r="FKH54" s="11"/>
      <c r="FKI54" s="11"/>
      <c r="FKJ54" s="11"/>
      <c r="FKK54" s="11"/>
      <c r="FKL54" s="11"/>
      <c r="FKM54" s="11"/>
      <c r="FKN54" s="11"/>
      <c r="FKO54" s="11"/>
      <c r="FKP54" s="11"/>
      <c r="FKQ54" s="11"/>
      <c r="FKR54" s="11"/>
      <c r="FKS54" s="11"/>
      <c r="FKT54" s="11"/>
      <c r="FKU54" s="11"/>
      <c r="FKV54" s="11"/>
      <c r="FKW54" s="11"/>
      <c r="FKX54" s="11"/>
      <c r="FKY54" s="11"/>
      <c r="FKZ54" s="11"/>
      <c r="FLA54" s="11"/>
      <c r="FLB54" s="11"/>
      <c r="FLC54" s="11"/>
      <c r="FLD54" s="11"/>
      <c r="FLE54" s="11"/>
      <c r="FLF54" s="11"/>
      <c r="FLG54" s="11"/>
      <c r="FLH54" s="11"/>
      <c r="FLI54" s="11"/>
      <c r="FLJ54" s="11"/>
      <c r="FLK54" s="11"/>
      <c r="FLL54" s="11"/>
      <c r="FLM54" s="11"/>
      <c r="FLN54" s="11"/>
      <c r="FLO54" s="11"/>
      <c r="FLP54" s="11"/>
      <c r="FLQ54" s="11"/>
      <c r="FLR54" s="11"/>
      <c r="FLS54" s="11"/>
      <c r="FLT54" s="11"/>
      <c r="FLU54" s="11"/>
      <c r="FLV54" s="11"/>
      <c r="FLW54" s="11"/>
      <c r="FLX54" s="11"/>
      <c r="FLY54" s="11"/>
      <c r="FLZ54" s="11"/>
      <c r="FMA54" s="11"/>
      <c r="FMB54" s="11"/>
      <c r="FMC54" s="11"/>
      <c r="FMD54" s="11"/>
      <c r="FME54" s="11"/>
      <c r="FMF54" s="11"/>
      <c r="FMG54" s="11"/>
      <c r="FMH54" s="11"/>
      <c r="FMI54" s="11"/>
      <c r="FMJ54" s="11"/>
      <c r="FMK54" s="11"/>
      <c r="FML54" s="11"/>
      <c r="FMM54" s="11"/>
      <c r="FMN54" s="11"/>
      <c r="FMO54" s="11"/>
      <c r="FMP54" s="11"/>
      <c r="FMQ54" s="11"/>
      <c r="FMR54" s="11"/>
      <c r="FMS54" s="11"/>
      <c r="FMT54" s="11"/>
      <c r="FMU54" s="11"/>
      <c r="FMV54" s="11"/>
      <c r="FMW54" s="11"/>
      <c r="FMX54" s="11"/>
      <c r="FMY54" s="11"/>
      <c r="FMZ54" s="11"/>
      <c r="FNA54" s="11"/>
      <c r="FNB54" s="11"/>
      <c r="FNC54" s="11"/>
      <c r="FND54" s="11"/>
      <c r="FNE54" s="11"/>
      <c r="FNF54" s="11"/>
      <c r="FNG54" s="11"/>
      <c r="FNH54" s="11"/>
      <c r="FNI54" s="11"/>
      <c r="FNJ54" s="11"/>
      <c r="FNK54" s="11"/>
      <c r="FNL54" s="11"/>
      <c r="FNM54" s="11"/>
      <c r="FNN54" s="11"/>
      <c r="FNO54" s="11"/>
      <c r="FNP54" s="11"/>
      <c r="FNQ54" s="11"/>
      <c r="FNR54" s="11"/>
      <c r="FNS54" s="11"/>
      <c r="FNT54" s="11"/>
      <c r="FNU54" s="11"/>
      <c r="FNV54" s="11"/>
      <c r="FNW54" s="11"/>
      <c r="FNX54" s="11"/>
      <c r="FNY54" s="11"/>
      <c r="FNZ54" s="11"/>
      <c r="FOA54" s="11"/>
      <c r="FOB54" s="11"/>
      <c r="FOC54" s="11"/>
      <c r="FOD54" s="11"/>
      <c r="FOE54" s="11"/>
      <c r="FOF54" s="11"/>
      <c r="FOG54" s="11"/>
      <c r="FOH54" s="11"/>
      <c r="FOI54" s="11"/>
      <c r="FOJ54" s="11"/>
      <c r="FOK54" s="11"/>
      <c r="FOL54" s="11"/>
      <c r="FOM54" s="11"/>
      <c r="FON54" s="11"/>
      <c r="FOO54" s="11"/>
      <c r="FOP54" s="11"/>
      <c r="FOQ54" s="11"/>
      <c r="FOR54" s="11"/>
      <c r="FOS54" s="11"/>
      <c r="FOT54" s="11"/>
      <c r="FOU54" s="11"/>
      <c r="FOV54" s="11"/>
      <c r="FOW54" s="11"/>
      <c r="FOX54" s="11"/>
      <c r="FOY54" s="11"/>
      <c r="FOZ54" s="11"/>
      <c r="FPA54" s="11"/>
      <c r="FPB54" s="11"/>
      <c r="FPC54" s="11"/>
      <c r="FPD54" s="11"/>
      <c r="FPE54" s="11"/>
      <c r="FPF54" s="11"/>
      <c r="FPG54" s="11"/>
      <c r="FPH54" s="11"/>
      <c r="FPI54" s="11"/>
      <c r="FPJ54" s="11"/>
      <c r="FPK54" s="11"/>
      <c r="FPL54" s="11"/>
      <c r="FPM54" s="11"/>
      <c r="FPN54" s="11"/>
      <c r="FPO54" s="11"/>
      <c r="FPP54" s="11"/>
      <c r="FPQ54" s="11"/>
      <c r="FPR54" s="11"/>
      <c r="FPS54" s="11"/>
      <c r="FPT54" s="11"/>
      <c r="FPU54" s="11"/>
      <c r="FPV54" s="11"/>
      <c r="FPW54" s="11"/>
      <c r="FPX54" s="11"/>
      <c r="FPY54" s="11"/>
      <c r="FPZ54" s="11"/>
      <c r="FQA54" s="11"/>
      <c r="FQB54" s="11"/>
      <c r="FQC54" s="11"/>
      <c r="FQD54" s="11"/>
      <c r="FQE54" s="11"/>
      <c r="FQF54" s="11"/>
      <c r="FQG54" s="11"/>
      <c r="FQH54" s="11"/>
      <c r="FQI54" s="11"/>
      <c r="FQJ54" s="11"/>
      <c r="FQK54" s="11"/>
      <c r="FQL54" s="11"/>
      <c r="FQM54" s="11"/>
      <c r="FQN54" s="11"/>
      <c r="FQO54" s="11"/>
      <c r="FQP54" s="11"/>
      <c r="FQQ54" s="11"/>
      <c r="FQR54" s="11"/>
      <c r="FQS54" s="11"/>
      <c r="FQT54" s="11"/>
      <c r="FQU54" s="11"/>
      <c r="FQV54" s="11"/>
      <c r="FQW54" s="11"/>
      <c r="FQX54" s="11"/>
      <c r="FQY54" s="11"/>
      <c r="FQZ54" s="11"/>
      <c r="FRA54" s="11"/>
      <c r="FRB54" s="11"/>
      <c r="FRC54" s="11"/>
      <c r="FRD54" s="11"/>
      <c r="FRE54" s="11"/>
      <c r="FRF54" s="11"/>
      <c r="FRG54" s="11"/>
      <c r="FRH54" s="11"/>
      <c r="FRI54" s="11"/>
      <c r="FRJ54" s="11"/>
      <c r="FRK54" s="11"/>
      <c r="FRL54" s="11"/>
      <c r="FRM54" s="11"/>
      <c r="FRN54" s="11"/>
      <c r="FRO54" s="11"/>
      <c r="FRP54" s="11"/>
      <c r="FRQ54" s="11"/>
      <c r="FRR54" s="11"/>
      <c r="FRS54" s="11"/>
      <c r="FRT54" s="11"/>
      <c r="FRU54" s="11"/>
      <c r="FRV54" s="11"/>
      <c r="FRW54" s="11"/>
      <c r="FRX54" s="11"/>
      <c r="FRY54" s="11"/>
      <c r="FRZ54" s="11"/>
      <c r="FSA54" s="11"/>
      <c r="FSB54" s="11"/>
      <c r="FSC54" s="11"/>
      <c r="FSD54" s="11"/>
      <c r="FSE54" s="11"/>
      <c r="FSF54" s="11"/>
      <c r="FSG54" s="11"/>
      <c r="FSH54" s="11"/>
      <c r="FSI54" s="11"/>
      <c r="FSJ54" s="11"/>
      <c r="FSK54" s="11"/>
      <c r="FSL54" s="11"/>
      <c r="FSM54" s="11"/>
      <c r="FSN54" s="11"/>
      <c r="FSO54" s="11"/>
      <c r="FSP54" s="11"/>
      <c r="FSQ54" s="11"/>
      <c r="FSR54" s="11"/>
      <c r="FSS54" s="11"/>
      <c r="FST54" s="11"/>
      <c r="FSU54" s="11"/>
      <c r="FSV54" s="11"/>
      <c r="FSW54" s="11"/>
      <c r="FSX54" s="11"/>
      <c r="FSY54" s="11"/>
      <c r="FSZ54" s="11"/>
      <c r="FTA54" s="11"/>
      <c r="FTB54" s="11"/>
      <c r="FTC54" s="11"/>
      <c r="FTD54" s="11"/>
      <c r="FTE54" s="11"/>
      <c r="FTF54" s="11"/>
      <c r="FTG54" s="11"/>
      <c r="FTH54" s="11"/>
      <c r="FTI54" s="11"/>
      <c r="FTJ54" s="11"/>
      <c r="FTK54" s="11"/>
      <c r="FTL54" s="11"/>
      <c r="FTM54" s="11"/>
      <c r="FTN54" s="11"/>
      <c r="FTO54" s="11"/>
      <c r="FTP54" s="11"/>
      <c r="FTQ54" s="11"/>
      <c r="FTR54" s="11"/>
      <c r="FTS54" s="11"/>
      <c r="FTT54" s="11"/>
      <c r="FTU54" s="11"/>
      <c r="FTV54" s="11"/>
      <c r="FTW54" s="11"/>
      <c r="FTX54" s="11"/>
      <c r="FTY54" s="11"/>
      <c r="FTZ54" s="11"/>
      <c r="FUA54" s="11"/>
      <c r="FUB54" s="11"/>
      <c r="FUC54" s="11"/>
      <c r="FUD54" s="11"/>
      <c r="FUE54" s="11"/>
      <c r="FUF54" s="11"/>
      <c r="FUG54" s="11"/>
      <c r="FUH54" s="11"/>
      <c r="FUI54" s="11"/>
      <c r="FUJ54" s="11"/>
      <c r="FUK54" s="11"/>
      <c r="FUL54" s="11"/>
      <c r="FUM54" s="11"/>
      <c r="FUN54" s="11"/>
      <c r="FUO54" s="11"/>
      <c r="FUP54" s="11"/>
      <c r="FUQ54" s="11"/>
      <c r="FUR54" s="11"/>
      <c r="FUS54" s="11"/>
      <c r="FUT54" s="11"/>
      <c r="FUU54" s="11"/>
      <c r="FUV54" s="11"/>
      <c r="FUW54" s="11"/>
      <c r="FUX54" s="11"/>
      <c r="FUY54" s="11"/>
      <c r="FUZ54" s="11"/>
      <c r="FVA54" s="11"/>
      <c r="FVB54" s="11"/>
      <c r="FVC54" s="11"/>
      <c r="FVD54" s="11"/>
      <c r="FVE54" s="11"/>
      <c r="FVF54" s="11"/>
      <c r="FVG54" s="11"/>
      <c r="FVH54" s="11"/>
      <c r="FVI54" s="11"/>
      <c r="FVJ54" s="11"/>
      <c r="FVK54" s="11"/>
      <c r="FVL54" s="11"/>
      <c r="FVM54" s="11"/>
      <c r="FVN54" s="11"/>
      <c r="FVO54" s="11"/>
      <c r="FVP54" s="11"/>
      <c r="FVQ54" s="11"/>
      <c r="FVR54" s="11"/>
      <c r="FVS54" s="11"/>
      <c r="FVT54" s="11"/>
      <c r="FVU54" s="11"/>
      <c r="FVV54" s="11"/>
      <c r="FVW54" s="11"/>
      <c r="FVX54" s="11"/>
      <c r="FVY54" s="11"/>
      <c r="FVZ54" s="11"/>
      <c r="FWA54" s="11"/>
      <c r="FWB54" s="11"/>
      <c r="FWC54" s="11"/>
      <c r="FWD54" s="11"/>
      <c r="FWE54" s="11"/>
      <c r="FWF54" s="11"/>
      <c r="FWG54" s="11"/>
      <c r="FWH54" s="11"/>
      <c r="FWI54" s="11"/>
      <c r="FWJ54" s="11"/>
      <c r="FWK54" s="11"/>
      <c r="FWL54" s="11"/>
      <c r="FWM54" s="11"/>
      <c r="FWN54" s="11"/>
      <c r="FWO54" s="11"/>
      <c r="FWP54" s="11"/>
      <c r="FWQ54" s="11"/>
      <c r="FWR54" s="11"/>
      <c r="FWS54" s="11"/>
      <c r="FWT54" s="11"/>
      <c r="FWU54" s="11"/>
      <c r="FWV54" s="11"/>
      <c r="FWW54" s="11"/>
      <c r="FWX54" s="11"/>
      <c r="FWY54" s="11"/>
      <c r="FWZ54" s="11"/>
      <c r="FXA54" s="11"/>
      <c r="FXB54" s="11"/>
      <c r="FXC54" s="11"/>
      <c r="FXD54" s="11"/>
      <c r="FXE54" s="11"/>
      <c r="FXF54" s="11"/>
      <c r="FXG54" s="11"/>
      <c r="FXH54" s="11"/>
      <c r="FXI54" s="11"/>
      <c r="FXJ54" s="11"/>
      <c r="FXK54" s="11"/>
      <c r="FXL54" s="11"/>
      <c r="FXM54" s="11"/>
      <c r="FXN54" s="11"/>
      <c r="FXO54" s="11"/>
      <c r="FXP54" s="11"/>
      <c r="FXQ54" s="11"/>
      <c r="FXR54" s="11"/>
      <c r="FXS54" s="11"/>
      <c r="FXT54" s="11"/>
      <c r="FXU54" s="11"/>
      <c r="FXV54" s="11"/>
      <c r="FXW54" s="11"/>
      <c r="FXX54" s="11"/>
      <c r="FXY54" s="11"/>
      <c r="FXZ54" s="11"/>
      <c r="FYA54" s="11"/>
      <c r="FYB54" s="11"/>
      <c r="FYC54" s="11"/>
      <c r="FYD54" s="11"/>
      <c r="FYE54" s="11"/>
      <c r="FYF54" s="11"/>
      <c r="FYG54" s="11"/>
      <c r="FYH54" s="11"/>
      <c r="FYI54" s="11"/>
      <c r="FYJ54" s="11"/>
      <c r="FYK54" s="11"/>
      <c r="FYL54" s="11"/>
      <c r="FYM54" s="11"/>
      <c r="FYN54" s="11"/>
      <c r="FYO54" s="11"/>
      <c r="FYP54" s="11"/>
      <c r="FYQ54" s="11"/>
      <c r="FYR54" s="11"/>
      <c r="FYS54" s="11"/>
      <c r="FYT54" s="11"/>
      <c r="FYU54" s="11"/>
      <c r="FYV54" s="11"/>
      <c r="FYW54" s="11"/>
      <c r="FYX54" s="11"/>
      <c r="FYY54" s="11"/>
      <c r="FYZ54" s="11"/>
      <c r="FZA54" s="11"/>
      <c r="FZB54" s="11"/>
      <c r="FZC54" s="11"/>
      <c r="FZD54" s="11"/>
      <c r="FZE54" s="11"/>
      <c r="FZF54" s="11"/>
      <c r="FZG54" s="11"/>
      <c r="FZH54" s="11"/>
      <c r="FZI54" s="11"/>
      <c r="FZJ54" s="11"/>
      <c r="FZK54" s="11"/>
      <c r="FZL54" s="11"/>
      <c r="FZM54" s="11"/>
      <c r="FZN54" s="11"/>
      <c r="FZO54" s="11"/>
      <c r="FZP54" s="11"/>
      <c r="FZQ54" s="11"/>
      <c r="FZR54" s="11"/>
      <c r="FZS54" s="11"/>
      <c r="FZT54" s="11"/>
      <c r="FZU54" s="11"/>
      <c r="FZV54" s="11"/>
      <c r="FZW54" s="11"/>
      <c r="FZX54" s="11"/>
      <c r="FZY54" s="11"/>
      <c r="FZZ54" s="11"/>
      <c r="GAA54" s="11"/>
      <c r="GAB54" s="11"/>
      <c r="GAC54" s="11"/>
      <c r="GAD54" s="11"/>
      <c r="GAE54" s="11"/>
      <c r="GAF54" s="11"/>
      <c r="GAG54" s="11"/>
      <c r="GAH54" s="11"/>
      <c r="GAI54" s="11"/>
      <c r="GAJ54" s="11"/>
      <c r="GAK54" s="11"/>
      <c r="GAL54" s="11"/>
      <c r="GAM54" s="11"/>
      <c r="GAN54" s="11"/>
      <c r="GAO54" s="11"/>
      <c r="GAP54" s="11"/>
      <c r="GAQ54" s="11"/>
      <c r="GAR54" s="11"/>
      <c r="GAS54" s="11"/>
      <c r="GAT54" s="11"/>
      <c r="GAU54" s="11"/>
      <c r="GAV54" s="11"/>
      <c r="GAW54" s="11"/>
      <c r="GAX54" s="11"/>
      <c r="GAY54" s="11"/>
      <c r="GAZ54" s="11"/>
      <c r="GBA54" s="11"/>
      <c r="GBB54" s="11"/>
      <c r="GBC54" s="11"/>
      <c r="GBD54" s="11"/>
      <c r="GBE54" s="11"/>
      <c r="GBF54" s="11"/>
      <c r="GBG54" s="11"/>
      <c r="GBH54" s="11"/>
      <c r="GBI54" s="11"/>
      <c r="GBJ54" s="11"/>
      <c r="GBK54" s="11"/>
      <c r="GBL54" s="11"/>
      <c r="GBM54" s="11"/>
      <c r="GBN54" s="11"/>
      <c r="GBO54" s="11"/>
      <c r="GBP54" s="11"/>
      <c r="GBQ54" s="11"/>
      <c r="GBR54" s="11"/>
      <c r="GBS54" s="11"/>
      <c r="GBT54" s="11"/>
      <c r="GBU54" s="11"/>
      <c r="GBV54" s="11"/>
      <c r="GBW54" s="11"/>
      <c r="GBX54" s="11"/>
      <c r="GBY54" s="11"/>
      <c r="GBZ54" s="11"/>
      <c r="GCA54" s="11"/>
      <c r="GCB54" s="11"/>
      <c r="GCC54" s="11"/>
      <c r="GCD54" s="11"/>
      <c r="GCE54" s="11"/>
      <c r="GCF54" s="11"/>
      <c r="GCG54" s="11"/>
      <c r="GCH54" s="11"/>
      <c r="GCI54" s="11"/>
      <c r="GCJ54" s="11"/>
      <c r="GCK54" s="11"/>
      <c r="GCL54" s="11"/>
      <c r="GCM54" s="11"/>
      <c r="GCN54" s="11"/>
      <c r="GCO54" s="11"/>
      <c r="GCP54" s="11"/>
      <c r="GCQ54" s="11"/>
      <c r="GCR54" s="11"/>
      <c r="GCS54" s="11"/>
      <c r="GCT54" s="11"/>
      <c r="GCU54" s="11"/>
      <c r="GCV54" s="11"/>
      <c r="GCW54" s="11"/>
      <c r="GCX54" s="11"/>
      <c r="GCY54" s="11"/>
      <c r="GCZ54" s="11"/>
      <c r="GDA54" s="11"/>
      <c r="GDB54" s="11"/>
      <c r="GDC54" s="11"/>
      <c r="GDD54" s="11"/>
      <c r="GDE54" s="11"/>
      <c r="GDF54" s="11"/>
      <c r="GDG54" s="11"/>
      <c r="GDH54" s="11"/>
      <c r="GDI54" s="11"/>
      <c r="GDJ54" s="11"/>
      <c r="GDK54" s="11"/>
      <c r="GDL54" s="11"/>
      <c r="GDM54" s="11"/>
      <c r="GDN54" s="11"/>
      <c r="GDO54" s="11"/>
      <c r="GDP54" s="11"/>
      <c r="GDQ54" s="11"/>
      <c r="GDR54" s="11"/>
      <c r="GDS54" s="11"/>
      <c r="GDT54" s="11"/>
      <c r="GDU54" s="11"/>
      <c r="GDV54" s="11"/>
      <c r="GDW54" s="11"/>
      <c r="GDX54" s="11"/>
      <c r="GDY54" s="11"/>
      <c r="GDZ54" s="11"/>
      <c r="GEA54" s="11"/>
      <c r="GEB54" s="11"/>
      <c r="GEC54" s="11"/>
      <c r="GED54" s="11"/>
      <c r="GEE54" s="11"/>
      <c r="GEF54" s="11"/>
      <c r="GEG54" s="11"/>
      <c r="GEH54" s="11"/>
      <c r="GEI54" s="11"/>
      <c r="GEJ54" s="11"/>
      <c r="GEK54" s="11"/>
      <c r="GEL54" s="11"/>
      <c r="GEM54" s="11"/>
      <c r="GEN54" s="11"/>
      <c r="GEO54" s="11"/>
      <c r="GEP54" s="11"/>
      <c r="GEQ54" s="11"/>
      <c r="GER54" s="11"/>
      <c r="GES54" s="11"/>
      <c r="GET54" s="11"/>
      <c r="GEU54" s="11"/>
      <c r="GEV54" s="11"/>
      <c r="GEW54" s="11"/>
      <c r="GEX54" s="11"/>
      <c r="GEY54" s="11"/>
      <c r="GEZ54" s="11"/>
      <c r="GFA54" s="11"/>
      <c r="GFB54" s="11"/>
      <c r="GFC54" s="11"/>
      <c r="GFD54" s="11"/>
      <c r="GFE54" s="11"/>
      <c r="GFF54" s="11"/>
      <c r="GFG54" s="11"/>
      <c r="GFH54" s="11"/>
      <c r="GFI54" s="11"/>
      <c r="GFJ54" s="11"/>
      <c r="GFK54" s="11"/>
      <c r="GFL54" s="11"/>
      <c r="GFM54" s="11"/>
      <c r="GFN54" s="11"/>
      <c r="GFO54" s="11"/>
      <c r="GFP54" s="11"/>
      <c r="GFQ54" s="11"/>
      <c r="GFR54" s="11"/>
      <c r="GFS54" s="11"/>
      <c r="GFT54" s="11"/>
      <c r="GFU54" s="11"/>
      <c r="GFV54" s="11"/>
      <c r="GFW54" s="11"/>
      <c r="GFX54" s="11"/>
      <c r="GFY54" s="11"/>
      <c r="GFZ54" s="11"/>
      <c r="GGA54" s="11"/>
      <c r="GGB54" s="11"/>
      <c r="GGC54" s="11"/>
      <c r="GGD54" s="11"/>
      <c r="GGE54" s="11"/>
      <c r="GGF54" s="11"/>
      <c r="GGG54" s="11"/>
      <c r="GGH54" s="11"/>
      <c r="GGI54" s="11"/>
      <c r="GGJ54" s="11"/>
      <c r="GGK54" s="11"/>
      <c r="GGL54" s="11"/>
      <c r="GGM54" s="11"/>
      <c r="GGN54" s="11"/>
      <c r="GGO54" s="11"/>
      <c r="GGP54" s="11"/>
      <c r="GGQ54" s="11"/>
      <c r="GGR54" s="11"/>
      <c r="GGS54" s="11"/>
      <c r="GGT54" s="11"/>
      <c r="GGU54" s="11"/>
      <c r="GGV54" s="11"/>
      <c r="GGW54" s="11"/>
      <c r="GGX54" s="11"/>
      <c r="GGY54" s="11"/>
      <c r="GGZ54" s="11"/>
      <c r="GHA54" s="11"/>
      <c r="GHB54" s="11"/>
      <c r="GHC54" s="11"/>
      <c r="GHD54" s="11"/>
      <c r="GHE54" s="11"/>
      <c r="GHF54" s="11"/>
      <c r="GHG54" s="11"/>
      <c r="GHH54" s="11"/>
      <c r="GHI54" s="11"/>
      <c r="GHJ54" s="11"/>
      <c r="GHK54" s="11"/>
      <c r="GHL54" s="11"/>
      <c r="GHM54" s="11"/>
      <c r="GHN54" s="11"/>
      <c r="GHO54" s="11"/>
      <c r="GHP54" s="11"/>
      <c r="GHQ54" s="11"/>
      <c r="GHR54" s="11"/>
      <c r="GHS54" s="11"/>
      <c r="GHT54" s="11"/>
      <c r="GHU54" s="11"/>
      <c r="GHV54" s="11"/>
      <c r="GHW54" s="11"/>
      <c r="GHX54" s="11"/>
      <c r="GHY54" s="11"/>
      <c r="GHZ54" s="11"/>
      <c r="GIA54" s="11"/>
      <c r="GIB54" s="11"/>
      <c r="GIC54" s="11"/>
      <c r="GID54" s="11"/>
      <c r="GIE54" s="11"/>
      <c r="GIF54" s="11"/>
      <c r="GIG54" s="11"/>
      <c r="GIH54" s="11"/>
      <c r="GII54" s="11"/>
      <c r="GIJ54" s="11"/>
      <c r="GIK54" s="11"/>
      <c r="GIL54" s="11"/>
      <c r="GIM54" s="11"/>
      <c r="GIN54" s="11"/>
      <c r="GIO54" s="11"/>
      <c r="GIP54" s="11"/>
      <c r="GIQ54" s="11"/>
      <c r="GIR54" s="11"/>
      <c r="GIS54" s="11"/>
      <c r="GIT54" s="11"/>
      <c r="GIU54" s="11"/>
      <c r="GIV54" s="11"/>
      <c r="GIW54" s="11"/>
      <c r="GIX54" s="11"/>
      <c r="GIY54" s="11"/>
      <c r="GIZ54" s="11"/>
      <c r="GJA54" s="11"/>
      <c r="GJB54" s="11"/>
      <c r="GJC54" s="11"/>
      <c r="GJD54" s="11"/>
      <c r="GJE54" s="11"/>
      <c r="GJF54" s="11"/>
      <c r="GJG54" s="11"/>
      <c r="GJH54" s="11"/>
      <c r="GJI54" s="11"/>
      <c r="GJJ54" s="11"/>
      <c r="GJK54" s="11"/>
      <c r="GJL54" s="11"/>
      <c r="GJM54" s="11"/>
      <c r="GJN54" s="11"/>
      <c r="GJO54" s="11"/>
      <c r="GJP54" s="11"/>
      <c r="GJQ54" s="11"/>
      <c r="GJR54" s="11"/>
      <c r="GJS54" s="11"/>
      <c r="GJT54" s="11"/>
      <c r="GJU54" s="11"/>
      <c r="GJV54" s="11"/>
      <c r="GJW54" s="11"/>
      <c r="GJX54" s="11"/>
      <c r="GJY54" s="11"/>
      <c r="GJZ54" s="11"/>
      <c r="GKA54" s="11"/>
      <c r="GKB54" s="11"/>
      <c r="GKC54" s="11"/>
      <c r="GKD54" s="11"/>
      <c r="GKE54" s="11"/>
      <c r="GKF54" s="11"/>
      <c r="GKG54" s="11"/>
      <c r="GKH54" s="11"/>
      <c r="GKI54" s="11"/>
      <c r="GKJ54" s="11"/>
      <c r="GKK54" s="11"/>
      <c r="GKL54" s="11"/>
      <c r="GKM54" s="11"/>
      <c r="GKN54" s="11"/>
      <c r="GKO54" s="11"/>
      <c r="GKP54" s="11"/>
      <c r="GKQ54" s="11"/>
      <c r="GKR54" s="11"/>
      <c r="GKS54" s="11"/>
      <c r="GKT54" s="11"/>
      <c r="GKU54" s="11"/>
      <c r="GKV54" s="11"/>
      <c r="GKW54" s="11"/>
      <c r="GKX54" s="11"/>
      <c r="GKY54" s="11"/>
      <c r="GKZ54" s="11"/>
      <c r="GLA54" s="11"/>
      <c r="GLB54" s="11"/>
      <c r="GLC54" s="11"/>
      <c r="GLD54" s="11"/>
      <c r="GLE54" s="11"/>
      <c r="GLF54" s="11"/>
      <c r="GLG54" s="11"/>
      <c r="GLH54" s="11"/>
      <c r="GLI54" s="11"/>
      <c r="GLJ54" s="11"/>
      <c r="GLK54" s="11"/>
      <c r="GLL54" s="11"/>
      <c r="GLM54" s="11"/>
      <c r="GLN54" s="11"/>
      <c r="GLO54" s="11"/>
      <c r="GLP54" s="11"/>
      <c r="GLQ54" s="11"/>
      <c r="GLR54" s="11"/>
      <c r="GLS54" s="11"/>
      <c r="GLT54" s="11"/>
      <c r="GLU54" s="11"/>
      <c r="GLV54" s="11"/>
      <c r="GLW54" s="11"/>
      <c r="GLX54" s="11"/>
      <c r="GLY54" s="11"/>
      <c r="GLZ54" s="11"/>
      <c r="GMA54" s="11"/>
      <c r="GMB54" s="11"/>
      <c r="GMC54" s="11"/>
      <c r="GMD54" s="11"/>
      <c r="GME54" s="11"/>
      <c r="GMF54" s="11"/>
      <c r="GMG54" s="11"/>
      <c r="GMH54" s="11"/>
      <c r="GMI54" s="11"/>
      <c r="GMJ54" s="11"/>
      <c r="GMK54" s="11"/>
      <c r="GML54" s="11"/>
      <c r="GMM54" s="11"/>
      <c r="GMN54" s="11"/>
      <c r="GMO54" s="11"/>
      <c r="GMP54" s="11"/>
      <c r="GMQ54" s="11"/>
      <c r="GMR54" s="11"/>
      <c r="GMS54" s="11"/>
      <c r="GMT54" s="11"/>
      <c r="GMU54" s="11"/>
      <c r="GMV54" s="11"/>
      <c r="GMW54" s="11"/>
      <c r="GMX54" s="11"/>
      <c r="GMY54" s="11"/>
      <c r="GMZ54" s="11"/>
      <c r="GNA54" s="11"/>
      <c r="GNB54" s="11"/>
      <c r="GNC54" s="11"/>
      <c r="GND54" s="11"/>
      <c r="GNE54" s="11"/>
      <c r="GNF54" s="11"/>
      <c r="GNG54" s="11"/>
      <c r="GNH54" s="11"/>
      <c r="GNI54" s="11"/>
      <c r="GNJ54" s="11"/>
      <c r="GNK54" s="11"/>
      <c r="GNL54" s="11"/>
      <c r="GNM54" s="11"/>
      <c r="GNN54" s="11"/>
      <c r="GNO54" s="11"/>
      <c r="GNP54" s="11"/>
      <c r="GNQ54" s="11"/>
      <c r="GNR54" s="11"/>
      <c r="GNS54" s="11"/>
      <c r="GNT54" s="11"/>
      <c r="GNU54" s="11"/>
      <c r="GNV54" s="11"/>
      <c r="GNW54" s="11"/>
      <c r="GNX54" s="11"/>
      <c r="GNY54" s="11"/>
      <c r="GNZ54" s="11"/>
      <c r="GOA54" s="11"/>
      <c r="GOB54" s="11"/>
      <c r="GOC54" s="11"/>
      <c r="GOD54" s="11"/>
      <c r="GOE54" s="11"/>
      <c r="GOF54" s="11"/>
      <c r="GOG54" s="11"/>
      <c r="GOH54" s="11"/>
      <c r="GOI54" s="11"/>
      <c r="GOJ54" s="11"/>
      <c r="GOK54" s="11"/>
      <c r="GOL54" s="11"/>
      <c r="GOM54" s="11"/>
      <c r="GON54" s="11"/>
      <c r="GOO54" s="11"/>
      <c r="GOP54" s="11"/>
      <c r="GOQ54" s="11"/>
      <c r="GOR54" s="11"/>
      <c r="GOS54" s="11"/>
      <c r="GOT54" s="11"/>
      <c r="GOU54" s="11"/>
      <c r="GOV54" s="11"/>
      <c r="GOW54" s="11"/>
      <c r="GOX54" s="11"/>
      <c r="GOY54" s="11"/>
      <c r="GOZ54" s="11"/>
      <c r="GPA54" s="11"/>
      <c r="GPB54" s="11"/>
      <c r="GPC54" s="11"/>
      <c r="GPD54" s="11"/>
      <c r="GPE54" s="11"/>
      <c r="GPF54" s="11"/>
      <c r="GPG54" s="11"/>
      <c r="GPH54" s="11"/>
      <c r="GPI54" s="11"/>
      <c r="GPJ54" s="11"/>
      <c r="GPK54" s="11"/>
      <c r="GPL54" s="11"/>
      <c r="GPM54" s="11"/>
      <c r="GPN54" s="11"/>
      <c r="GPO54" s="11"/>
      <c r="GPP54" s="11"/>
      <c r="GPQ54" s="11"/>
      <c r="GPR54" s="11"/>
      <c r="GPS54" s="11"/>
      <c r="GPT54" s="11"/>
      <c r="GPU54" s="11"/>
      <c r="GPV54" s="11"/>
      <c r="GPW54" s="11"/>
      <c r="GPX54" s="11"/>
      <c r="GPY54" s="11"/>
      <c r="GPZ54" s="11"/>
      <c r="GQA54" s="11"/>
      <c r="GQB54" s="11"/>
      <c r="GQC54" s="11"/>
      <c r="GQD54" s="11"/>
      <c r="GQE54" s="11"/>
      <c r="GQF54" s="11"/>
      <c r="GQG54" s="11"/>
      <c r="GQH54" s="11"/>
      <c r="GQI54" s="11"/>
      <c r="GQJ54" s="11"/>
      <c r="GQK54" s="11"/>
      <c r="GQL54" s="11"/>
      <c r="GQM54" s="11"/>
      <c r="GQN54" s="11"/>
      <c r="GQO54" s="11"/>
      <c r="GQP54" s="11"/>
      <c r="GQQ54" s="11"/>
      <c r="GQR54" s="11"/>
      <c r="GQS54" s="11"/>
      <c r="GQT54" s="11"/>
      <c r="GQU54" s="11"/>
      <c r="GQV54" s="11"/>
      <c r="GQW54" s="11"/>
      <c r="GQX54" s="11"/>
      <c r="GQY54" s="11"/>
      <c r="GQZ54" s="11"/>
      <c r="GRA54" s="11"/>
      <c r="GRB54" s="11"/>
      <c r="GRC54" s="11"/>
      <c r="GRD54" s="11"/>
      <c r="GRE54" s="11"/>
      <c r="GRF54" s="11"/>
      <c r="GRG54" s="11"/>
      <c r="GRH54" s="11"/>
      <c r="GRI54" s="11"/>
      <c r="GRJ54" s="11"/>
      <c r="GRK54" s="11"/>
      <c r="GRL54" s="11"/>
      <c r="GRM54" s="11"/>
      <c r="GRN54" s="11"/>
      <c r="GRO54" s="11"/>
      <c r="GRP54" s="11"/>
      <c r="GRQ54" s="11"/>
      <c r="GRR54" s="11"/>
      <c r="GRS54" s="11"/>
      <c r="GRT54" s="11"/>
      <c r="GRU54" s="11"/>
      <c r="GRV54" s="11"/>
      <c r="GRW54" s="11"/>
      <c r="GRX54" s="11"/>
      <c r="GRY54" s="11"/>
      <c r="GRZ54" s="11"/>
      <c r="GSA54" s="11"/>
      <c r="GSB54" s="11"/>
      <c r="GSC54" s="11"/>
      <c r="GSD54" s="11"/>
      <c r="GSE54" s="11"/>
      <c r="GSF54" s="11"/>
      <c r="GSG54" s="11"/>
      <c r="GSH54" s="11"/>
      <c r="GSI54" s="11"/>
      <c r="GSJ54" s="11"/>
      <c r="GSK54" s="11"/>
      <c r="GSL54" s="11"/>
      <c r="GSM54" s="11"/>
      <c r="GSN54" s="11"/>
      <c r="GSO54" s="11"/>
      <c r="GSP54" s="11"/>
      <c r="GSQ54" s="11"/>
      <c r="GSR54" s="11"/>
      <c r="GSS54" s="11"/>
      <c r="GST54" s="11"/>
      <c r="GSU54" s="11"/>
      <c r="GSV54" s="11"/>
      <c r="GSW54" s="11"/>
      <c r="GSX54" s="11"/>
      <c r="GSY54" s="11"/>
      <c r="GSZ54" s="11"/>
      <c r="GTA54" s="11"/>
      <c r="GTB54" s="11"/>
      <c r="GTC54" s="11"/>
      <c r="GTD54" s="11"/>
      <c r="GTE54" s="11"/>
      <c r="GTF54" s="11"/>
      <c r="GTG54" s="11"/>
      <c r="GTH54" s="11"/>
      <c r="GTI54" s="11"/>
      <c r="GTJ54" s="11"/>
      <c r="GTK54" s="11"/>
      <c r="GTL54" s="11"/>
      <c r="GTM54" s="11"/>
      <c r="GTN54" s="11"/>
      <c r="GTO54" s="11"/>
      <c r="GTP54" s="11"/>
      <c r="GTQ54" s="11"/>
      <c r="GTR54" s="11"/>
      <c r="GTS54" s="11"/>
      <c r="GTT54" s="11"/>
      <c r="GTU54" s="11"/>
      <c r="GTV54" s="11"/>
      <c r="GTW54" s="11"/>
      <c r="GTX54" s="11"/>
      <c r="GTY54" s="11"/>
      <c r="GTZ54" s="11"/>
      <c r="GUA54" s="11"/>
      <c r="GUB54" s="11"/>
      <c r="GUC54" s="11"/>
      <c r="GUD54" s="11"/>
      <c r="GUE54" s="11"/>
      <c r="GUF54" s="11"/>
      <c r="GUG54" s="11"/>
      <c r="GUH54" s="11"/>
      <c r="GUI54" s="11"/>
      <c r="GUJ54" s="11"/>
      <c r="GUK54" s="11"/>
      <c r="GUL54" s="11"/>
      <c r="GUM54" s="11"/>
      <c r="GUN54" s="11"/>
      <c r="GUO54" s="11"/>
      <c r="GUP54" s="11"/>
      <c r="GUQ54" s="11"/>
      <c r="GUR54" s="11"/>
      <c r="GUS54" s="11"/>
      <c r="GUT54" s="11"/>
      <c r="GUU54" s="11"/>
      <c r="GUV54" s="11"/>
      <c r="GUW54" s="11"/>
      <c r="GUX54" s="11"/>
      <c r="GUY54" s="11"/>
      <c r="GUZ54" s="11"/>
      <c r="GVA54" s="11"/>
      <c r="GVB54" s="11"/>
      <c r="GVC54" s="11"/>
      <c r="GVD54" s="11"/>
      <c r="GVE54" s="11"/>
      <c r="GVF54" s="11"/>
      <c r="GVG54" s="11"/>
      <c r="GVH54" s="11"/>
      <c r="GVI54" s="11"/>
      <c r="GVJ54" s="11"/>
      <c r="GVK54" s="11"/>
      <c r="GVL54" s="11"/>
      <c r="GVM54" s="11"/>
      <c r="GVN54" s="11"/>
      <c r="GVO54" s="11"/>
      <c r="GVP54" s="11"/>
      <c r="GVQ54" s="11"/>
      <c r="GVR54" s="11"/>
      <c r="GVS54" s="11"/>
      <c r="GVT54" s="11"/>
      <c r="GVU54" s="11"/>
      <c r="GVV54" s="11"/>
      <c r="GVW54" s="11"/>
      <c r="GVX54" s="11"/>
      <c r="GVY54" s="11"/>
      <c r="GVZ54" s="11"/>
      <c r="GWA54" s="11"/>
      <c r="GWB54" s="11"/>
      <c r="GWC54" s="11"/>
      <c r="GWD54" s="11"/>
      <c r="GWE54" s="11"/>
      <c r="GWF54" s="11"/>
      <c r="GWG54" s="11"/>
      <c r="GWH54" s="11"/>
      <c r="GWI54" s="11"/>
      <c r="GWJ54" s="11"/>
      <c r="GWK54" s="11"/>
      <c r="GWL54" s="11"/>
      <c r="GWM54" s="11"/>
      <c r="GWN54" s="11"/>
      <c r="GWO54" s="11"/>
      <c r="GWP54" s="11"/>
      <c r="GWQ54" s="11"/>
      <c r="GWR54" s="11"/>
      <c r="GWS54" s="11"/>
      <c r="GWT54" s="11"/>
      <c r="GWU54" s="11"/>
      <c r="GWV54" s="11"/>
      <c r="GWW54" s="11"/>
      <c r="GWX54" s="11"/>
      <c r="GWY54" s="11"/>
      <c r="GWZ54" s="11"/>
      <c r="GXA54" s="11"/>
      <c r="GXB54" s="11"/>
      <c r="GXC54" s="11"/>
      <c r="GXD54" s="11"/>
      <c r="GXE54" s="11"/>
      <c r="GXF54" s="11"/>
      <c r="GXG54" s="11"/>
      <c r="GXH54" s="11"/>
      <c r="GXI54" s="11"/>
      <c r="GXJ54" s="11"/>
      <c r="GXK54" s="11"/>
      <c r="GXL54" s="11"/>
      <c r="GXM54" s="11"/>
      <c r="GXN54" s="11"/>
      <c r="GXO54" s="11"/>
      <c r="GXP54" s="11"/>
      <c r="GXQ54" s="11"/>
      <c r="GXR54" s="11"/>
      <c r="GXS54" s="11"/>
      <c r="GXT54" s="11"/>
      <c r="GXU54" s="11"/>
      <c r="GXV54" s="11"/>
      <c r="GXW54" s="11"/>
      <c r="GXX54" s="11"/>
      <c r="GXY54" s="11"/>
      <c r="GXZ54" s="11"/>
      <c r="GYA54" s="11"/>
      <c r="GYB54" s="11"/>
      <c r="GYC54" s="11"/>
      <c r="GYD54" s="11"/>
      <c r="GYE54" s="11"/>
      <c r="GYF54" s="11"/>
      <c r="GYG54" s="11"/>
      <c r="GYH54" s="11"/>
      <c r="GYI54" s="11"/>
      <c r="GYJ54" s="11"/>
      <c r="GYK54" s="11"/>
      <c r="GYL54" s="11"/>
      <c r="GYM54" s="11"/>
      <c r="GYN54" s="11"/>
      <c r="GYO54" s="11"/>
      <c r="GYP54" s="11"/>
      <c r="GYQ54" s="11"/>
      <c r="GYR54" s="11"/>
      <c r="GYS54" s="11"/>
      <c r="GYT54" s="11"/>
      <c r="GYU54" s="11"/>
      <c r="GYV54" s="11"/>
      <c r="GYW54" s="11"/>
      <c r="GYX54" s="11"/>
      <c r="GYY54" s="11"/>
      <c r="GYZ54" s="11"/>
      <c r="GZA54" s="11"/>
      <c r="GZB54" s="11"/>
      <c r="GZC54" s="11"/>
      <c r="GZD54" s="11"/>
      <c r="GZE54" s="11"/>
      <c r="GZF54" s="11"/>
      <c r="GZG54" s="11"/>
      <c r="GZH54" s="11"/>
      <c r="GZI54" s="11"/>
      <c r="GZJ54" s="11"/>
      <c r="GZK54" s="11"/>
      <c r="GZL54" s="11"/>
      <c r="GZM54" s="11"/>
      <c r="GZN54" s="11"/>
      <c r="GZO54" s="11"/>
      <c r="GZP54" s="11"/>
      <c r="GZQ54" s="11"/>
      <c r="GZR54" s="11"/>
      <c r="GZS54" s="11"/>
      <c r="GZT54" s="11"/>
      <c r="GZU54" s="11"/>
      <c r="GZV54" s="11"/>
      <c r="GZW54" s="11"/>
      <c r="GZX54" s="11"/>
      <c r="GZY54" s="11"/>
      <c r="GZZ54" s="11"/>
      <c r="HAA54" s="11"/>
      <c r="HAB54" s="11"/>
      <c r="HAC54" s="11"/>
      <c r="HAD54" s="11"/>
      <c r="HAE54" s="11"/>
      <c r="HAF54" s="11"/>
      <c r="HAG54" s="11"/>
      <c r="HAH54" s="11"/>
      <c r="HAI54" s="11"/>
      <c r="HAJ54" s="11"/>
      <c r="HAK54" s="11"/>
      <c r="HAL54" s="11"/>
      <c r="HAM54" s="11"/>
      <c r="HAN54" s="11"/>
      <c r="HAO54" s="11"/>
      <c r="HAP54" s="11"/>
      <c r="HAQ54" s="11"/>
      <c r="HAR54" s="11"/>
      <c r="HAS54" s="11"/>
      <c r="HAT54" s="11"/>
      <c r="HAU54" s="11"/>
      <c r="HAV54" s="11"/>
      <c r="HAW54" s="11"/>
      <c r="HAX54" s="11"/>
      <c r="HAY54" s="11"/>
      <c r="HAZ54" s="11"/>
      <c r="HBA54" s="11"/>
      <c r="HBB54" s="11"/>
      <c r="HBC54" s="11"/>
      <c r="HBD54" s="11"/>
      <c r="HBE54" s="11"/>
      <c r="HBF54" s="11"/>
      <c r="HBG54" s="11"/>
      <c r="HBH54" s="11"/>
      <c r="HBI54" s="11"/>
      <c r="HBJ54" s="11"/>
      <c r="HBK54" s="11"/>
      <c r="HBL54" s="11"/>
      <c r="HBM54" s="11"/>
      <c r="HBN54" s="11"/>
      <c r="HBO54" s="11"/>
      <c r="HBP54" s="11"/>
      <c r="HBQ54" s="11"/>
      <c r="HBR54" s="11"/>
      <c r="HBS54" s="11"/>
      <c r="HBT54" s="11"/>
      <c r="HBU54" s="11"/>
      <c r="HBV54" s="11"/>
      <c r="HBW54" s="11"/>
      <c r="HBX54" s="11"/>
      <c r="HBY54" s="11"/>
      <c r="HBZ54" s="11"/>
      <c r="HCA54" s="11"/>
      <c r="HCB54" s="11"/>
      <c r="HCC54" s="11"/>
      <c r="HCD54" s="11"/>
      <c r="HCE54" s="11"/>
      <c r="HCF54" s="11"/>
      <c r="HCG54" s="11"/>
      <c r="HCH54" s="11"/>
      <c r="HCI54" s="11"/>
      <c r="HCJ54" s="11"/>
      <c r="HCK54" s="11"/>
      <c r="HCL54" s="11"/>
      <c r="HCM54" s="11"/>
      <c r="HCN54" s="11"/>
      <c r="HCO54" s="11"/>
      <c r="HCP54" s="11"/>
      <c r="HCQ54" s="11"/>
      <c r="HCR54" s="11"/>
      <c r="HCS54" s="11"/>
      <c r="HCT54" s="11"/>
      <c r="HCU54" s="11"/>
      <c r="HCV54" s="11"/>
      <c r="HCW54" s="11"/>
      <c r="HCX54" s="11"/>
      <c r="HCY54" s="11"/>
      <c r="HCZ54" s="11"/>
      <c r="HDA54" s="11"/>
      <c r="HDB54" s="11"/>
      <c r="HDC54" s="11"/>
      <c r="HDD54" s="11"/>
      <c r="HDE54" s="11"/>
      <c r="HDF54" s="11"/>
      <c r="HDG54" s="11"/>
      <c r="HDH54" s="11"/>
      <c r="HDI54" s="11"/>
      <c r="HDJ54" s="11"/>
      <c r="HDK54" s="11"/>
      <c r="HDL54" s="11"/>
      <c r="HDM54" s="11"/>
      <c r="HDN54" s="11"/>
      <c r="HDO54" s="11"/>
      <c r="HDP54" s="11"/>
      <c r="HDQ54" s="11"/>
      <c r="HDR54" s="11"/>
      <c r="HDS54" s="11"/>
      <c r="HDT54" s="11"/>
      <c r="HDU54" s="11"/>
      <c r="HDV54" s="11"/>
      <c r="HDW54" s="11"/>
      <c r="HDX54" s="11"/>
      <c r="HDY54" s="11"/>
      <c r="HDZ54" s="11"/>
      <c r="HEA54" s="11"/>
      <c r="HEB54" s="11"/>
      <c r="HEC54" s="11"/>
      <c r="HED54" s="11"/>
      <c r="HEE54" s="11"/>
      <c r="HEF54" s="11"/>
      <c r="HEG54" s="11"/>
      <c r="HEH54" s="11"/>
      <c r="HEI54" s="11"/>
      <c r="HEJ54" s="11"/>
      <c r="HEK54" s="11"/>
      <c r="HEL54" s="11"/>
      <c r="HEM54" s="11"/>
      <c r="HEN54" s="11"/>
      <c r="HEO54" s="11"/>
      <c r="HEP54" s="11"/>
      <c r="HEQ54" s="11"/>
      <c r="HER54" s="11"/>
      <c r="HES54" s="11"/>
      <c r="HET54" s="11"/>
      <c r="HEU54" s="11"/>
      <c r="HEV54" s="11"/>
      <c r="HEW54" s="11"/>
      <c r="HEX54" s="11"/>
      <c r="HEY54" s="11"/>
      <c r="HEZ54" s="11"/>
      <c r="HFA54" s="11"/>
      <c r="HFB54" s="11"/>
      <c r="HFC54" s="11"/>
      <c r="HFD54" s="11"/>
      <c r="HFE54" s="11"/>
      <c r="HFF54" s="11"/>
      <c r="HFG54" s="11"/>
      <c r="HFH54" s="11"/>
      <c r="HFI54" s="11"/>
      <c r="HFJ54" s="11"/>
      <c r="HFK54" s="11"/>
      <c r="HFL54" s="11"/>
      <c r="HFM54" s="11"/>
      <c r="HFN54" s="11"/>
      <c r="HFO54" s="11"/>
      <c r="HFP54" s="11"/>
      <c r="HFQ54" s="11"/>
      <c r="HFR54" s="11"/>
      <c r="HFS54" s="11"/>
      <c r="HFT54" s="11"/>
      <c r="HFU54" s="11"/>
      <c r="HFV54" s="11"/>
      <c r="HFW54" s="11"/>
      <c r="HFX54" s="11"/>
      <c r="HFY54" s="11"/>
      <c r="HFZ54" s="11"/>
      <c r="HGA54" s="11"/>
      <c r="HGB54" s="11"/>
      <c r="HGC54" s="11"/>
      <c r="HGD54" s="11"/>
      <c r="HGE54" s="11"/>
      <c r="HGF54" s="11"/>
      <c r="HGG54" s="11"/>
      <c r="HGH54" s="11"/>
      <c r="HGI54" s="11"/>
      <c r="HGJ54" s="11"/>
      <c r="HGK54" s="11"/>
      <c r="HGL54" s="11"/>
      <c r="HGM54" s="11"/>
      <c r="HGN54" s="11"/>
      <c r="HGO54" s="11"/>
      <c r="HGP54" s="11"/>
      <c r="HGQ54" s="11"/>
      <c r="HGR54" s="11"/>
      <c r="HGS54" s="11"/>
      <c r="HGT54" s="11"/>
      <c r="HGU54" s="11"/>
      <c r="HGV54" s="11"/>
      <c r="HGW54" s="11"/>
      <c r="HGX54" s="11"/>
      <c r="HGY54" s="11"/>
      <c r="HGZ54" s="11"/>
      <c r="HHA54" s="11"/>
      <c r="HHB54" s="11"/>
      <c r="HHC54" s="11"/>
      <c r="HHD54" s="11"/>
      <c r="HHE54" s="11"/>
      <c r="HHF54" s="11"/>
      <c r="HHG54" s="11"/>
      <c r="HHH54" s="11"/>
      <c r="HHI54" s="11"/>
      <c r="HHJ54" s="11"/>
      <c r="HHK54" s="11"/>
      <c r="HHL54" s="11"/>
      <c r="HHM54" s="11"/>
      <c r="HHN54" s="11"/>
      <c r="HHO54" s="11"/>
      <c r="HHP54" s="11"/>
      <c r="HHQ54" s="11"/>
      <c r="HHR54" s="11"/>
      <c r="HHS54" s="11"/>
      <c r="HHT54" s="11"/>
      <c r="HHU54" s="11"/>
      <c r="HHV54" s="11"/>
      <c r="HHW54" s="11"/>
      <c r="HHX54" s="11"/>
      <c r="HHY54" s="11"/>
      <c r="HHZ54" s="11"/>
      <c r="HIA54" s="11"/>
      <c r="HIB54" s="11"/>
      <c r="HIC54" s="11"/>
      <c r="HID54" s="11"/>
      <c r="HIE54" s="11"/>
      <c r="HIF54" s="11"/>
      <c r="HIG54" s="11"/>
      <c r="HIH54" s="11"/>
      <c r="HII54" s="11"/>
      <c r="HIJ54" s="11"/>
      <c r="HIK54" s="11"/>
      <c r="HIL54" s="11"/>
      <c r="HIM54" s="11"/>
      <c r="HIN54" s="11"/>
      <c r="HIO54" s="11"/>
      <c r="HIP54" s="11"/>
      <c r="HIQ54" s="11"/>
      <c r="HIR54" s="11"/>
      <c r="HIS54" s="11"/>
      <c r="HIT54" s="11"/>
      <c r="HIU54" s="11"/>
      <c r="HIV54" s="11"/>
      <c r="HIW54" s="11"/>
      <c r="HIX54" s="11"/>
      <c r="HIY54" s="11"/>
      <c r="HIZ54" s="11"/>
      <c r="HJA54" s="11"/>
      <c r="HJB54" s="11"/>
      <c r="HJC54" s="11"/>
      <c r="HJD54" s="11"/>
      <c r="HJE54" s="11"/>
      <c r="HJF54" s="11"/>
      <c r="HJG54" s="11"/>
      <c r="HJH54" s="11"/>
      <c r="HJI54" s="11"/>
      <c r="HJJ54" s="11"/>
      <c r="HJK54" s="11"/>
      <c r="HJL54" s="11"/>
      <c r="HJM54" s="11"/>
      <c r="HJN54" s="11"/>
      <c r="HJO54" s="11"/>
      <c r="HJP54" s="11"/>
      <c r="HJQ54" s="11"/>
      <c r="HJR54" s="11"/>
      <c r="HJS54" s="11"/>
      <c r="HJT54" s="11"/>
      <c r="HJU54" s="11"/>
      <c r="HJV54" s="11"/>
      <c r="HJW54" s="11"/>
      <c r="HJX54" s="11"/>
      <c r="HJY54" s="11"/>
      <c r="HJZ54" s="11"/>
      <c r="HKA54" s="11"/>
      <c r="HKB54" s="11"/>
      <c r="HKC54" s="11"/>
      <c r="HKD54" s="11"/>
      <c r="HKE54" s="11"/>
      <c r="HKF54" s="11"/>
      <c r="HKG54" s="11"/>
      <c r="HKH54" s="11"/>
      <c r="HKI54" s="11"/>
      <c r="HKJ54" s="11"/>
      <c r="HKK54" s="11"/>
      <c r="HKL54" s="11"/>
      <c r="HKM54" s="11"/>
      <c r="HKN54" s="11"/>
      <c r="HKO54" s="11"/>
      <c r="HKP54" s="11"/>
      <c r="HKQ54" s="11"/>
      <c r="HKR54" s="11"/>
      <c r="HKS54" s="11"/>
      <c r="HKT54" s="11"/>
      <c r="HKU54" s="11"/>
      <c r="HKV54" s="11"/>
      <c r="HKW54" s="11"/>
      <c r="HKX54" s="11"/>
      <c r="HKY54" s="11"/>
      <c r="HKZ54" s="11"/>
      <c r="HLA54" s="11"/>
      <c r="HLB54" s="11"/>
      <c r="HLC54" s="11"/>
      <c r="HLD54" s="11"/>
      <c r="HLE54" s="11"/>
      <c r="HLF54" s="11"/>
      <c r="HLG54" s="11"/>
      <c r="HLH54" s="11"/>
      <c r="HLI54" s="11"/>
      <c r="HLJ54" s="11"/>
      <c r="HLK54" s="11"/>
      <c r="HLL54" s="11"/>
      <c r="HLM54" s="11"/>
      <c r="HLN54" s="11"/>
      <c r="HLO54" s="11"/>
      <c r="HLP54" s="11"/>
      <c r="HLQ54" s="11"/>
      <c r="HLR54" s="11"/>
      <c r="HLS54" s="11"/>
      <c r="HLT54" s="11"/>
      <c r="HLU54" s="11"/>
      <c r="HLV54" s="11"/>
      <c r="HLW54" s="11"/>
      <c r="HLX54" s="11"/>
      <c r="HLY54" s="11"/>
      <c r="HLZ54" s="11"/>
      <c r="HMA54" s="11"/>
      <c r="HMB54" s="11"/>
      <c r="HMC54" s="11"/>
      <c r="HMD54" s="11"/>
      <c r="HME54" s="11"/>
      <c r="HMF54" s="11"/>
      <c r="HMG54" s="11"/>
      <c r="HMH54" s="11"/>
      <c r="HMI54" s="11"/>
      <c r="HMJ54" s="11"/>
      <c r="HMK54" s="11"/>
      <c r="HML54" s="11"/>
      <c r="HMM54" s="11"/>
      <c r="HMN54" s="11"/>
      <c r="HMO54" s="11"/>
      <c r="HMP54" s="11"/>
      <c r="HMQ54" s="11"/>
      <c r="HMR54" s="11"/>
      <c r="HMS54" s="11"/>
      <c r="HMT54" s="11"/>
      <c r="HMU54" s="11"/>
      <c r="HMV54" s="11"/>
      <c r="HMW54" s="11"/>
      <c r="HMX54" s="11"/>
      <c r="HMY54" s="11"/>
      <c r="HMZ54" s="11"/>
      <c r="HNA54" s="11"/>
      <c r="HNB54" s="11"/>
      <c r="HNC54" s="11"/>
      <c r="HND54" s="11"/>
      <c r="HNE54" s="11"/>
      <c r="HNF54" s="11"/>
      <c r="HNG54" s="11"/>
      <c r="HNH54" s="11"/>
      <c r="HNI54" s="11"/>
      <c r="HNJ54" s="11"/>
      <c r="HNK54" s="11"/>
      <c r="HNL54" s="11"/>
      <c r="HNM54" s="11"/>
      <c r="HNN54" s="11"/>
      <c r="HNO54" s="11"/>
      <c r="HNP54" s="11"/>
      <c r="HNQ54" s="11"/>
      <c r="HNR54" s="11"/>
      <c r="HNS54" s="11"/>
      <c r="HNT54" s="11"/>
      <c r="HNU54" s="11"/>
      <c r="HNV54" s="11"/>
      <c r="HNW54" s="11"/>
      <c r="HNX54" s="11"/>
      <c r="HNY54" s="11"/>
      <c r="HNZ54" s="11"/>
      <c r="HOA54" s="11"/>
      <c r="HOB54" s="11"/>
      <c r="HOC54" s="11"/>
      <c r="HOD54" s="11"/>
      <c r="HOE54" s="11"/>
      <c r="HOF54" s="11"/>
      <c r="HOG54" s="11"/>
      <c r="HOH54" s="11"/>
      <c r="HOI54" s="11"/>
      <c r="HOJ54" s="11"/>
      <c r="HOK54" s="11"/>
      <c r="HOL54" s="11"/>
      <c r="HOM54" s="11"/>
      <c r="HON54" s="11"/>
      <c r="HOO54" s="11"/>
      <c r="HOP54" s="11"/>
      <c r="HOQ54" s="11"/>
      <c r="HOR54" s="11"/>
      <c r="HOS54" s="11"/>
      <c r="HOT54" s="11"/>
      <c r="HOU54" s="11"/>
      <c r="HOV54" s="11"/>
      <c r="HOW54" s="11"/>
      <c r="HOX54" s="11"/>
      <c r="HOY54" s="11"/>
      <c r="HOZ54" s="11"/>
      <c r="HPA54" s="11"/>
      <c r="HPB54" s="11"/>
      <c r="HPC54" s="11"/>
      <c r="HPD54" s="11"/>
      <c r="HPE54" s="11"/>
      <c r="HPF54" s="11"/>
      <c r="HPG54" s="11"/>
      <c r="HPH54" s="11"/>
      <c r="HPI54" s="11"/>
      <c r="HPJ54" s="11"/>
      <c r="HPK54" s="11"/>
      <c r="HPL54" s="11"/>
      <c r="HPM54" s="11"/>
      <c r="HPN54" s="11"/>
      <c r="HPO54" s="11"/>
      <c r="HPP54" s="11"/>
      <c r="HPQ54" s="11"/>
      <c r="HPR54" s="11"/>
      <c r="HPS54" s="11"/>
      <c r="HPT54" s="11"/>
      <c r="HPU54" s="11"/>
      <c r="HPV54" s="11"/>
      <c r="HPW54" s="11"/>
      <c r="HPX54" s="11"/>
      <c r="HPY54" s="11"/>
      <c r="HPZ54" s="11"/>
      <c r="HQA54" s="11"/>
      <c r="HQB54" s="11"/>
      <c r="HQC54" s="11"/>
      <c r="HQD54" s="11"/>
      <c r="HQE54" s="11"/>
      <c r="HQF54" s="11"/>
      <c r="HQG54" s="11"/>
      <c r="HQH54" s="11"/>
      <c r="HQI54" s="11"/>
      <c r="HQJ54" s="11"/>
      <c r="HQK54" s="11"/>
      <c r="HQL54" s="11"/>
      <c r="HQM54" s="11"/>
      <c r="HQN54" s="11"/>
      <c r="HQO54" s="11"/>
      <c r="HQP54" s="11"/>
      <c r="HQQ54" s="11"/>
      <c r="HQR54" s="11"/>
      <c r="HQS54" s="11"/>
      <c r="HQT54" s="11"/>
      <c r="HQU54" s="11"/>
      <c r="HQV54" s="11"/>
      <c r="HQW54" s="11"/>
      <c r="HQX54" s="11"/>
      <c r="HQY54" s="11"/>
      <c r="HQZ54" s="11"/>
      <c r="HRA54" s="11"/>
      <c r="HRB54" s="11"/>
      <c r="HRC54" s="11"/>
      <c r="HRD54" s="11"/>
      <c r="HRE54" s="11"/>
      <c r="HRF54" s="11"/>
      <c r="HRG54" s="11"/>
      <c r="HRH54" s="11"/>
      <c r="HRI54" s="11"/>
      <c r="HRJ54" s="11"/>
      <c r="HRK54" s="11"/>
      <c r="HRL54" s="11"/>
      <c r="HRM54" s="11"/>
      <c r="HRN54" s="11"/>
      <c r="HRO54" s="11"/>
      <c r="HRP54" s="11"/>
      <c r="HRQ54" s="11"/>
      <c r="HRR54" s="11"/>
      <c r="HRS54" s="11"/>
      <c r="HRT54" s="11"/>
      <c r="HRU54" s="11"/>
      <c r="HRV54" s="11"/>
      <c r="HRW54" s="11"/>
      <c r="HRX54" s="11"/>
      <c r="HRY54" s="11"/>
      <c r="HRZ54" s="11"/>
      <c r="HSA54" s="11"/>
      <c r="HSB54" s="11"/>
      <c r="HSC54" s="11"/>
      <c r="HSD54" s="11"/>
      <c r="HSE54" s="11"/>
      <c r="HSF54" s="11"/>
      <c r="HSG54" s="11"/>
      <c r="HSH54" s="11"/>
      <c r="HSI54" s="11"/>
      <c r="HSJ54" s="11"/>
      <c r="HSK54" s="11"/>
      <c r="HSL54" s="11"/>
      <c r="HSM54" s="11"/>
      <c r="HSN54" s="11"/>
      <c r="HSO54" s="11"/>
      <c r="HSP54" s="11"/>
      <c r="HSQ54" s="11"/>
      <c r="HSR54" s="11"/>
      <c r="HSS54" s="11"/>
      <c r="HST54" s="11"/>
      <c r="HSU54" s="11"/>
      <c r="HSV54" s="11"/>
      <c r="HSW54" s="11"/>
      <c r="HSX54" s="11"/>
      <c r="HSY54" s="11"/>
      <c r="HSZ54" s="11"/>
      <c r="HTA54" s="11"/>
      <c r="HTB54" s="11"/>
      <c r="HTC54" s="11"/>
      <c r="HTD54" s="11"/>
      <c r="HTE54" s="11"/>
      <c r="HTF54" s="11"/>
      <c r="HTG54" s="11"/>
      <c r="HTH54" s="11"/>
      <c r="HTI54" s="11"/>
      <c r="HTJ54" s="11"/>
      <c r="HTK54" s="11"/>
      <c r="HTL54" s="11"/>
      <c r="HTM54" s="11"/>
      <c r="HTN54" s="11"/>
      <c r="HTO54" s="11"/>
      <c r="HTP54" s="11"/>
      <c r="HTQ54" s="11"/>
      <c r="HTR54" s="11"/>
      <c r="HTS54" s="11"/>
      <c r="HTT54" s="11"/>
      <c r="HTU54" s="11"/>
      <c r="HTV54" s="11"/>
      <c r="HTW54" s="11"/>
      <c r="HTX54" s="11"/>
      <c r="HTY54" s="11"/>
      <c r="HTZ54" s="11"/>
      <c r="HUA54" s="11"/>
      <c r="HUB54" s="11"/>
      <c r="HUC54" s="11"/>
      <c r="HUD54" s="11"/>
      <c r="HUE54" s="11"/>
      <c r="HUF54" s="11"/>
      <c r="HUG54" s="11"/>
      <c r="HUH54" s="11"/>
      <c r="HUI54" s="11"/>
      <c r="HUJ54" s="11"/>
      <c r="HUK54" s="11"/>
      <c r="HUL54" s="11"/>
      <c r="HUM54" s="11"/>
      <c r="HUN54" s="11"/>
      <c r="HUO54" s="11"/>
      <c r="HUP54" s="11"/>
      <c r="HUQ54" s="11"/>
      <c r="HUR54" s="11"/>
      <c r="HUS54" s="11"/>
      <c r="HUT54" s="11"/>
      <c r="HUU54" s="11"/>
      <c r="HUV54" s="11"/>
      <c r="HUW54" s="11"/>
      <c r="HUX54" s="11"/>
      <c r="HUY54" s="11"/>
      <c r="HUZ54" s="11"/>
      <c r="HVA54" s="11"/>
      <c r="HVB54" s="11"/>
      <c r="HVC54" s="11"/>
      <c r="HVD54" s="11"/>
      <c r="HVE54" s="11"/>
      <c r="HVF54" s="11"/>
      <c r="HVG54" s="11"/>
      <c r="HVH54" s="11"/>
      <c r="HVI54" s="11"/>
      <c r="HVJ54" s="11"/>
      <c r="HVK54" s="11"/>
      <c r="HVL54" s="11"/>
      <c r="HVM54" s="11"/>
      <c r="HVN54" s="11"/>
      <c r="HVO54" s="11"/>
      <c r="HVP54" s="11"/>
      <c r="HVQ54" s="11"/>
      <c r="HVR54" s="11"/>
      <c r="HVS54" s="11"/>
      <c r="HVT54" s="11"/>
      <c r="HVU54" s="11"/>
      <c r="HVV54" s="11"/>
      <c r="HVW54" s="11"/>
      <c r="HVX54" s="11"/>
      <c r="HVY54" s="11"/>
      <c r="HVZ54" s="11"/>
      <c r="HWA54" s="11"/>
      <c r="HWB54" s="11"/>
      <c r="HWC54" s="11"/>
      <c r="HWD54" s="11"/>
      <c r="HWE54" s="11"/>
      <c r="HWF54" s="11"/>
      <c r="HWG54" s="11"/>
      <c r="HWH54" s="11"/>
      <c r="HWI54" s="11"/>
      <c r="HWJ54" s="11"/>
      <c r="HWK54" s="11"/>
      <c r="HWL54" s="11"/>
      <c r="HWM54" s="11"/>
      <c r="HWN54" s="11"/>
      <c r="HWO54" s="11"/>
      <c r="HWP54" s="11"/>
      <c r="HWQ54" s="11"/>
      <c r="HWR54" s="11"/>
      <c r="HWS54" s="11"/>
      <c r="HWT54" s="11"/>
      <c r="HWU54" s="11"/>
      <c r="HWV54" s="11"/>
      <c r="HWW54" s="11"/>
      <c r="HWX54" s="11"/>
      <c r="HWY54" s="11"/>
      <c r="HWZ54" s="11"/>
      <c r="HXA54" s="11"/>
      <c r="HXB54" s="11"/>
      <c r="HXC54" s="11"/>
      <c r="HXD54" s="11"/>
      <c r="HXE54" s="11"/>
      <c r="HXF54" s="11"/>
      <c r="HXG54" s="11"/>
      <c r="HXH54" s="11"/>
      <c r="HXI54" s="11"/>
      <c r="HXJ54" s="11"/>
      <c r="HXK54" s="11"/>
      <c r="HXL54" s="11"/>
      <c r="HXM54" s="11"/>
      <c r="HXN54" s="11"/>
      <c r="HXO54" s="11"/>
      <c r="HXP54" s="11"/>
      <c r="HXQ54" s="11"/>
      <c r="HXR54" s="11"/>
      <c r="HXS54" s="11"/>
      <c r="HXT54" s="11"/>
      <c r="HXU54" s="11"/>
      <c r="HXV54" s="11"/>
      <c r="HXW54" s="11"/>
      <c r="HXX54" s="11"/>
      <c r="HXY54" s="11"/>
      <c r="HXZ54" s="11"/>
      <c r="HYA54" s="11"/>
      <c r="HYB54" s="11"/>
      <c r="HYC54" s="11"/>
      <c r="HYD54" s="11"/>
      <c r="HYE54" s="11"/>
      <c r="HYF54" s="11"/>
      <c r="HYG54" s="11"/>
      <c r="HYH54" s="11"/>
      <c r="HYI54" s="11"/>
      <c r="HYJ54" s="11"/>
      <c r="HYK54" s="11"/>
      <c r="HYL54" s="11"/>
      <c r="HYM54" s="11"/>
      <c r="HYN54" s="11"/>
      <c r="HYO54" s="11"/>
      <c r="HYP54" s="11"/>
      <c r="HYQ54" s="11"/>
      <c r="HYR54" s="11"/>
      <c r="HYS54" s="11"/>
      <c r="HYT54" s="11"/>
      <c r="HYU54" s="11"/>
      <c r="HYV54" s="11"/>
      <c r="HYW54" s="11"/>
      <c r="HYX54" s="11"/>
      <c r="HYY54" s="11"/>
      <c r="HYZ54" s="11"/>
      <c r="HZA54" s="11"/>
      <c r="HZB54" s="11"/>
      <c r="HZC54" s="11"/>
      <c r="HZD54" s="11"/>
      <c r="HZE54" s="11"/>
      <c r="HZF54" s="11"/>
      <c r="HZG54" s="11"/>
      <c r="HZH54" s="11"/>
      <c r="HZI54" s="11"/>
      <c r="HZJ54" s="11"/>
      <c r="HZK54" s="11"/>
      <c r="HZL54" s="11"/>
      <c r="HZM54" s="11"/>
      <c r="HZN54" s="11"/>
      <c r="HZO54" s="11"/>
      <c r="HZP54" s="11"/>
      <c r="HZQ54" s="11"/>
      <c r="HZR54" s="11"/>
      <c r="HZS54" s="11"/>
      <c r="HZT54" s="11"/>
      <c r="HZU54" s="11"/>
      <c r="HZV54" s="11"/>
      <c r="HZW54" s="11"/>
      <c r="HZX54" s="11"/>
      <c r="HZY54" s="11"/>
      <c r="HZZ54" s="11"/>
      <c r="IAA54" s="11"/>
      <c r="IAB54" s="11"/>
      <c r="IAC54" s="11"/>
      <c r="IAD54" s="11"/>
      <c r="IAE54" s="11"/>
      <c r="IAF54" s="11"/>
      <c r="IAG54" s="11"/>
      <c r="IAH54" s="11"/>
      <c r="IAI54" s="11"/>
      <c r="IAJ54" s="11"/>
      <c r="IAK54" s="11"/>
      <c r="IAL54" s="11"/>
      <c r="IAM54" s="11"/>
      <c r="IAN54" s="11"/>
      <c r="IAO54" s="11"/>
      <c r="IAP54" s="11"/>
      <c r="IAQ54" s="11"/>
      <c r="IAR54" s="11"/>
      <c r="IAS54" s="11"/>
      <c r="IAT54" s="11"/>
      <c r="IAU54" s="11"/>
      <c r="IAV54" s="11"/>
      <c r="IAW54" s="11"/>
      <c r="IAX54" s="11"/>
      <c r="IAY54" s="11"/>
      <c r="IAZ54" s="11"/>
      <c r="IBA54" s="11"/>
      <c r="IBB54" s="11"/>
      <c r="IBC54" s="11"/>
      <c r="IBD54" s="11"/>
      <c r="IBE54" s="11"/>
      <c r="IBF54" s="11"/>
      <c r="IBG54" s="11"/>
      <c r="IBH54" s="11"/>
      <c r="IBI54" s="11"/>
      <c r="IBJ54" s="11"/>
      <c r="IBK54" s="11"/>
      <c r="IBL54" s="11"/>
      <c r="IBM54" s="11"/>
      <c r="IBN54" s="11"/>
      <c r="IBO54" s="11"/>
      <c r="IBP54" s="11"/>
      <c r="IBQ54" s="11"/>
      <c r="IBR54" s="11"/>
      <c r="IBS54" s="11"/>
      <c r="IBT54" s="11"/>
      <c r="IBU54" s="11"/>
      <c r="IBV54" s="11"/>
      <c r="IBW54" s="11"/>
      <c r="IBX54" s="11"/>
      <c r="IBY54" s="11"/>
      <c r="IBZ54" s="11"/>
      <c r="ICA54" s="11"/>
      <c r="ICB54" s="11"/>
      <c r="ICC54" s="11"/>
      <c r="ICD54" s="11"/>
      <c r="ICE54" s="11"/>
      <c r="ICF54" s="11"/>
      <c r="ICG54" s="11"/>
      <c r="ICH54" s="11"/>
      <c r="ICI54" s="11"/>
      <c r="ICJ54" s="11"/>
      <c r="ICK54" s="11"/>
      <c r="ICL54" s="11"/>
      <c r="ICM54" s="11"/>
      <c r="ICN54" s="11"/>
      <c r="ICO54" s="11"/>
      <c r="ICP54" s="11"/>
      <c r="ICQ54" s="11"/>
      <c r="ICR54" s="11"/>
      <c r="ICS54" s="11"/>
      <c r="ICT54" s="11"/>
      <c r="ICU54" s="11"/>
      <c r="ICV54" s="11"/>
      <c r="ICW54" s="11"/>
      <c r="ICX54" s="11"/>
      <c r="ICY54" s="11"/>
      <c r="ICZ54" s="11"/>
      <c r="IDA54" s="11"/>
      <c r="IDB54" s="11"/>
      <c r="IDC54" s="11"/>
      <c r="IDD54" s="11"/>
      <c r="IDE54" s="11"/>
      <c r="IDF54" s="11"/>
      <c r="IDG54" s="11"/>
      <c r="IDH54" s="11"/>
      <c r="IDI54" s="11"/>
      <c r="IDJ54" s="11"/>
      <c r="IDK54" s="11"/>
      <c r="IDL54" s="11"/>
      <c r="IDM54" s="11"/>
      <c r="IDN54" s="11"/>
      <c r="IDO54" s="11"/>
      <c r="IDP54" s="11"/>
      <c r="IDQ54" s="11"/>
      <c r="IDR54" s="11"/>
      <c r="IDS54" s="11"/>
      <c r="IDT54" s="11"/>
      <c r="IDU54" s="11"/>
      <c r="IDV54" s="11"/>
      <c r="IDW54" s="11"/>
      <c r="IDX54" s="11"/>
      <c r="IDY54" s="11"/>
      <c r="IDZ54" s="11"/>
      <c r="IEA54" s="11"/>
      <c r="IEB54" s="11"/>
      <c r="IEC54" s="11"/>
      <c r="IED54" s="11"/>
      <c r="IEE54" s="11"/>
      <c r="IEF54" s="11"/>
      <c r="IEG54" s="11"/>
      <c r="IEH54" s="11"/>
      <c r="IEI54" s="11"/>
      <c r="IEJ54" s="11"/>
      <c r="IEK54" s="11"/>
      <c r="IEL54" s="11"/>
      <c r="IEM54" s="11"/>
      <c r="IEN54" s="11"/>
      <c r="IEO54" s="11"/>
      <c r="IEP54" s="11"/>
      <c r="IEQ54" s="11"/>
      <c r="IER54" s="11"/>
      <c r="IES54" s="11"/>
      <c r="IET54" s="11"/>
      <c r="IEU54" s="11"/>
      <c r="IEV54" s="11"/>
      <c r="IEW54" s="11"/>
      <c r="IEX54" s="11"/>
      <c r="IEY54" s="11"/>
      <c r="IEZ54" s="11"/>
      <c r="IFA54" s="11"/>
      <c r="IFB54" s="11"/>
      <c r="IFC54" s="11"/>
      <c r="IFD54" s="11"/>
      <c r="IFE54" s="11"/>
      <c r="IFF54" s="11"/>
      <c r="IFG54" s="11"/>
      <c r="IFH54" s="11"/>
      <c r="IFI54" s="11"/>
      <c r="IFJ54" s="11"/>
      <c r="IFK54" s="11"/>
      <c r="IFL54" s="11"/>
      <c r="IFM54" s="11"/>
      <c r="IFN54" s="11"/>
      <c r="IFO54" s="11"/>
      <c r="IFP54" s="11"/>
      <c r="IFQ54" s="11"/>
      <c r="IFR54" s="11"/>
      <c r="IFS54" s="11"/>
      <c r="IFT54" s="11"/>
      <c r="IFU54" s="11"/>
      <c r="IFV54" s="11"/>
      <c r="IFW54" s="11"/>
      <c r="IFX54" s="11"/>
      <c r="IFY54" s="11"/>
      <c r="IFZ54" s="11"/>
      <c r="IGA54" s="11"/>
      <c r="IGB54" s="11"/>
      <c r="IGC54" s="11"/>
      <c r="IGD54" s="11"/>
      <c r="IGE54" s="11"/>
      <c r="IGF54" s="11"/>
      <c r="IGG54" s="11"/>
      <c r="IGH54" s="11"/>
      <c r="IGI54" s="11"/>
      <c r="IGJ54" s="11"/>
      <c r="IGK54" s="11"/>
      <c r="IGL54" s="11"/>
      <c r="IGM54" s="11"/>
      <c r="IGN54" s="11"/>
      <c r="IGO54" s="11"/>
      <c r="IGP54" s="11"/>
      <c r="IGQ54" s="11"/>
      <c r="IGR54" s="11"/>
      <c r="IGS54" s="11"/>
      <c r="IGT54" s="11"/>
      <c r="IGU54" s="11"/>
      <c r="IGV54" s="11"/>
      <c r="IGW54" s="11"/>
      <c r="IGX54" s="11"/>
      <c r="IGY54" s="11"/>
      <c r="IGZ54" s="11"/>
      <c r="IHA54" s="11"/>
      <c r="IHB54" s="11"/>
      <c r="IHC54" s="11"/>
      <c r="IHD54" s="11"/>
      <c r="IHE54" s="11"/>
      <c r="IHF54" s="11"/>
      <c r="IHG54" s="11"/>
      <c r="IHH54" s="11"/>
      <c r="IHI54" s="11"/>
      <c r="IHJ54" s="11"/>
      <c r="IHK54" s="11"/>
      <c r="IHL54" s="11"/>
      <c r="IHM54" s="11"/>
      <c r="IHN54" s="11"/>
      <c r="IHO54" s="11"/>
      <c r="IHP54" s="11"/>
      <c r="IHQ54" s="11"/>
      <c r="IHR54" s="11"/>
      <c r="IHS54" s="11"/>
      <c r="IHT54" s="11"/>
      <c r="IHU54" s="11"/>
      <c r="IHV54" s="11"/>
      <c r="IHW54" s="11"/>
      <c r="IHX54" s="11"/>
      <c r="IHY54" s="11"/>
      <c r="IHZ54" s="11"/>
      <c r="IIA54" s="11"/>
      <c r="IIB54" s="11"/>
      <c r="IIC54" s="11"/>
      <c r="IID54" s="11"/>
      <c r="IIE54" s="11"/>
      <c r="IIF54" s="11"/>
      <c r="IIG54" s="11"/>
      <c r="IIH54" s="11"/>
      <c r="III54" s="11"/>
      <c r="IIJ54" s="11"/>
      <c r="IIK54" s="11"/>
      <c r="IIL54" s="11"/>
      <c r="IIM54" s="11"/>
      <c r="IIN54" s="11"/>
      <c r="IIO54" s="11"/>
      <c r="IIP54" s="11"/>
      <c r="IIQ54" s="11"/>
      <c r="IIR54" s="11"/>
      <c r="IIS54" s="11"/>
      <c r="IIT54" s="11"/>
      <c r="IIU54" s="11"/>
      <c r="IIV54" s="11"/>
      <c r="IIW54" s="11"/>
      <c r="IIX54" s="11"/>
      <c r="IIY54" s="11"/>
      <c r="IIZ54" s="11"/>
      <c r="IJA54" s="11"/>
      <c r="IJB54" s="11"/>
      <c r="IJC54" s="11"/>
      <c r="IJD54" s="11"/>
      <c r="IJE54" s="11"/>
      <c r="IJF54" s="11"/>
      <c r="IJG54" s="11"/>
      <c r="IJH54" s="11"/>
      <c r="IJI54" s="11"/>
      <c r="IJJ54" s="11"/>
      <c r="IJK54" s="11"/>
      <c r="IJL54" s="11"/>
      <c r="IJM54" s="11"/>
      <c r="IJN54" s="11"/>
      <c r="IJO54" s="11"/>
      <c r="IJP54" s="11"/>
      <c r="IJQ54" s="11"/>
      <c r="IJR54" s="11"/>
      <c r="IJS54" s="11"/>
      <c r="IJT54" s="11"/>
      <c r="IJU54" s="11"/>
      <c r="IJV54" s="11"/>
      <c r="IJW54" s="11"/>
      <c r="IJX54" s="11"/>
      <c r="IJY54" s="11"/>
      <c r="IJZ54" s="11"/>
      <c r="IKA54" s="11"/>
      <c r="IKB54" s="11"/>
      <c r="IKC54" s="11"/>
      <c r="IKD54" s="11"/>
      <c r="IKE54" s="11"/>
      <c r="IKF54" s="11"/>
      <c r="IKG54" s="11"/>
      <c r="IKH54" s="11"/>
      <c r="IKI54" s="11"/>
      <c r="IKJ54" s="11"/>
      <c r="IKK54" s="11"/>
      <c r="IKL54" s="11"/>
      <c r="IKM54" s="11"/>
      <c r="IKN54" s="11"/>
      <c r="IKO54" s="11"/>
      <c r="IKP54" s="11"/>
      <c r="IKQ54" s="11"/>
      <c r="IKR54" s="11"/>
      <c r="IKS54" s="11"/>
      <c r="IKT54" s="11"/>
      <c r="IKU54" s="11"/>
      <c r="IKV54" s="11"/>
      <c r="IKW54" s="11"/>
      <c r="IKX54" s="11"/>
      <c r="IKY54" s="11"/>
      <c r="IKZ54" s="11"/>
      <c r="ILA54" s="11"/>
      <c r="ILB54" s="11"/>
      <c r="ILC54" s="11"/>
      <c r="ILD54" s="11"/>
      <c r="ILE54" s="11"/>
      <c r="ILF54" s="11"/>
      <c r="ILG54" s="11"/>
      <c r="ILH54" s="11"/>
      <c r="ILI54" s="11"/>
      <c r="ILJ54" s="11"/>
      <c r="ILK54" s="11"/>
      <c r="ILL54" s="11"/>
      <c r="ILM54" s="11"/>
      <c r="ILN54" s="11"/>
      <c r="ILO54" s="11"/>
      <c r="ILP54" s="11"/>
      <c r="ILQ54" s="11"/>
      <c r="ILR54" s="11"/>
      <c r="ILS54" s="11"/>
      <c r="ILT54" s="11"/>
      <c r="ILU54" s="11"/>
      <c r="ILV54" s="11"/>
      <c r="ILW54" s="11"/>
      <c r="ILX54" s="11"/>
      <c r="ILY54" s="11"/>
      <c r="ILZ54" s="11"/>
      <c r="IMA54" s="11"/>
      <c r="IMB54" s="11"/>
      <c r="IMC54" s="11"/>
      <c r="IMD54" s="11"/>
      <c r="IME54" s="11"/>
      <c r="IMF54" s="11"/>
      <c r="IMG54" s="11"/>
      <c r="IMH54" s="11"/>
      <c r="IMI54" s="11"/>
      <c r="IMJ54" s="11"/>
      <c r="IMK54" s="11"/>
      <c r="IML54" s="11"/>
      <c r="IMM54" s="11"/>
      <c r="IMN54" s="11"/>
      <c r="IMO54" s="11"/>
      <c r="IMP54" s="11"/>
      <c r="IMQ54" s="11"/>
      <c r="IMR54" s="11"/>
      <c r="IMS54" s="11"/>
      <c r="IMT54" s="11"/>
      <c r="IMU54" s="11"/>
      <c r="IMV54" s="11"/>
      <c r="IMW54" s="11"/>
      <c r="IMX54" s="11"/>
      <c r="IMY54" s="11"/>
      <c r="IMZ54" s="11"/>
      <c r="INA54" s="11"/>
      <c r="INB54" s="11"/>
      <c r="INC54" s="11"/>
      <c r="IND54" s="11"/>
      <c r="INE54" s="11"/>
      <c r="INF54" s="11"/>
      <c r="ING54" s="11"/>
      <c r="INH54" s="11"/>
      <c r="INI54" s="11"/>
      <c r="INJ54" s="11"/>
      <c r="INK54" s="11"/>
      <c r="INL54" s="11"/>
      <c r="INM54" s="11"/>
      <c r="INN54" s="11"/>
      <c r="INO54" s="11"/>
      <c r="INP54" s="11"/>
      <c r="INQ54" s="11"/>
      <c r="INR54" s="11"/>
      <c r="INS54" s="11"/>
      <c r="INT54" s="11"/>
      <c r="INU54" s="11"/>
      <c r="INV54" s="11"/>
      <c r="INW54" s="11"/>
      <c r="INX54" s="11"/>
      <c r="INY54" s="11"/>
      <c r="INZ54" s="11"/>
      <c r="IOA54" s="11"/>
      <c r="IOB54" s="11"/>
      <c r="IOC54" s="11"/>
      <c r="IOD54" s="11"/>
      <c r="IOE54" s="11"/>
      <c r="IOF54" s="11"/>
      <c r="IOG54" s="11"/>
      <c r="IOH54" s="11"/>
      <c r="IOI54" s="11"/>
      <c r="IOJ54" s="11"/>
      <c r="IOK54" s="11"/>
      <c r="IOL54" s="11"/>
      <c r="IOM54" s="11"/>
      <c r="ION54" s="11"/>
      <c r="IOO54" s="11"/>
      <c r="IOP54" s="11"/>
      <c r="IOQ54" s="11"/>
      <c r="IOR54" s="11"/>
      <c r="IOS54" s="11"/>
      <c r="IOT54" s="11"/>
      <c r="IOU54" s="11"/>
      <c r="IOV54" s="11"/>
      <c r="IOW54" s="11"/>
      <c r="IOX54" s="11"/>
      <c r="IOY54" s="11"/>
      <c r="IOZ54" s="11"/>
      <c r="IPA54" s="11"/>
      <c r="IPB54" s="11"/>
      <c r="IPC54" s="11"/>
      <c r="IPD54" s="11"/>
      <c r="IPE54" s="11"/>
      <c r="IPF54" s="11"/>
      <c r="IPG54" s="11"/>
      <c r="IPH54" s="11"/>
      <c r="IPI54" s="11"/>
      <c r="IPJ54" s="11"/>
      <c r="IPK54" s="11"/>
      <c r="IPL54" s="11"/>
      <c r="IPM54" s="11"/>
      <c r="IPN54" s="11"/>
      <c r="IPO54" s="11"/>
      <c r="IPP54" s="11"/>
      <c r="IPQ54" s="11"/>
      <c r="IPR54" s="11"/>
      <c r="IPS54" s="11"/>
      <c r="IPT54" s="11"/>
      <c r="IPU54" s="11"/>
      <c r="IPV54" s="11"/>
      <c r="IPW54" s="11"/>
      <c r="IPX54" s="11"/>
      <c r="IPY54" s="11"/>
      <c r="IPZ54" s="11"/>
      <c r="IQA54" s="11"/>
      <c r="IQB54" s="11"/>
      <c r="IQC54" s="11"/>
      <c r="IQD54" s="11"/>
      <c r="IQE54" s="11"/>
      <c r="IQF54" s="11"/>
      <c r="IQG54" s="11"/>
      <c r="IQH54" s="11"/>
      <c r="IQI54" s="11"/>
      <c r="IQJ54" s="11"/>
      <c r="IQK54" s="11"/>
      <c r="IQL54" s="11"/>
      <c r="IQM54" s="11"/>
      <c r="IQN54" s="11"/>
      <c r="IQO54" s="11"/>
      <c r="IQP54" s="11"/>
      <c r="IQQ54" s="11"/>
      <c r="IQR54" s="11"/>
      <c r="IQS54" s="11"/>
      <c r="IQT54" s="11"/>
      <c r="IQU54" s="11"/>
      <c r="IQV54" s="11"/>
      <c r="IQW54" s="11"/>
      <c r="IQX54" s="11"/>
      <c r="IQY54" s="11"/>
      <c r="IQZ54" s="11"/>
      <c r="IRA54" s="11"/>
      <c r="IRB54" s="11"/>
      <c r="IRC54" s="11"/>
      <c r="IRD54" s="11"/>
      <c r="IRE54" s="11"/>
      <c r="IRF54" s="11"/>
      <c r="IRG54" s="11"/>
      <c r="IRH54" s="11"/>
      <c r="IRI54" s="11"/>
      <c r="IRJ54" s="11"/>
      <c r="IRK54" s="11"/>
      <c r="IRL54" s="11"/>
      <c r="IRM54" s="11"/>
      <c r="IRN54" s="11"/>
      <c r="IRO54" s="11"/>
      <c r="IRP54" s="11"/>
      <c r="IRQ54" s="11"/>
      <c r="IRR54" s="11"/>
      <c r="IRS54" s="11"/>
      <c r="IRT54" s="11"/>
      <c r="IRU54" s="11"/>
      <c r="IRV54" s="11"/>
      <c r="IRW54" s="11"/>
      <c r="IRX54" s="11"/>
      <c r="IRY54" s="11"/>
      <c r="IRZ54" s="11"/>
      <c r="ISA54" s="11"/>
      <c r="ISB54" s="11"/>
      <c r="ISC54" s="11"/>
      <c r="ISD54" s="11"/>
      <c r="ISE54" s="11"/>
      <c r="ISF54" s="11"/>
      <c r="ISG54" s="11"/>
      <c r="ISH54" s="11"/>
      <c r="ISI54" s="11"/>
      <c r="ISJ54" s="11"/>
      <c r="ISK54" s="11"/>
      <c r="ISL54" s="11"/>
      <c r="ISM54" s="11"/>
      <c r="ISN54" s="11"/>
      <c r="ISO54" s="11"/>
      <c r="ISP54" s="11"/>
      <c r="ISQ54" s="11"/>
      <c r="ISR54" s="11"/>
      <c r="ISS54" s="11"/>
      <c r="IST54" s="11"/>
      <c r="ISU54" s="11"/>
      <c r="ISV54" s="11"/>
      <c r="ISW54" s="11"/>
      <c r="ISX54" s="11"/>
      <c r="ISY54" s="11"/>
      <c r="ISZ54" s="11"/>
      <c r="ITA54" s="11"/>
      <c r="ITB54" s="11"/>
      <c r="ITC54" s="11"/>
      <c r="ITD54" s="11"/>
      <c r="ITE54" s="11"/>
      <c r="ITF54" s="11"/>
      <c r="ITG54" s="11"/>
      <c r="ITH54" s="11"/>
      <c r="ITI54" s="11"/>
      <c r="ITJ54" s="11"/>
      <c r="ITK54" s="11"/>
      <c r="ITL54" s="11"/>
      <c r="ITM54" s="11"/>
      <c r="ITN54" s="11"/>
      <c r="ITO54" s="11"/>
      <c r="ITP54" s="11"/>
      <c r="ITQ54" s="11"/>
      <c r="ITR54" s="11"/>
      <c r="ITS54" s="11"/>
      <c r="ITT54" s="11"/>
      <c r="ITU54" s="11"/>
      <c r="ITV54" s="11"/>
      <c r="ITW54" s="11"/>
      <c r="ITX54" s="11"/>
      <c r="ITY54" s="11"/>
      <c r="ITZ54" s="11"/>
      <c r="IUA54" s="11"/>
      <c r="IUB54" s="11"/>
      <c r="IUC54" s="11"/>
      <c r="IUD54" s="11"/>
      <c r="IUE54" s="11"/>
      <c r="IUF54" s="11"/>
      <c r="IUG54" s="11"/>
      <c r="IUH54" s="11"/>
      <c r="IUI54" s="11"/>
      <c r="IUJ54" s="11"/>
      <c r="IUK54" s="11"/>
      <c r="IUL54" s="11"/>
      <c r="IUM54" s="11"/>
      <c r="IUN54" s="11"/>
      <c r="IUO54" s="11"/>
      <c r="IUP54" s="11"/>
      <c r="IUQ54" s="11"/>
      <c r="IUR54" s="11"/>
      <c r="IUS54" s="11"/>
      <c r="IUT54" s="11"/>
      <c r="IUU54" s="11"/>
      <c r="IUV54" s="11"/>
      <c r="IUW54" s="11"/>
      <c r="IUX54" s="11"/>
      <c r="IUY54" s="11"/>
      <c r="IUZ54" s="11"/>
      <c r="IVA54" s="11"/>
      <c r="IVB54" s="11"/>
      <c r="IVC54" s="11"/>
      <c r="IVD54" s="11"/>
      <c r="IVE54" s="11"/>
      <c r="IVF54" s="11"/>
      <c r="IVG54" s="11"/>
      <c r="IVH54" s="11"/>
      <c r="IVI54" s="11"/>
      <c r="IVJ54" s="11"/>
      <c r="IVK54" s="11"/>
      <c r="IVL54" s="11"/>
      <c r="IVM54" s="11"/>
      <c r="IVN54" s="11"/>
      <c r="IVO54" s="11"/>
      <c r="IVP54" s="11"/>
      <c r="IVQ54" s="11"/>
      <c r="IVR54" s="11"/>
      <c r="IVS54" s="11"/>
      <c r="IVT54" s="11"/>
      <c r="IVU54" s="11"/>
      <c r="IVV54" s="11"/>
      <c r="IVW54" s="11"/>
      <c r="IVX54" s="11"/>
      <c r="IVY54" s="11"/>
      <c r="IVZ54" s="11"/>
      <c r="IWA54" s="11"/>
      <c r="IWB54" s="11"/>
      <c r="IWC54" s="11"/>
      <c r="IWD54" s="11"/>
      <c r="IWE54" s="11"/>
      <c r="IWF54" s="11"/>
      <c r="IWG54" s="11"/>
      <c r="IWH54" s="11"/>
      <c r="IWI54" s="11"/>
      <c r="IWJ54" s="11"/>
      <c r="IWK54" s="11"/>
      <c r="IWL54" s="11"/>
      <c r="IWM54" s="11"/>
      <c r="IWN54" s="11"/>
      <c r="IWO54" s="11"/>
      <c r="IWP54" s="11"/>
      <c r="IWQ54" s="11"/>
      <c r="IWR54" s="11"/>
      <c r="IWS54" s="11"/>
      <c r="IWT54" s="11"/>
      <c r="IWU54" s="11"/>
      <c r="IWV54" s="11"/>
      <c r="IWW54" s="11"/>
      <c r="IWX54" s="11"/>
      <c r="IWY54" s="11"/>
      <c r="IWZ54" s="11"/>
      <c r="IXA54" s="11"/>
      <c r="IXB54" s="11"/>
      <c r="IXC54" s="11"/>
      <c r="IXD54" s="11"/>
      <c r="IXE54" s="11"/>
      <c r="IXF54" s="11"/>
      <c r="IXG54" s="11"/>
      <c r="IXH54" s="11"/>
      <c r="IXI54" s="11"/>
      <c r="IXJ54" s="11"/>
      <c r="IXK54" s="11"/>
      <c r="IXL54" s="11"/>
      <c r="IXM54" s="11"/>
      <c r="IXN54" s="11"/>
      <c r="IXO54" s="11"/>
      <c r="IXP54" s="11"/>
      <c r="IXQ54" s="11"/>
      <c r="IXR54" s="11"/>
      <c r="IXS54" s="11"/>
      <c r="IXT54" s="11"/>
      <c r="IXU54" s="11"/>
      <c r="IXV54" s="11"/>
      <c r="IXW54" s="11"/>
      <c r="IXX54" s="11"/>
      <c r="IXY54" s="11"/>
      <c r="IXZ54" s="11"/>
      <c r="IYA54" s="11"/>
      <c r="IYB54" s="11"/>
      <c r="IYC54" s="11"/>
      <c r="IYD54" s="11"/>
      <c r="IYE54" s="11"/>
      <c r="IYF54" s="11"/>
      <c r="IYG54" s="11"/>
      <c r="IYH54" s="11"/>
      <c r="IYI54" s="11"/>
      <c r="IYJ54" s="11"/>
      <c r="IYK54" s="11"/>
      <c r="IYL54" s="11"/>
      <c r="IYM54" s="11"/>
      <c r="IYN54" s="11"/>
      <c r="IYO54" s="11"/>
      <c r="IYP54" s="11"/>
      <c r="IYQ54" s="11"/>
      <c r="IYR54" s="11"/>
      <c r="IYS54" s="11"/>
      <c r="IYT54" s="11"/>
      <c r="IYU54" s="11"/>
      <c r="IYV54" s="11"/>
      <c r="IYW54" s="11"/>
      <c r="IYX54" s="11"/>
      <c r="IYY54" s="11"/>
      <c r="IYZ54" s="11"/>
      <c r="IZA54" s="11"/>
      <c r="IZB54" s="11"/>
      <c r="IZC54" s="11"/>
      <c r="IZD54" s="11"/>
      <c r="IZE54" s="11"/>
      <c r="IZF54" s="11"/>
      <c r="IZG54" s="11"/>
      <c r="IZH54" s="11"/>
      <c r="IZI54" s="11"/>
      <c r="IZJ54" s="11"/>
      <c r="IZK54" s="11"/>
      <c r="IZL54" s="11"/>
      <c r="IZM54" s="11"/>
      <c r="IZN54" s="11"/>
      <c r="IZO54" s="11"/>
      <c r="IZP54" s="11"/>
      <c r="IZQ54" s="11"/>
      <c r="IZR54" s="11"/>
      <c r="IZS54" s="11"/>
      <c r="IZT54" s="11"/>
      <c r="IZU54" s="11"/>
      <c r="IZV54" s="11"/>
      <c r="IZW54" s="11"/>
      <c r="IZX54" s="11"/>
      <c r="IZY54" s="11"/>
      <c r="IZZ54" s="11"/>
      <c r="JAA54" s="11"/>
      <c r="JAB54" s="11"/>
      <c r="JAC54" s="11"/>
      <c r="JAD54" s="11"/>
      <c r="JAE54" s="11"/>
      <c r="JAF54" s="11"/>
      <c r="JAG54" s="11"/>
      <c r="JAH54" s="11"/>
      <c r="JAI54" s="11"/>
      <c r="JAJ54" s="11"/>
      <c r="JAK54" s="11"/>
      <c r="JAL54" s="11"/>
      <c r="JAM54" s="11"/>
      <c r="JAN54" s="11"/>
      <c r="JAO54" s="11"/>
      <c r="JAP54" s="11"/>
      <c r="JAQ54" s="11"/>
      <c r="JAR54" s="11"/>
      <c r="JAS54" s="11"/>
      <c r="JAT54" s="11"/>
      <c r="JAU54" s="11"/>
      <c r="JAV54" s="11"/>
      <c r="JAW54" s="11"/>
      <c r="JAX54" s="11"/>
      <c r="JAY54" s="11"/>
      <c r="JAZ54" s="11"/>
      <c r="JBA54" s="11"/>
      <c r="JBB54" s="11"/>
      <c r="JBC54" s="11"/>
      <c r="JBD54" s="11"/>
      <c r="JBE54" s="11"/>
      <c r="JBF54" s="11"/>
      <c r="JBG54" s="11"/>
      <c r="JBH54" s="11"/>
      <c r="JBI54" s="11"/>
      <c r="JBJ54" s="11"/>
      <c r="JBK54" s="11"/>
      <c r="JBL54" s="11"/>
      <c r="JBM54" s="11"/>
      <c r="JBN54" s="11"/>
      <c r="JBO54" s="11"/>
      <c r="JBP54" s="11"/>
      <c r="JBQ54" s="11"/>
      <c r="JBR54" s="11"/>
      <c r="JBS54" s="11"/>
      <c r="JBT54" s="11"/>
      <c r="JBU54" s="11"/>
      <c r="JBV54" s="11"/>
      <c r="JBW54" s="11"/>
      <c r="JBX54" s="11"/>
      <c r="JBY54" s="11"/>
      <c r="JBZ54" s="11"/>
      <c r="JCA54" s="11"/>
      <c r="JCB54" s="11"/>
      <c r="JCC54" s="11"/>
      <c r="JCD54" s="11"/>
      <c r="JCE54" s="11"/>
      <c r="JCF54" s="11"/>
      <c r="JCG54" s="11"/>
      <c r="JCH54" s="11"/>
      <c r="JCI54" s="11"/>
      <c r="JCJ54" s="11"/>
      <c r="JCK54" s="11"/>
      <c r="JCL54" s="11"/>
      <c r="JCM54" s="11"/>
      <c r="JCN54" s="11"/>
      <c r="JCO54" s="11"/>
      <c r="JCP54" s="11"/>
      <c r="JCQ54" s="11"/>
      <c r="JCR54" s="11"/>
      <c r="JCS54" s="11"/>
      <c r="JCT54" s="11"/>
      <c r="JCU54" s="11"/>
      <c r="JCV54" s="11"/>
      <c r="JCW54" s="11"/>
      <c r="JCX54" s="11"/>
      <c r="JCY54" s="11"/>
      <c r="JCZ54" s="11"/>
      <c r="JDA54" s="11"/>
      <c r="JDB54" s="11"/>
      <c r="JDC54" s="11"/>
      <c r="JDD54" s="11"/>
      <c r="JDE54" s="11"/>
      <c r="JDF54" s="11"/>
      <c r="JDG54" s="11"/>
      <c r="JDH54" s="11"/>
      <c r="JDI54" s="11"/>
      <c r="JDJ54" s="11"/>
      <c r="JDK54" s="11"/>
      <c r="JDL54" s="11"/>
      <c r="JDM54" s="11"/>
      <c r="JDN54" s="11"/>
      <c r="JDO54" s="11"/>
      <c r="JDP54" s="11"/>
      <c r="JDQ54" s="11"/>
      <c r="JDR54" s="11"/>
      <c r="JDS54" s="11"/>
      <c r="JDT54" s="11"/>
      <c r="JDU54" s="11"/>
      <c r="JDV54" s="11"/>
      <c r="JDW54" s="11"/>
      <c r="JDX54" s="11"/>
      <c r="JDY54" s="11"/>
      <c r="JDZ54" s="11"/>
      <c r="JEA54" s="11"/>
      <c r="JEB54" s="11"/>
      <c r="JEC54" s="11"/>
      <c r="JED54" s="11"/>
      <c r="JEE54" s="11"/>
      <c r="JEF54" s="11"/>
      <c r="JEG54" s="11"/>
      <c r="JEH54" s="11"/>
      <c r="JEI54" s="11"/>
      <c r="JEJ54" s="11"/>
      <c r="JEK54" s="11"/>
      <c r="JEL54" s="11"/>
      <c r="JEM54" s="11"/>
      <c r="JEN54" s="11"/>
      <c r="JEO54" s="11"/>
      <c r="JEP54" s="11"/>
      <c r="JEQ54" s="11"/>
      <c r="JER54" s="11"/>
      <c r="JES54" s="11"/>
      <c r="JET54" s="11"/>
      <c r="JEU54" s="11"/>
      <c r="JEV54" s="11"/>
      <c r="JEW54" s="11"/>
      <c r="JEX54" s="11"/>
      <c r="JEY54" s="11"/>
      <c r="JEZ54" s="11"/>
      <c r="JFA54" s="11"/>
      <c r="JFB54" s="11"/>
      <c r="JFC54" s="11"/>
      <c r="JFD54" s="11"/>
      <c r="JFE54" s="11"/>
      <c r="JFF54" s="11"/>
      <c r="JFG54" s="11"/>
      <c r="JFH54" s="11"/>
      <c r="JFI54" s="11"/>
      <c r="JFJ54" s="11"/>
      <c r="JFK54" s="11"/>
      <c r="JFL54" s="11"/>
      <c r="JFM54" s="11"/>
      <c r="JFN54" s="11"/>
      <c r="JFO54" s="11"/>
      <c r="JFP54" s="11"/>
      <c r="JFQ54" s="11"/>
      <c r="JFR54" s="11"/>
      <c r="JFS54" s="11"/>
      <c r="JFT54" s="11"/>
      <c r="JFU54" s="11"/>
      <c r="JFV54" s="11"/>
      <c r="JFW54" s="11"/>
      <c r="JFX54" s="11"/>
      <c r="JFY54" s="11"/>
      <c r="JFZ54" s="11"/>
      <c r="JGA54" s="11"/>
      <c r="JGB54" s="11"/>
      <c r="JGC54" s="11"/>
      <c r="JGD54" s="11"/>
      <c r="JGE54" s="11"/>
      <c r="JGF54" s="11"/>
      <c r="JGG54" s="11"/>
      <c r="JGH54" s="11"/>
      <c r="JGI54" s="11"/>
      <c r="JGJ54" s="11"/>
      <c r="JGK54" s="11"/>
      <c r="JGL54" s="11"/>
      <c r="JGM54" s="11"/>
      <c r="JGN54" s="11"/>
      <c r="JGO54" s="11"/>
      <c r="JGP54" s="11"/>
      <c r="JGQ54" s="11"/>
      <c r="JGR54" s="11"/>
      <c r="JGS54" s="11"/>
      <c r="JGT54" s="11"/>
      <c r="JGU54" s="11"/>
      <c r="JGV54" s="11"/>
      <c r="JGW54" s="11"/>
      <c r="JGX54" s="11"/>
      <c r="JGY54" s="11"/>
      <c r="JGZ54" s="11"/>
      <c r="JHA54" s="11"/>
      <c r="JHB54" s="11"/>
      <c r="JHC54" s="11"/>
      <c r="JHD54" s="11"/>
      <c r="JHE54" s="11"/>
      <c r="JHF54" s="11"/>
      <c r="JHG54" s="11"/>
      <c r="JHH54" s="11"/>
      <c r="JHI54" s="11"/>
      <c r="JHJ54" s="11"/>
      <c r="JHK54" s="11"/>
      <c r="JHL54" s="11"/>
      <c r="JHM54" s="11"/>
      <c r="JHN54" s="11"/>
      <c r="JHO54" s="11"/>
      <c r="JHP54" s="11"/>
      <c r="JHQ54" s="11"/>
      <c r="JHR54" s="11"/>
      <c r="JHS54" s="11"/>
      <c r="JHT54" s="11"/>
      <c r="JHU54" s="11"/>
      <c r="JHV54" s="11"/>
      <c r="JHW54" s="11"/>
      <c r="JHX54" s="11"/>
      <c r="JHY54" s="11"/>
      <c r="JHZ54" s="11"/>
      <c r="JIA54" s="11"/>
      <c r="JIB54" s="11"/>
      <c r="JIC54" s="11"/>
      <c r="JID54" s="11"/>
      <c r="JIE54" s="11"/>
      <c r="JIF54" s="11"/>
      <c r="JIG54" s="11"/>
      <c r="JIH54" s="11"/>
      <c r="JII54" s="11"/>
      <c r="JIJ54" s="11"/>
      <c r="JIK54" s="11"/>
      <c r="JIL54" s="11"/>
      <c r="JIM54" s="11"/>
      <c r="JIN54" s="11"/>
      <c r="JIO54" s="11"/>
      <c r="JIP54" s="11"/>
      <c r="JIQ54" s="11"/>
      <c r="JIR54" s="11"/>
      <c r="JIS54" s="11"/>
      <c r="JIT54" s="11"/>
      <c r="JIU54" s="11"/>
      <c r="JIV54" s="11"/>
      <c r="JIW54" s="11"/>
      <c r="JIX54" s="11"/>
      <c r="JIY54" s="11"/>
      <c r="JIZ54" s="11"/>
      <c r="JJA54" s="11"/>
      <c r="JJB54" s="11"/>
      <c r="JJC54" s="11"/>
      <c r="JJD54" s="11"/>
      <c r="JJE54" s="11"/>
      <c r="JJF54" s="11"/>
      <c r="JJG54" s="11"/>
      <c r="JJH54" s="11"/>
      <c r="JJI54" s="11"/>
      <c r="JJJ54" s="11"/>
      <c r="JJK54" s="11"/>
      <c r="JJL54" s="11"/>
      <c r="JJM54" s="11"/>
      <c r="JJN54" s="11"/>
      <c r="JJO54" s="11"/>
      <c r="JJP54" s="11"/>
      <c r="JJQ54" s="11"/>
      <c r="JJR54" s="11"/>
      <c r="JJS54" s="11"/>
      <c r="JJT54" s="11"/>
      <c r="JJU54" s="11"/>
      <c r="JJV54" s="11"/>
      <c r="JJW54" s="11"/>
      <c r="JJX54" s="11"/>
      <c r="JJY54" s="11"/>
      <c r="JJZ54" s="11"/>
      <c r="JKA54" s="11"/>
      <c r="JKB54" s="11"/>
      <c r="JKC54" s="11"/>
      <c r="JKD54" s="11"/>
      <c r="JKE54" s="11"/>
      <c r="JKF54" s="11"/>
      <c r="JKG54" s="11"/>
      <c r="JKH54" s="11"/>
      <c r="JKI54" s="11"/>
      <c r="JKJ54" s="11"/>
      <c r="JKK54" s="11"/>
      <c r="JKL54" s="11"/>
      <c r="JKM54" s="11"/>
      <c r="JKN54" s="11"/>
      <c r="JKO54" s="11"/>
      <c r="JKP54" s="11"/>
      <c r="JKQ54" s="11"/>
      <c r="JKR54" s="11"/>
      <c r="JKS54" s="11"/>
      <c r="JKT54" s="11"/>
      <c r="JKU54" s="11"/>
      <c r="JKV54" s="11"/>
      <c r="JKW54" s="11"/>
      <c r="JKX54" s="11"/>
      <c r="JKY54" s="11"/>
      <c r="JKZ54" s="11"/>
      <c r="JLA54" s="11"/>
      <c r="JLB54" s="11"/>
      <c r="JLC54" s="11"/>
      <c r="JLD54" s="11"/>
      <c r="JLE54" s="11"/>
      <c r="JLF54" s="11"/>
      <c r="JLG54" s="11"/>
      <c r="JLH54" s="11"/>
      <c r="JLI54" s="11"/>
      <c r="JLJ54" s="11"/>
      <c r="JLK54" s="11"/>
      <c r="JLL54" s="11"/>
      <c r="JLM54" s="11"/>
      <c r="JLN54" s="11"/>
      <c r="JLO54" s="11"/>
      <c r="JLP54" s="11"/>
      <c r="JLQ54" s="11"/>
      <c r="JLR54" s="11"/>
      <c r="JLS54" s="11"/>
      <c r="JLT54" s="11"/>
      <c r="JLU54" s="11"/>
      <c r="JLV54" s="11"/>
      <c r="JLW54" s="11"/>
      <c r="JLX54" s="11"/>
      <c r="JLY54" s="11"/>
      <c r="JLZ54" s="11"/>
      <c r="JMA54" s="11"/>
      <c r="JMB54" s="11"/>
      <c r="JMC54" s="11"/>
      <c r="JMD54" s="11"/>
      <c r="JME54" s="11"/>
      <c r="JMF54" s="11"/>
      <c r="JMG54" s="11"/>
      <c r="JMH54" s="11"/>
      <c r="JMI54" s="11"/>
      <c r="JMJ54" s="11"/>
      <c r="JMK54" s="11"/>
      <c r="JML54" s="11"/>
      <c r="JMM54" s="11"/>
      <c r="JMN54" s="11"/>
      <c r="JMO54" s="11"/>
      <c r="JMP54" s="11"/>
      <c r="JMQ54" s="11"/>
      <c r="JMR54" s="11"/>
      <c r="JMS54" s="11"/>
      <c r="JMT54" s="11"/>
      <c r="JMU54" s="11"/>
      <c r="JMV54" s="11"/>
      <c r="JMW54" s="11"/>
      <c r="JMX54" s="11"/>
      <c r="JMY54" s="11"/>
      <c r="JMZ54" s="11"/>
      <c r="JNA54" s="11"/>
      <c r="JNB54" s="11"/>
      <c r="JNC54" s="11"/>
      <c r="JND54" s="11"/>
      <c r="JNE54" s="11"/>
      <c r="JNF54" s="11"/>
      <c r="JNG54" s="11"/>
      <c r="JNH54" s="11"/>
      <c r="JNI54" s="11"/>
      <c r="JNJ54" s="11"/>
      <c r="JNK54" s="11"/>
      <c r="JNL54" s="11"/>
      <c r="JNM54" s="11"/>
      <c r="JNN54" s="11"/>
      <c r="JNO54" s="11"/>
      <c r="JNP54" s="11"/>
      <c r="JNQ54" s="11"/>
      <c r="JNR54" s="11"/>
      <c r="JNS54" s="11"/>
      <c r="JNT54" s="11"/>
      <c r="JNU54" s="11"/>
      <c r="JNV54" s="11"/>
      <c r="JNW54" s="11"/>
      <c r="JNX54" s="11"/>
      <c r="JNY54" s="11"/>
      <c r="JNZ54" s="11"/>
      <c r="JOA54" s="11"/>
      <c r="JOB54" s="11"/>
      <c r="JOC54" s="11"/>
      <c r="JOD54" s="11"/>
      <c r="JOE54" s="11"/>
      <c r="JOF54" s="11"/>
      <c r="JOG54" s="11"/>
      <c r="JOH54" s="11"/>
      <c r="JOI54" s="11"/>
      <c r="JOJ54" s="11"/>
      <c r="JOK54" s="11"/>
      <c r="JOL54" s="11"/>
      <c r="JOM54" s="11"/>
      <c r="JON54" s="11"/>
      <c r="JOO54" s="11"/>
      <c r="JOP54" s="11"/>
      <c r="JOQ54" s="11"/>
      <c r="JOR54" s="11"/>
      <c r="JOS54" s="11"/>
      <c r="JOT54" s="11"/>
      <c r="JOU54" s="11"/>
      <c r="JOV54" s="11"/>
      <c r="JOW54" s="11"/>
      <c r="JOX54" s="11"/>
      <c r="JOY54" s="11"/>
      <c r="JOZ54" s="11"/>
      <c r="JPA54" s="11"/>
      <c r="JPB54" s="11"/>
      <c r="JPC54" s="11"/>
      <c r="JPD54" s="11"/>
      <c r="JPE54" s="11"/>
      <c r="JPF54" s="11"/>
      <c r="JPG54" s="11"/>
      <c r="JPH54" s="11"/>
      <c r="JPI54" s="11"/>
      <c r="JPJ54" s="11"/>
      <c r="JPK54" s="11"/>
      <c r="JPL54" s="11"/>
      <c r="JPM54" s="11"/>
      <c r="JPN54" s="11"/>
      <c r="JPO54" s="11"/>
      <c r="JPP54" s="11"/>
      <c r="JPQ54" s="11"/>
      <c r="JPR54" s="11"/>
      <c r="JPS54" s="11"/>
      <c r="JPT54" s="11"/>
      <c r="JPU54" s="11"/>
      <c r="JPV54" s="11"/>
      <c r="JPW54" s="11"/>
      <c r="JPX54" s="11"/>
      <c r="JPY54" s="11"/>
      <c r="JPZ54" s="11"/>
      <c r="JQA54" s="11"/>
      <c r="JQB54" s="11"/>
      <c r="JQC54" s="11"/>
      <c r="JQD54" s="11"/>
      <c r="JQE54" s="11"/>
      <c r="JQF54" s="11"/>
      <c r="JQG54" s="11"/>
      <c r="JQH54" s="11"/>
      <c r="JQI54" s="11"/>
      <c r="JQJ54" s="11"/>
      <c r="JQK54" s="11"/>
      <c r="JQL54" s="11"/>
      <c r="JQM54" s="11"/>
      <c r="JQN54" s="11"/>
      <c r="JQO54" s="11"/>
      <c r="JQP54" s="11"/>
      <c r="JQQ54" s="11"/>
      <c r="JQR54" s="11"/>
      <c r="JQS54" s="11"/>
      <c r="JQT54" s="11"/>
      <c r="JQU54" s="11"/>
      <c r="JQV54" s="11"/>
      <c r="JQW54" s="11"/>
      <c r="JQX54" s="11"/>
      <c r="JQY54" s="11"/>
      <c r="JQZ54" s="11"/>
      <c r="JRA54" s="11"/>
      <c r="JRB54" s="11"/>
      <c r="JRC54" s="11"/>
      <c r="JRD54" s="11"/>
      <c r="JRE54" s="11"/>
      <c r="JRF54" s="11"/>
      <c r="JRG54" s="11"/>
      <c r="JRH54" s="11"/>
      <c r="JRI54" s="11"/>
      <c r="JRJ54" s="11"/>
      <c r="JRK54" s="11"/>
      <c r="JRL54" s="11"/>
      <c r="JRM54" s="11"/>
      <c r="JRN54" s="11"/>
      <c r="JRO54" s="11"/>
      <c r="JRP54" s="11"/>
      <c r="JRQ54" s="11"/>
      <c r="JRR54" s="11"/>
      <c r="JRS54" s="11"/>
      <c r="JRT54" s="11"/>
      <c r="JRU54" s="11"/>
      <c r="JRV54" s="11"/>
      <c r="JRW54" s="11"/>
      <c r="JRX54" s="11"/>
      <c r="JRY54" s="11"/>
      <c r="JRZ54" s="11"/>
      <c r="JSA54" s="11"/>
      <c r="JSB54" s="11"/>
      <c r="JSC54" s="11"/>
      <c r="JSD54" s="11"/>
      <c r="JSE54" s="11"/>
      <c r="JSF54" s="11"/>
      <c r="JSG54" s="11"/>
      <c r="JSH54" s="11"/>
      <c r="JSI54" s="11"/>
      <c r="JSJ54" s="11"/>
      <c r="JSK54" s="11"/>
      <c r="JSL54" s="11"/>
      <c r="JSM54" s="11"/>
      <c r="JSN54" s="11"/>
      <c r="JSO54" s="11"/>
      <c r="JSP54" s="11"/>
      <c r="JSQ54" s="11"/>
      <c r="JSR54" s="11"/>
      <c r="JSS54" s="11"/>
      <c r="JST54" s="11"/>
      <c r="JSU54" s="11"/>
      <c r="JSV54" s="11"/>
      <c r="JSW54" s="11"/>
      <c r="JSX54" s="11"/>
      <c r="JSY54" s="11"/>
      <c r="JSZ54" s="11"/>
      <c r="JTA54" s="11"/>
      <c r="JTB54" s="11"/>
      <c r="JTC54" s="11"/>
      <c r="JTD54" s="11"/>
      <c r="JTE54" s="11"/>
      <c r="JTF54" s="11"/>
      <c r="JTG54" s="11"/>
      <c r="JTH54" s="11"/>
      <c r="JTI54" s="11"/>
      <c r="JTJ54" s="11"/>
      <c r="JTK54" s="11"/>
      <c r="JTL54" s="11"/>
      <c r="JTM54" s="11"/>
      <c r="JTN54" s="11"/>
      <c r="JTO54" s="11"/>
      <c r="JTP54" s="11"/>
      <c r="JTQ54" s="11"/>
      <c r="JTR54" s="11"/>
      <c r="JTS54" s="11"/>
      <c r="JTT54" s="11"/>
      <c r="JTU54" s="11"/>
      <c r="JTV54" s="11"/>
      <c r="JTW54" s="11"/>
      <c r="JTX54" s="11"/>
      <c r="JTY54" s="11"/>
      <c r="JTZ54" s="11"/>
      <c r="JUA54" s="11"/>
      <c r="JUB54" s="11"/>
      <c r="JUC54" s="11"/>
      <c r="JUD54" s="11"/>
      <c r="JUE54" s="11"/>
      <c r="JUF54" s="11"/>
      <c r="JUG54" s="11"/>
      <c r="JUH54" s="11"/>
      <c r="JUI54" s="11"/>
      <c r="JUJ54" s="11"/>
      <c r="JUK54" s="11"/>
      <c r="JUL54" s="11"/>
      <c r="JUM54" s="11"/>
      <c r="JUN54" s="11"/>
      <c r="JUO54" s="11"/>
      <c r="JUP54" s="11"/>
      <c r="JUQ54" s="11"/>
      <c r="JUR54" s="11"/>
      <c r="JUS54" s="11"/>
      <c r="JUT54" s="11"/>
      <c r="JUU54" s="11"/>
      <c r="JUV54" s="11"/>
      <c r="JUW54" s="11"/>
      <c r="JUX54" s="11"/>
      <c r="JUY54" s="11"/>
      <c r="JUZ54" s="11"/>
      <c r="JVA54" s="11"/>
      <c r="JVB54" s="11"/>
      <c r="JVC54" s="11"/>
      <c r="JVD54" s="11"/>
      <c r="JVE54" s="11"/>
      <c r="JVF54" s="11"/>
      <c r="JVG54" s="11"/>
      <c r="JVH54" s="11"/>
      <c r="JVI54" s="11"/>
      <c r="JVJ54" s="11"/>
      <c r="JVK54" s="11"/>
      <c r="JVL54" s="11"/>
      <c r="JVM54" s="11"/>
      <c r="JVN54" s="11"/>
      <c r="JVO54" s="11"/>
      <c r="JVP54" s="11"/>
      <c r="JVQ54" s="11"/>
      <c r="JVR54" s="11"/>
      <c r="JVS54" s="11"/>
      <c r="JVT54" s="11"/>
      <c r="JVU54" s="11"/>
      <c r="JVV54" s="11"/>
      <c r="JVW54" s="11"/>
      <c r="JVX54" s="11"/>
      <c r="JVY54" s="11"/>
      <c r="JVZ54" s="11"/>
      <c r="JWA54" s="11"/>
      <c r="JWB54" s="11"/>
      <c r="JWC54" s="11"/>
      <c r="JWD54" s="11"/>
      <c r="JWE54" s="11"/>
      <c r="JWF54" s="11"/>
      <c r="JWG54" s="11"/>
      <c r="JWH54" s="11"/>
      <c r="JWI54" s="11"/>
      <c r="JWJ54" s="11"/>
      <c r="JWK54" s="11"/>
      <c r="JWL54" s="11"/>
      <c r="JWM54" s="11"/>
      <c r="JWN54" s="11"/>
      <c r="JWO54" s="11"/>
      <c r="JWP54" s="11"/>
      <c r="JWQ54" s="11"/>
      <c r="JWR54" s="11"/>
      <c r="JWS54" s="11"/>
      <c r="JWT54" s="11"/>
      <c r="JWU54" s="11"/>
      <c r="JWV54" s="11"/>
      <c r="JWW54" s="11"/>
      <c r="JWX54" s="11"/>
      <c r="JWY54" s="11"/>
      <c r="JWZ54" s="11"/>
      <c r="JXA54" s="11"/>
      <c r="JXB54" s="11"/>
      <c r="JXC54" s="11"/>
      <c r="JXD54" s="11"/>
      <c r="JXE54" s="11"/>
      <c r="JXF54" s="11"/>
      <c r="JXG54" s="11"/>
      <c r="JXH54" s="11"/>
      <c r="JXI54" s="11"/>
      <c r="JXJ54" s="11"/>
      <c r="JXK54" s="11"/>
      <c r="JXL54" s="11"/>
      <c r="JXM54" s="11"/>
      <c r="JXN54" s="11"/>
      <c r="JXO54" s="11"/>
      <c r="JXP54" s="11"/>
      <c r="JXQ54" s="11"/>
      <c r="JXR54" s="11"/>
      <c r="JXS54" s="11"/>
      <c r="JXT54" s="11"/>
      <c r="JXU54" s="11"/>
      <c r="JXV54" s="11"/>
      <c r="JXW54" s="11"/>
      <c r="JXX54" s="11"/>
      <c r="JXY54" s="11"/>
      <c r="JXZ54" s="11"/>
      <c r="JYA54" s="11"/>
      <c r="JYB54" s="11"/>
      <c r="JYC54" s="11"/>
      <c r="JYD54" s="11"/>
      <c r="JYE54" s="11"/>
      <c r="JYF54" s="11"/>
      <c r="JYG54" s="11"/>
      <c r="JYH54" s="11"/>
      <c r="JYI54" s="11"/>
      <c r="JYJ54" s="11"/>
      <c r="JYK54" s="11"/>
      <c r="JYL54" s="11"/>
      <c r="JYM54" s="11"/>
      <c r="JYN54" s="11"/>
      <c r="JYO54" s="11"/>
      <c r="JYP54" s="11"/>
      <c r="JYQ54" s="11"/>
      <c r="JYR54" s="11"/>
      <c r="JYS54" s="11"/>
      <c r="JYT54" s="11"/>
      <c r="JYU54" s="11"/>
      <c r="JYV54" s="11"/>
      <c r="JYW54" s="11"/>
      <c r="JYX54" s="11"/>
      <c r="JYY54" s="11"/>
      <c r="JYZ54" s="11"/>
      <c r="JZA54" s="11"/>
      <c r="JZB54" s="11"/>
      <c r="JZC54" s="11"/>
      <c r="JZD54" s="11"/>
      <c r="JZE54" s="11"/>
      <c r="JZF54" s="11"/>
      <c r="JZG54" s="11"/>
      <c r="JZH54" s="11"/>
      <c r="JZI54" s="11"/>
      <c r="JZJ54" s="11"/>
      <c r="JZK54" s="11"/>
      <c r="JZL54" s="11"/>
      <c r="JZM54" s="11"/>
      <c r="JZN54" s="11"/>
      <c r="JZO54" s="11"/>
      <c r="JZP54" s="11"/>
      <c r="JZQ54" s="11"/>
      <c r="JZR54" s="11"/>
      <c r="JZS54" s="11"/>
      <c r="JZT54" s="11"/>
      <c r="JZU54" s="11"/>
      <c r="JZV54" s="11"/>
      <c r="JZW54" s="11"/>
      <c r="JZX54" s="11"/>
      <c r="JZY54" s="11"/>
      <c r="JZZ54" s="11"/>
      <c r="KAA54" s="11"/>
      <c r="KAB54" s="11"/>
      <c r="KAC54" s="11"/>
      <c r="KAD54" s="11"/>
      <c r="KAE54" s="11"/>
      <c r="KAF54" s="11"/>
      <c r="KAG54" s="11"/>
      <c r="KAH54" s="11"/>
      <c r="KAI54" s="11"/>
      <c r="KAJ54" s="11"/>
      <c r="KAK54" s="11"/>
      <c r="KAL54" s="11"/>
      <c r="KAM54" s="11"/>
      <c r="KAN54" s="11"/>
      <c r="KAO54" s="11"/>
      <c r="KAP54" s="11"/>
      <c r="KAQ54" s="11"/>
      <c r="KAR54" s="11"/>
      <c r="KAS54" s="11"/>
      <c r="KAT54" s="11"/>
      <c r="KAU54" s="11"/>
      <c r="KAV54" s="11"/>
      <c r="KAW54" s="11"/>
      <c r="KAX54" s="11"/>
      <c r="KAY54" s="11"/>
      <c r="KAZ54" s="11"/>
      <c r="KBA54" s="11"/>
      <c r="KBB54" s="11"/>
      <c r="KBC54" s="11"/>
      <c r="KBD54" s="11"/>
      <c r="KBE54" s="11"/>
      <c r="KBF54" s="11"/>
      <c r="KBG54" s="11"/>
      <c r="KBH54" s="11"/>
      <c r="KBI54" s="11"/>
      <c r="KBJ54" s="11"/>
      <c r="KBK54" s="11"/>
      <c r="KBL54" s="11"/>
      <c r="KBM54" s="11"/>
      <c r="KBN54" s="11"/>
      <c r="KBO54" s="11"/>
      <c r="KBP54" s="11"/>
      <c r="KBQ54" s="11"/>
      <c r="KBR54" s="11"/>
      <c r="KBS54" s="11"/>
      <c r="KBT54" s="11"/>
      <c r="KBU54" s="11"/>
      <c r="KBV54" s="11"/>
      <c r="KBW54" s="11"/>
      <c r="KBX54" s="11"/>
      <c r="KBY54" s="11"/>
      <c r="KBZ54" s="11"/>
      <c r="KCA54" s="11"/>
      <c r="KCB54" s="11"/>
      <c r="KCC54" s="11"/>
      <c r="KCD54" s="11"/>
      <c r="KCE54" s="11"/>
      <c r="KCF54" s="11"/>
      <c r="KCG54" s="11"/>
      <c r="KCH54" s="11"/>
      <c r="KCI54" s="11"/>
      <c r="KCJ54" s="11"/>
      <c r="KCK54" s="11"/>
      <c r="KCL54" s="11"/>
      <c r="KCM54" s="11"/>
      <c r="KCN54" s="11"/>
      <c r="KCO54" s="11"/>
      <c r="KCP54" s="11"/>
      <c r="KCQ54" s="11"/>
      <c r="KCR54" s="11"/>
      <c r="KCS54" s="11"/>
      <c r="KCT54" s="11"/>
      <c r="KCU54" s="11"/>
      <c r="KCV54" s="11"/>
      <c r="KCW54" s="11"/>
      <c r="KCX54" s="11"/>
      <c r="KCY54" s="11"/>
      <c r="KCZ54" s="11"/>
      <c r="KDA54" s="11"/>
      <c r="KDB54" s="11"/>
      <c r="KDC54" s="11"/>
      <c r="KDD54" s="11"/>
      <c r="KDE54" s="11"/>
      <c r="KDF54" s="11"/>
      <c r="KDG54" s="11"/>
      <c r="KDH54" s="11"/>
      <c r="KDI54" s="11"/>
      <c r="KDJ54" s="11"/>
      <c r="KDK54" s="11"/>
      <c r="KDL54" s="11"/>
      <c r="KDM54" s="11"/>
      <c r="KDN54" s="11"/>
      <c r="KDO54" s="11"/>
      <c r="KDP54" s="11"/>
      <c r="KDQ54" s="11"/>
      <c r="KDR54" s="11"/>
      <c r="KDS54" s="11"/>
      <c r="KDT54" s="11"/>
      <c r="KDU54" s="11"/>
      <c r="KDV54" s="11"/>
      <c r="KDW54" s="11"/>
      <c r="KDX54" s="11"/>
      <c r="KDY54" s="11"/>
      <c r="KDZ54" s="11"/>
      <c r="KEA54" s="11"/>
      <c r="KEB54" s="11"/>
      <c r="KEC54" s="11"/>
      <c r="KED54" s="11"/>
      <c r="KEE54" s="11"/>
      <c r="KEF54" s="11"/>
      <c r="KEG54" s="11"/>
      <c r="KEH54" s="11"/>
      <c r="KEI54" s="11"/>
      <c r="KEJ54" s="11"/>
      <c r="KEK54" s="11"/>
      <c r="KEL54" s="11"/>
      <c r="KEM54" s="11"/>
      <c r="KEN54" s="11"/>
      <c r="KEO54" s="11"/>
      <c r="KEP54" s="11"/>
      <c r="KEQ54" s="11"/>
      <c r="KER54" s="11"/>
      <c r="KES54" s="11"/>
      <c r="KET54" s="11"/>
      <c r="KEU54" s="11"/>
      <c r="KEV54" s="11"/>
      <c r="KEW54" s="11"/>
      <c r="KEX54" s="11"/>
      <c r="KEY54" s="11"/>
      <c r="KEZ54" s="11"/>
      <c r="KFA54" s="11"/>
      <c r="KFB54" s="11"/>
      <c r="KFC54" s="11"/>
      <c r="KFD54" s="11"/>
      <c r="KFE54" s="11"/>
      <c r="KFF54" s="11"/>
      <c r="KFG54" s="11"/>
      <c r="KFH54" s="11"/>
      <c r="KFI54" s="11"/>
      <c r="KFJ54" s="11"/>
      <c r="KFK54" s="11"/>
      <c r="KFL54" s="11"/>
      <c r="KFM54" s="11"/>
      <c r="KFN54" s="11"/>
      <c r="KFO54" s="11"/>
      <c r="KFP54" s="11"/>
      <c r="KFQ54" s="11"/>
      <c r="KFR54" s="11"/>
      <c r="KFS54" s="11"/>
      <c r="KFT54" s="11"/>
      <c r="KFU54" s="11"/>
      <c r="KFV54" s="11"/>
      <c r="KFW54" s="11"/>
      <c r="KFX54" s="11"/>
      <c r="KFY54" s="11"/>
      <c r="KFZ54" s="11"/>
      <c r="KGA54" s="11"/>
      <c r="KGB54" s="11"/>
      <c r="KGC54" s="11"/>
      <c r="KGD54" s="11"/>
      <c r="KGE54" s="11"/>
      <c r="KGF54" s="11"/>
      <c r="KGG54" s="11"/>
      <c r="KGH54" s="11"/>
      <c r="KGI54" s="11"/>
      <c r="KGJ54" s="11"/>
      <c r="KGK54" s="11"/>
      <c r="KGL54" s="11"/>
      <c r="KGM54" s="11"/>
      <c r="KGN54" s="11"/>
      <c r="KGO54" s="11"/>
      <c r="KGP54" s="11"/>
      <c r="KGQ54" s="11"/>
      <c r="KGR54" s="11"/>
      <c r="KGS54" s="11"/>
      <c r="KGT54" s="11"/>
      <c r="KGU54" s="11"/>
      <c r="KGV54" s="11"/>
      <c r="KGW54" s="11"/>
      <c r="KGX54" s="11"/>
      <c r="KGY54" s="11"/>
      <c r="KGZ54" s="11"/>
      <c r="KHA54" s="11"/>
      <c r="KHB54" s="11"/>
      <c r="KHC54" s="11"/>
      <c r="KHD54" s="11"/>
      <c r="KHE54" s="11"/>
      <c r="KHF54" s="11"/>
      <c r="KHG54" s="11"/>
      <c r="KHH54" s="11"/>
      <c r="KHI54" s="11"/>
      <c r="KHJ54" s="11"/>
      <c r="KHK54" s="11"/>
      <c r="KHL54" s="11"/>
      <c r="KHM54" s="11"/>
      <c r="KHN54" s="11"/>
      <c r="KHO54" s="11"/>
      <c r="KHP54" s="11"/>
      <c r="KHQ54" s="11"/>
      <c r="KHR54" s="11"/>
      <c r="KHS54" s="11"/>
      <c r="KHT54" s="11"/>
      <c r="KHU54" s="11"/>
      <c r="KHV54" s="11"/>
      <c r="KHW54" s="11"/>
      <c r="KHX54" s="11"/>
      <c r="KHY54" s="11"/>
      <c r="KHZ54" s="11"/>
      <c r="KIA54" s="11"/>
      <c r="KIB54" s="11"/>
      <c r="KIC54" s="11"/>
      <c r="KID54" s="11"/>
      <c r="KIE54" s="11"/>
      <c r="KIF54" s="11"/>
      <c r="KIG54" s="11"/>
      <c r="KIH54" s="11"/>
      <c r="KII54" s="11"/>
      <c r="KIJ54" s="11"/>
      <c r="KIK54" s="11"/>
      <c r="KIL54" s="11"/>
      <c r="KIM54" s="11"/>
      <c r="KIN54" s="11"/>
      <c r="KIO54" s="11"/>
      <c r="KIP54" s="11"/>
      <c r="KIQ54" s="11"/>
      <c r="KIR54" s="11"/>
      <c r="KIS54" s="11"/>
      <c r="KIT54" s="11"/>
      <c r="KIU54" s="11"/>
      <c r="KIV54" s="11"/>
      <c r="KIW54" s="11"/>
      <c r="KIX54" s="11"/>
      <c r="KIY54" s="11"/>
      <c r="KIZ54" s="11"/>
      <c r="KJA54" s="11"/>
      <c r="KJB54" s="11"/>
      <c r="KJC54" s="11"/>
      <c r="KJD54" s="11"/>
      <c r="KJE54" s="11"/>
      <c r="KJF54" s="11"/>
      <c r="KJG54" s="11"/>
      <c r="KJH54" s="11"/>
      <c r="KJI54" s="11"/>
      <c r="KJJ54" s="11"/>
      <c r="KJK54" s="11"/>
      <c r="KJL54" s="11"/>
      <c r="KJM54" s="11"/>
      <c r="KJN54" s="11"/>
      <c r="KJO54" s="11"/>
      <c r="KJP54" s="11"/>
      <c r="KJQ54" s="11"/>
      <c r="KJR54" s="11"/>
      <c r="KJS54" s="11"/>
      <c r="KJT54" s="11"/>
      <c r="KJU54" s="11"/>
      <c r="KJV54" s="11"/>
      <c r="KJW54" s="11"/>
      <c r="KJX54" s="11"/>
      <c r="KJY54" s="11"/>
      <c r="KJZ54" s="11"/>
      <c r="KKA54" s="11"/>
      <c r="KKB54" s="11"/>
      <c r="KKC54" s="11"/>
      <c r="KKD54" s="11"/>
      <c r="KKE54" s="11"/>
      <c r="KKF54" s="11"/>
      <c r="KKG54" s="11"/>
      <c r="KKH54" s="11"/>
      <c r="KKI54" s="11"/>
      <c r="KKJ54" s="11"/>
      <c r="KKK54" s="11"/>
      <c r="KKL54" s="11"/>
      <c r="KKM54" s="11"/>
      <c r="KKN54" s="11"/>
      <c r="KKO54" s="11"/>
      <c r="KKP54" s="11"/>
      <c r="KKQ54" s="11"/>
      <c r="KKR54" s="11"/>
      <c r="KKS54" s="11"/>
      <c r="KKT54" s="11"/>
      <c r="KKU54" s="11"/>
      <c r="KKV54" s="11"/>
      <c r="KKW54" s="11"/>
      <c r="KKX54" s="11"/>
      <c r="KKY54" s="11"/>
      <c r="KKZ54" s="11"/>
      <c r="KLA54" s="11"/>
      <c r="KLB54" s="11"/>
      <c r="KLC54" s="11"/>
      <c r="KLD54" s="11"/>
      <c r="KLE54" s="11"/>
      <c r="KLF54" s="11"/>
      <c r="KLG54" s="11"/>
      <c r="KLH54" s="11"/>
      <c r="KLI54" s="11"/>
      <c r="KLJ54" s="11"/>
      <c r="KLK54" s="11"/>
      <c r="KLL54" s="11"/>
      <c r="KLM54" s="11"/>
      <c r="KLN54" s="11"/>
      <c r="KLO54" s="11"/>
      <c r="KLP54" s="11"/>
      <c r="KLQ54" s="11"/>
      <c r="KLR54" s="11"/>
      <c r="KLS54" s="11"/>
      <c r="KLT54" s="11"/>
      <c r="KLU54" s="11"/>
      <c r="KLV54" s="11"/>
      <c r="KLW54" s="11"/>
      <c r="KLX54" s="11"/>
      <c r="KLY54" s="11"/>
      <c r="KLZ54" s="11"/>
      <c r="KMA54" s="11"/>
      <c r="KMB54" s="11"/>
      <c r="KMC54" s="11"/>
      <c r="KMD54" s="11"/>
      <c r="KME54" s="11"/>
      <c r="KMF54" s="11"/>
      <c r="KMG54" s="11"/>
      <c r="KMH54" s="11"/>
      <c r="KMI54" s="11"/>
      <c r="KMJ54" s="11"/>
      <c r="KMK54" s="11"/>
      <c r="KML54" s="11"/>
      <c r="KMM54" s="11"/>
      <c r="KMN54" s="11"/>
      <c r="KMO54" s="11"/>
      <c r="KMP54" s="11"/>
      <c r="KMQ54" s="11"/>
      <c r="KMR54" s="11"/>
      <c r="KMS54" s="11"/>
      <c r="KMT54" s="11"/>
      <c r="KMU54" s="11"/>
      <c r="KMV54" s="11"/>
      <c r="KMW54" s="11"/>
      <c r="KMX54" s="11"/>
      <c r="KMY54" s="11"/>
      <c r="KMZ54" s="11"/>
      <c r="KNA54" s="11"/>
      <c r="KNB54" s="11"/>
      <c r="KNC54" s="11"/>
      <c r="KND54" s="11"/>
      <c r="KNE54" s="11"/>
      <c r="KNF54" s="11"/>
      <c r="KNG54" s="11"/>
      <c r="KNH54" s="11"/>
      <c r="KNI54" s="11"/>
      <c r="KNJ54" s="11"/>
      <c r="KNK54" s="11"/>
      <c r="KNL54" s="11"/>
      <c r="KNM54" s="11"/>
      <c r="KNN54" s="11"/>
      <c r="KNO54" s="11"/>
      <c r="KNP54" s="11"/>
      <c r="KNQ54" s="11"/>
      <c r="KNR54" s="11"/>
      <c r="KNS54" s="11"/>
      <c r="KNT54" s="11"/>
      <c r="KNU54" s="11"/>
      <c r="KNV54" s="11"/>
      <c r="KNW54" s="11"/>
      <c r="KNX54" s="11"/>
      <c r="KNY54" s="11"/>
      <c r="KNZ54" s="11"/>
      <c r="KOA54" s="11"/>
      <c r="KOB54" s="11"/>
      <c r="KOC54" s="11"/>
      <c r="KOD54" s="11"/>
      <c r="KOE54" s="11"/>
      <c r="KOF54" s="11"/>
      <c r="KOG54" s="11"/>
      <c r="KOH54" s="11"/>
      <c r="KOI54" s="11"/>
      <c r="KOJ54" s="11"/>
      <c r="KOK54" s="11"/>
      <c r="KOL54" s="11"/>
      <c r="KOM54" s="11"/>
      <c r="KON54" s="11"/>
      <c r="KOO54" s="11"/>
      <c r="KOP54" s="11"/>
      <c r="KOQ54" s="11"/>
      <c r="KOR54" s="11"/>
      <c r="KOS54" s="11"/>
      <c r="KOT54" s="11"/>
      <c r="KOU54" s="11"/>
      <c r="KOV54" s="11"/>
      <c r="KOW54" s="11"/>
      <c r="KOX54" s="11"/>
      <c r="KOY54" s="11"/>
      <c r="KOZ54" s="11"/>
      <c r="KPA54" s="11"/>
      <c r="KPB54" s="11"/>
      <c r="KPC54" s="11"/>
      <c r="KPD54" s="11"/>
      <c r="KPE54" s="11"/>
      <c r="KPF54" s="11"/>
      <c r="KPG54" s="11"/>
      <c r="KPH54" s="11"/>
      <c r="KPI54" s="11"/>
      <c r="KPJ54" s="11"/>
      <c r="KPK54" s="11"/>
      <c r="KPL54" s="11"/>
      <c r="KPM54" s="11"/>
      <c r="KPN54" s="11"/>
      <c r="KPO54" s="11"/>
      <c r="KPP54" s="11"/>
      <c r="KPQ54" s="11"/>
      <c r="KPR54" s="11"/>
      <c r="KPS54" s="11"/>
      <c r="KPT54" s="11"/>
      <c r="KPU54" s="11"/>
      <c r="KPV54" s="11"/>
      <c r="KPW54" s="11"/>
      <c r="KPX54" s="11"/>
      <c r="KPY54" s="11"/>
      <c r="KPZ54" s="11"/>
      <c r="KQA54" s="11"/>
      <c r="KQB54" s="11"/>
      <c r="KQC54" s="11"/>
      <c r="KQD54" s="11"/>
      <c r="KQE54" s="11"/>
      <c r="KQF54" s="11"/>
      <c r="KQG54" s="11"/>
      <c r="KQH54" s="11"/>
      <c r="KQI54" s="11"/>
      <c r="KQJ54" s="11"/>
      <c r="KQK54" s="11"/>
      <c r="KQL54" s="11"/>
      <c r="KQM54" s="11"/>
      <c r="KQN54" s="11"/>
      <c r="KQO54" s="11"/>
      <c r="KQP54" s="11"/>
      <c r="KQQ54" s="11"/>
      <c r="KQR54" s="11"/>
      <c r="KQS54" s="11"/>
      <c r="KQT54" s="11"/>
      <c r="KQU54" s="11"/>
      <c r="KQV54" s="11"/>
      <c r="KQW54" s="11"/>
      <c r="KQX54" s="11"/>
      <c r="KQY54" s="11"/>
      <c r="KQZ54" s="11"/>
      <c r="KRA54" s="11"/>
      <c r="KRB54" s="11"/>
      <c r="KRC54" s="11"/>
      <c r="KRD54" s="11"/>
      <c r="KRE54" s="11"/>
      <c r="KRF54" s="11"/>
      <c r="KRG54" s="11"/>
      <c r="KRH54" s="11"/>
      <c r="KRI54" s="11"/>
      <c r="KRJ54" s="11"/>
      <c r="KRK54" s="11"/>
      <c r="KRL54" s="11"/>
      <c r="KRM54" s="11"/>
      <c r="KRN54" s="11"/>
      <c r="KRO54" s="11"/>
      <c r="KRP54" s="11"/>
      <c r="KRQ54" s="11"/>
      <c r="KRR54" s="11"/>
      <c r="KRS54" s="11"/>
      <c r="KRT54" s="11"/>
      <c r="KRU54" s="11"/>
      <c r="KRV54" s="11"/>
      <c r="KRW54" s="11"/>
      <c r="KRX54" s="11"/>
      <c r="KRY54" s="11"/>
      <c r="KRZ54" s="11"/>
      <c r="KSA54" s="11"/>
      <c r="KSB54" s="11"/>
      <c r="KSC54" s="11"/>
      <c r="KSD54" s="11"/>
      <c r="KSE54" s="11"/>
      <c r="KSF54" s="11"/>
      <c r="KSG54" s="11"/>
      <c r="KSH54" s="11"/>
      <c r="KSI54" s="11"/>
      <c r="KSJ54" s="11"/>
      <c r="KSK54" s="11"/>
      <c r="KSL54" s="11"/>
      <c r="KSM54" s="11"/>
      <c r="KSN54" s="11"/>
      <c r="KSO54" s="11"/>
      <c r="KSP54" s="11"/>
      <c r="KSQ54" s="11"/>
      <c r="KSR54" s="11"/>
      <c r="KSS54" s="11"/>
      <c r="KST54" s="11"/>
      <c r="KSU54" s="11"/>
      <c r="KSV54" s="11"/>
      <c r="KSW54" s="11"/>
      <c r="KSX54" s="11"/>
      <c r="KSY54" s="11"/>
      <c r="KSZ54" s="11"/>
      <c r="KTA54" s="11"/>
      <c r="KTB54" s="11"/>
      <c r="KTC54" s="11"/>
      <c r="KTD54" s="11"/>
      <c r="KTE54" s="11"/>
      <c r="KTF54" s="11"/>
      <c r="KTG54" s="11"/>
      <c r="KTH54" s="11"/>
      <c r="KTI54" s="11"/>
      <c r="KTJ54" s="11"/>
      <c r="KTK54" s="11"/>
      <c r="KTL54" s="11"/>
      <c r="KTM54" s="11"/>
      <c r="KTN54" s="11"/>
      <c r="KTO54" s="11"/>
      <c r="KTP54" s="11"/>
      <c r="KTQ54" s="11"/>
      <c r="KTR54" s="11"/>
      <c r="KTS54" s="11"/>
      <c r="KTT54" s="11"/>
      <c r="KTU54" s="11"/>
      <c r="KTV54" s="11"/>
      <c r="KTW54" s="11"/>
      <c r="KTX54" s="11"/>
      <c r="KTY54" s="11"/>
      <c r="KTZ54" s="11"/>
      <c r="KUA54" s="11"/>
      <c r="KUB54" s="11"/>
      <c r="KUC54" s="11"/>
      <c r="KUD54" s="11"/>
      <c r="KUE54" s="11"/>
      <c r="KUF54" s="11"/>
      <c r="KUG54" s="11"/>
      <c r="KUH54" s="11"/>
      <c r="KUI54" s="11"/>
      <c r="KUJ54" s="11"/>
      <c r="KUK54" s="11"/>
      <c r="KUL54" s="11"/>
      <c r="KUM54" s="11"/>
      <c r="KUN54" s="11"/>
      <c r="KUO54" s="11"/>
      <c r="KUP54" s="11"/>
      <c r="KUQ54" s="11"/>
      <c r="KUR54" s="11"/>
      <c r="KUS54" s="11"/>
      <c r="KUT54" s="11"/>
      <c r="KUU54" s="11"/>
      <c r="KUV54" s="11"/>
      <c r="KUW54" s="11"/>
      <c r="KUX54" s="11"/>
      <c r="KUY54" s="11"/>
      <c r="KUZ54" s="11"/>
      <c r="KVA54" s="11"/>
      <c r="KVB54" s="11"/>
      <c r="KVC54" s="11"/>
      <c r="KVD54" s="11"/>
      <c r="KVE54" s="11"/>
      <c r="KVF54" s="11"/>
      <c r="KVG54" s="11"/>
      <c r="KVH54" s="11"/>
      <c r="KVI54" s="11"/>
      <c r="KVJ54" s="11"/>
      <c r="KVK54" s="11"/>
      <c r="KVL54" s="11"/>
      <c r="KVM54" s="11"/>
      <c r="KVN54" s="11"/>
      <c r="KVO54" s="11"/>
      <c r="KVP54" s="11"/>
      <c r="KVQ54" s="11"/>
      <c r="KVR54" s="11"/>
      <c r="KVS54" s="11"/>
      <c r="KVT54" s="11"/>
      <c r="KVU54" s="11"/>
      <c r="KVV54" s="11"/>
      <c r="KVW54" s="11"/>
      <c r="KVX54" s="11"/>
      <c r="KVY54" s="11"/>
      <c r="KVZ54" s="11"/>
      <c r="KWA54" s="11"/>
      <c r="KWB54" s="11"/>
      <c r="KWC54" s="11"/>
      <c r="KWD54" s="11"/>
      <c r="KWE54" s="11"/>
      <c r="KWF54" s="11"/>
      <c r="KWG54" s="11"/>
      <c r="KWH54" s="11"/>
      <c r="KWI54" s="11"/>
      <c r="KWJ54" s="11"/>
      <c r="KWK54" s="11"/>
      <c r="KWL54" s="11"/>
      <c r="KWM54" s="11"/>
      <c r="KWN54" s="11"/>
      <c r="KWO54" s="11"/>
      <c r="KWP54" s="11"/>
      <c r="KWQ54" s="11"/>
      <c r="KWR54" s="11"/>
      <c r="KWS54" s="11"/>
      <c r="KWT54" s="11"/>
      <c r="KWU54" s="11"/>
      <c r="KWV54" s="11"/>
      <c r="KWW54" s="11"/>
      <c r="KWX54" s="11"/>
      <c r="KWY54" s="11"/>
      <c r="KWZ54" s="11"/>
      <c r="KXA54" s="11"/>
      <c r="KXB54" s="11"/>
      <c r="KXC54" s="11"/>
      <c r="KXD54" s="11"/>
      <c r="KXE54" s="11"/>
      <c r="KXF54" s="11"/>
      <c r="KXG54" s="11"/>
      <c r="KXH54" s="11"/>
      <c r="KXI54" s="11"/>
      <c r="KXJ54" s="11"/>
      <c r="KXK54" s="11"/>
      <c r="KXL54" s="11"/>
      <c r="KXM54" s="11"/>
      <c r="KXN54" s="11"/>
      <c r="KXO54" s="11"/>
      <c r="KXP54" s="11"/>
      <c r="KXQ54" s="11"/>
      <c r="KXR54" s="11"/>
      <c r="KXS54" s="11"/>
      <c r="KXT54" s="11"/>
      <c r="KXU54" s="11"/>
      <c r="KXV54" s="11"/>
      <c r="KXW54" s="11"/>
      <c r="KXX54" s="11"/>
      <c r="KXY54" s="11"/>
      <c r="KXZ54" s="11"/>
      <c r="KYA54" s="11"/>
      <c r="KYB54" s="11"/>
      <c r="KYC54" s="11"/>
      <c r="KYD54" s="11"/>
      <c r="KYE54" s="11"/>
      <c r="KYF54" s="11"/>
      <c r="KYG54" s="11"/>
      <c r="KYH54" s="11"/>
      <c r="KYI54" s="11"/>
      <c r="KYJ54" s="11"/>
      <c r="KYK54" s="11"/>
      <c r="KYL54" s="11"/>
      <c r="KYM54" s="11"/>
      <c r="KYN54" s="11"/>
      <c r="KYO54" s="11"/>
      <c r="KYP54" s="11"/>
      <c r="KYQ54" s="11"/>
      <c r="KYR54" s="11"/>
      <c r="KYS54" s="11"/>
      <c r="KYT54" s="11"/>
      <c r="KYU54" s="11"/>
      <c r="KYV54" s="11"/>
      <c r="KYW54" s="11"/>
      <c r="KYX54" s="11"/>
      <c r="KYY54" s="11"/>
      <c r="KYZ54" s="11"/>
      <c r="KZA54" s="11"/>
      <c r="KZB54" s="11"/>
      <c r="KZC54" s="11"/>
      <c r="KZD54" s="11"/>
      <c r="KZE54" s="11"/>
      <c r="KZF54" s="11"/>
      <c r="KZG54" s="11"/>
      <c r="KZH54" s="11"/>
      <c r="KZI54" s="11"/>
      <c r="KZJ54" s="11"/>
      <c r="KZK54" s="11"/>
      <c r="KZL54" s="11"/>
      <c r="KZM54" s="11"/>
      <c r="KZN54" s="11"/>
      <c r="KZO54" s="11"/>
      <c r="KZP54" s="11"/>
      <c r="KZQ54" s="11"/>
      <c r="KZR54" s="11"/>
      <c r="KZS54" s="11"/>
      <c r="KZT54" s="11"/>
      <c r="KZU54" s="11"/>
      <c r="KZV54" s="11"/>
      <c r="KZW54" s="11"/>
      <c r="KZX54" s="11"/>
      <c r="KZY54" s="11"/>
      <c r="KZZ54" s="11"/>
      <c r="LAA54" s="11"/>
      <c r="LAB54" s="11"/>
      <c r="LAC54" s="11"/>
      <c r="LAD54" s="11"/>
      <c r="LAE54" s="11"/>
      <c r="LAF54" s="11"/>
      <c r="LAG54" s="11"/>
      <c r="LAH54" s="11"/>
      <c r="LAI54" s="11"/>
      <c r="LAJ54" s="11"/>
      <c r="LAK54" s="11"/>
      <c r="LAL54" s="11"/>
      <c r="LAM54" s="11"/>
      <c r="LAN54" s="11"/>
      <c r="LAO54" s="11"/>
      <c r="LAP54" s="11"/>
      <c r="LAQ54" s="11"/>
      <c r="LAR54" s="11"/>
      <c r="LAS54" s="11"/>
      <c r="LAT54" s="11"/>
      <c r="LAU54" s="11"/>
      <c r="LAV54" s="11"/>
      <c r="LAW54" s="11"/>
      <c r="LAX54" s="11"/>
      <c r="LAY54" s="11"/>
      <c r="LAZ54" s="11"/>
      <c r="LBA54" s="11"/>
      <c r="LBB54" s="11"/>
      <c r="LBC54" s="11"/>
      <c r="LBD54" s="11"/>
      <c r="LBE54" s="11"/>
      <c r="LBF54" s="11"/>
      <c r="LBG54" s="11"/>
      <c r="LBH54" s="11"/>
      <c r="LBI54" s="11"/>
      <c r="LBJ54" s="11"/>
      <c r="LBK54" s="11"/>
      <c r="LBL54" s="11"/>
      <c r="LBM54" s="11"/>
      <c r="LBN54" s="11"/>
      <c r="LBO54" s="11"/>
      <c r="LBP54" s="11"/>
      <c r="LBQ54" s="11"/>
      <c r="LBR54" s="11"/>
      <c r="LBS54" s="11"/>
      <c r="LBT54" s="11"/>
      <c r="LBU54" s="11"/>
      <c r="LBV54" s="11"/>
      <c r="LBW54" s="11"/>
      <c r="LBX54" s="11"/>
      <c r="LBY54" s="11"/>
      <c r="LBZ54" s="11"/>
      <c r="LCA54" s="11"/>
      <c r="LCB54" s="11"/>
      <c r="LCC54" s="11"/>
      <c r="LCD54" s="11"/>
      <c r="LCE54" s="11"/>
      <c r="LCF54" s="11"/>
      <c r="LCG54" s="11"/>
      <c r="LCH54" s="11"/>
      <c r="LCI54" s="11"/>
      <c r="LCJ54" s="11"/>
      <c r="LCK54" s="11"/>
      <c r="LCL54" s="11"/>
      <c r="LCM54" s="11"/>
      <c r="LCN54" s="11"/>
      <c r="LCO54" s="11"/>
      <c r="LCP54" s="11"/>
      <c r="LCQ54" s="11"/>
      <c r="LCR54" s="11"/>
      <c r="LCS54" s="11"/>
      <c r="LCT54" s="11"/>
      <c r="LCU54" s="11"/>
      <c r="LCV54" s="11"/>
      <c r="LCW54" s="11"/>
      <c r="LCX54" s="11"/>
      <c r="LCY54" s="11"/>
      <c r="LCZ54" s="11"/>
      <c r="LDA54" s="11"/>
      <c r="LDB54" s="11"/>
      <c r="LDC54" s="11"/>
      <c r="LDD54" s="11"/>
      <c r="LDE54" s="11"/>
      <c r="LDF54" s="11"/>
      <c r="LDG54" s="11"/>
      <c r="LDH54" s="11"/>
      <c r="LDI54" s="11"/>
      <c r="LDJ54" s="11"/>
      <c r="LDK54" s="11"/>
      <c r="LDL54" s="11"/>
      <c r="LDM54" s="11"/>
      <c r="LDN54" s="11"/>
      <c r="LDO54" s="11"/>
      <c r="LDP54" s="11"/>
      <c r="LDQ54" s="11"/>
      <c r="LDR54" s="11"/>
      <c r="LDS54" s="11"/>
      <c r="LDT54" s="11"/>
      <c r="LDU54" s="11"/>
      <c r="LDV54" s="11"/>
      <c r="LDW54" s="11"/>
      <c r="LDX54" s="11"/>
      <c r="LDY54" s="11"/>
      <c r="LDZ54" s="11"/>
      <c r="LEA54" s="11"/>
      <c r="LEB54" s="11"/>
      <c r="LEC54" s="11"/>
      <c r="LED54" s="11"/>
      <c r="LEE54" s="11"/>
      <c r="LEF54" s="11"/>
      <c r="LEG54" s="11"/>
      <c r="LEH54" s="11"/>
      <c r="LEI54" s="11"/>
      <c r="LEJ54" s="11"/>
      <c r="LEK54" s="11"/>
      <c r="LEL54" s="11"/>
      <c r="LEM54" s="11"/>
      <c r="LEN54" s="11"/>
      <c r="LEO54" s="11"/>
      <c r="LEP54" s="11"/>
      <c r="LEQ54" s="11"/>
      <c r="LER54" s="11"/>
      <c r="LES54" s="11"/>
      <c r="LET54" s="11"/>
      <c r="LEU54" s="11"/>
      <c r="LEV54" s="11"/>
      <c r="LEW54" s="11"/>
      <c r="LEX54" s="11"/>
      <c r="LEY54" s="11"/>
      <c r="LEZ54" s="11"/>
      <c r="LFA54" s="11"/>
      <c r="LFB54" s="11"/>
      <c r="LFC54" s="11"/>
      <c r="LFD54" s="11"/>
      <c r="LFE54" s="11"/>
      <c r="LFF54" s="11"/>
      <c r="LFG54" s="11"/>
      <c r="LFH54" s="11"/>
      <c r="LFI54" s="11"/>
      <c r="LFJ54" s="11"/>
      <c r="LFK54" s="11"/>
      <c r="LFL54" s="11"/>
      <c r="LFM54" s="11"/>
      <c r="LFN54" s="11"/>
      <c r="LFO54" s="11"/>
      <c r="LFP54" s="11"/>
      <c r="LFQ54" s="11"/>
      <c r="LFR54" s="11"/>
      <c r="LFS54" s="11"/>
      <c r="LFT54" s="11"/>
      <c r="LFU54" s="11"/>
      <c r="LFV54" s="11"/>
      <c r="LFW54" s="11"/>
      <c r="LFX54" s="11"/>
      <c r="LFY54" s="11"/>
      <c r="LFZ54" s="11"/>
      <c r="LGA54" s="11"/>
      <c r="LGB54" s="11"/>
      <c r="LGC54" s="11"/>
      <c r="LGD54" s="11"/>
      <c r="LGE54" s="11"/>
      <c r="LGF54" s="11"/>
      <c r="LGG54" s="11"/>
      <c r="LGH54" s="11"/>
      <c r="LGI54" s="11"/>
      <c r="LGJ54" s="11"/>
      <c r="LGK54" s="11"/>
      <c r="LGL54" s="11"/>
      <c r="LGM54" s="11"/>
      <c r="LGN54" s="11"/>
      <c r="LGO54" s="11"/>
      <c r="LGP54" s="11"/>
      <c r="LGQ54" s="11"/>
      <c r="LGR54" s="11"/>
      <c r="LGS54" s="11"/>
      <c r="LGT54" s="11"/>
      <c r="LGU54" s="11"/>
      <c r="LGV54" s="11"/>
      <c r="LGW54" s="11"/>
      <c r="LGX54" s="11"/>
      <c r="LGY54" s="11"/>
      <c r="LGZ54" s="11"/>
      <c r="LHA54" s="11"/>
      <c r="LHB54" s="11"/>
      <c r="LHC54" s="11"/>
      <c r="LHD54" s="11"/>
      <c r="LHE54" s="11"/>
      <c r="LHF54" s="11"/>
      <c r="LHG54" s="11"/>
      <c r="LHH54" s="11"/>
      <c r="LHI54" s="11"/>
      <c r="LHJ54" s="11"/>
      <c r="LHK54" s="11"/>
      <c r="LHL54" s="11"/>
      <c r="LHM54" s="11"/>
      <c r="LHN54" s="11"/>
      <c r="LHO54" s="11"/>
      <c r="LHP54" s="11"/>
      <c r="LHQ54" s="11"/>
      <c r="LHR54" s="11"/>
      <c r="LHS54" s="11"/>
      <c r="LHT54" s="11"/>
      <c r="LHU54" s="11"/>
      <c r="LHV54" s="11"/>
      <c r="LHW54" s="11"/>
      <c r="LHX54" s="11"/>
      <c r="LHY54" s="11"/>
      <c r="LHZ54" s="11"/>
      <c r="LIA54" s="11"/>
      <c r="LIB54" s="11"/>
      <c r="LIC54" s="11"/>
      <c r="LID54" s="11"/>
      <c r="LIE54" s="11"/>
      <c r="LIF54" s="11"/>
      <c r="LIG54" s="11"/>
      <c r="LIH54" s="11"/>
      <c r="LII54" s="11"/>
      <c r="LIJ54" s="11"/>
      <c r="LIK54" s="11"/>
      <c r="LIL54" s="11"/>
      <c r="LIM54" s="11"/>
      <c r="LIN54" s="11"/>
      <c r="LIO54" s="11"/>
      <c r="LIP54" s="11"/>
      <c r="LIQ54" s="11"/>
      <c r="LIR54" s="11"/>
      <c r="LIS54" s="11"/>
      <c r="LIT54" s="11"/>
      <c r="LIU54" s="11"/>
      <c r="LIV54" s="11"/>
      <c r="LIW54" s="11"/>
      <c r="LIX54" s="11"/>
      <c r="LIY54" s="11"/>
      <c r="LIZ54" s="11"/>
      <c r="LJA54" s="11"/>
      <c r="LJB54" s="11"/>
      <c r="LJC54" s="11"/>
      <c r="LJD54" s="11"/>
      <c r="LJE54" s="11"/>
      <c r="LJF54" s="11"/>
      <c r="LJG54" s="11"/>
      <c r="LJH54" s="11"/>
      <c r="LJI54" s="11"/>
      <c r="LJJ54" s="11"/>
      <c r="LJK54" s="11"/>
      <c r="LJL54" s="11"/>
      <c r="LJM54" s="11"/>
      <c r="LJN54" s="11"/>
      <c r="LJO54" s="11"/>
      <c r="LJP54" s="11"/>
      <c r="LJQ54" s="11"/>
      <c r="LJR54" s="11"/>
      <c r="LJS54" s="11"/>
      <c r="LJT54" s="11"/>
      <c r="LJU54" s="11"/>
      <c r="LJV54" s="11"/>
      <c r="LJW54" s="11"/>
      <c r="LJX54" s="11"/>
      <c r="LJY54" s="11"/>
      <c r="LJZ54" s="11"/>
      <c r="LKA54" s="11"/>
      <c r="LKB54" s="11"/>
      <c r="LKC54" s="11"/>
      <c r="LKD54" s="11"/>
      <c r="LKE54" s="11"/>
      <c r="LKF54" s="11"/>
      <c r="LKG54" s="11"/>
      <c r="LKH54" s="11"/>
      <c r="LKI54" s="11"/>
      <c r="LKJ54" s="11"/>
      <c r="LKK54" s="11"/>
      <c r="LKL54" s="11"/>
      <c r="LKM54" s="11"/>
      <c r="LKN54" s="11"/>
      <c r="LKO54" s="11"/>
      <c r="LKP54" s="11"/>
      <c r="LKQ54" s="11"/>
      <c r="LKR54" s="11"/>
      <c r="LKS54" s="11"/>
      <c r="LKT54" s="11"/>
      <c r="LKU54" s="11"/>
      <c r="LKV54" s="11"/>
      <c r="LKW54" s="11"/>
      <c r="LKX54" s="11"/>
      <c r="LKY54" s="11"/>
      <c r="LKZ54" s="11"/>
      <c r="LLA54" s="11"/>
      <c r="LLB54" s="11"/>
      <c r="LLC54" s="11"/>
      <c r="LLD54" s="11"/>
      <c r="LLE54" s="11"/>
      <c r="LLF54" s="11"/>
      <c r="LLG54" s="11"/>
      <c r="LLH54" s="11"/>
      <c r="LLI54" s="11"/>
      <c r="LLJ54" s="11"/>
      <c r="LLK54" s="11"/>
      <c r="LLL54" s="11"/>
      <c r="LLM54" s="11"/>
      <c r="LLN54" s="11"/>
      <c r="LLO54" s="11"/>
      <c r="LLP54" s="11"/>
      <c r="LLQ54" s="11"/>
      <c r="LLR54" s="11"/>
      <c r="LLS54" s="11"/>
      <c r="LLT54" s="11"/>
      <c r="LLU54" s="11"/>
      <c r="LLV54" s="11"/>
      <c r="LLW54" s="11"/>
      <c r="LLX54" s="11"/>
      <c r="LLY54" s="11"/>
      <c r="LLZ54" s="11"/>
      <c r="LMA54" s="11"/>
      <c r="LMB54" s="11"/>
      <c r="LMC54" s="11"/>
      <c r="LMD54" s="11"/>
      <c r="LME54" s="11"/>
      <c r="LMF54" s="11"/>
      <c r="LMG54" s="11"/>
      <c r="LMH54" s="11"/>
      <c r="LMI54" s="11"/>
      <c r="LMJ54" s="11"/>
      <c r="LMK54" s="11"/>
      <c r="LML54" s="11"/>
      <c r="LMM54" s="11"/>
      <c r="LMN54" s="11"/>
      <c r="LMO54" s="11"/>
      <c r="LMP54" s="11"/>
      <c r="LMQ54" s="11"/>
      <c r="LMR54" s="11"/>
      <c r="LMS54" s="11"/>
      <c r="LMT54" s="11"/>
      <c r="LMU54" s="11"/>
      <c r="LMV54" s="11"/>
      <c r="LMW54" s="11"/>
      <c r="LMX54" s="11"/>
      <c r="LMY54" s="11"/>
      <c r="LMZ54" s="11"/>
      <c r="LNA54" s="11"/>
      <c r="LNB54" s="11"/>
      <c r="LNC54" s="11"/>
      <c r="LND54" s="11"/>
      <c r="LNE54" s="11"/>
      <c r="LNF54" s="11"/>
      <c r="LNG54" s="11"/>
      <c r="LNH54" s="11"/>
      <c r="LNI54" s="11"/>
      <c r="LNJ54" s="11"/>
      <c r="LNK54" s="11"/>
      <c r="LNL54" s="11"/>
      <c r="LNM54" s="11"/>
      <c r="LNN54" s="11"/>
      <c r="LNO54" s="11"/>
      <c r="LNP54" s="11"/>
      <c r="LNQ54" s="11"/>
      <c r="LNR54" s="11"/>
      <c r="LNS54" s="11"/>
      <c r="LNT54" s="11"/>
      <c r="LNU54" s="11"/>
      <c r="LNV54" s="11"/>
      <c r="LNW54" s="11"/>
      <c r="LNX54" s="11"/>
      <c r="LNY54" s="11"/>
      <c r="LNZ54" s="11"/>
      <c r="LOA54" s="11"/>
      <c r="LOB54" s="11"/>
      <c r="LOC54" s="11"/>
      <c r="LOD54" s="11"/>
      <c r="LOE54" s="11"/>
      <c r="LOF54" s="11"/>
      <c r="LOG54" s="11"/>
      <c r="LOH54" s="11"/>
      <c r="LOI54" s="11"/>
      <c r="LOJ54" s="11"/>
      <c r="LOK54" s="11"/>
      <c r="LOL54" s="11"/>
      <c r="LOM54" s="11"/>
      <c r="LON54" s="11"/>
      <c r="LOO54" s="11"/>
      <c r="LOP54" s="11"/>
      <c r="LOQ54" s="11"/>
      <c r="LOR54" s="11"/>
      <c r="LOS54" s="11"/>
      <c r="LOT54" s="11"/>
      <c r="LOU54" s="11"/>
      <c r="LOV54" s="11"/>
      <c r="LOW54" s="11"/>
      <c r="LOX54" s="11"/>
      <c r="LOY54" s="11"/>
      <c r="LOZ54" s="11"/>
      <c r="LPA54" s="11"/>
      <c r="LPB54" s="11"/>
      <c r="LPC54" s="11"/>
      <c r="LPD54" s="11"/>
      <c r="LPE54" s="11"/>
      <c r="LPF54" s="11"/>
      <c r="LPG54" s="11"/>
      <c r="LPH54" s="11"/>
      <c r="LPI54" s="11"/>
      <c r="LPJ54" s="11"/>
      <c r="LPK54" s="11"/>
      <c r="LPL54" s="11"/>
      <c r="LPM54" s="11"/>
      <c r="LPN54" s="11"/>
      <c r="LPO54" s="11"/>
      <c r="LPP54" s="11"/>
      <c r="LPQ54" s="11"/>
      <c r="LPR54" s="11"/>
      <c r="LPS54" s="11"/>
      <c r="LPT54" s="11"/>
      <c r="LPU54" s="11"/>
      <c r="LPV54" s="11"/>
      <c r="LPW54" s="11"/>
      <c r="LPX54" s="11"/>
      <c r="LPY54" s="11"/>
      <c r="LPZ54" s="11"/>
      <c r="LQA54" s="11"/>
      <c r="LQB54" s="11"/>
      <c r="LQC54" s="11"/>
      <c r="LQD54" s="11"/>
      <c r="LQE54" s="11"/>
      <c r="LQF54" s="11"/>
      <c r="LQG54" s="11"/>
      <c r="LQH54" s="11"/>
      <c r="LQI54" s="11"/>
      <c r="LQJ54" s="11"/>
      <c r="LQK54" s="11"/>
      <c r="LQL54" s="11"/>
      <c r="LQM54" s="11"/>
      <c r="LQN54" s="11"/>
      <c r="LQO54" s="11"/>
      <c r="LQP54" s="11"/>
      <c r="LQQ54" s="11"/>
      <c r="LQR54" s="11"/>
      <c r="LQS54" s="11"/>
      <c r="LQT54" s="11"/>
      <c r="LQU54" s="11"/>
      <c r="LQV54" s="11"/>
      <c r="LQW54" s="11"/>
      <c r="LQX54" s="11"/>
      <c r="LQY54" s="11"/>
      <c r="LQZ54" s="11"/>
      <c r="LRA54" s="11"/>
      <c r="LRB54" s="11"/>
      <c r="LRC54" s="11"/>
      <c r="LRD54" s="11"/>
      <c r="LRE54" s="11"/>
      <c r="LRF54" s="11"/>
      <c r="LRG54" s="11"/>
      <c r="LRH54" s="11"/>
      <c r="LRI54" s="11"/>
      <c r="LRJ54" s="11"/>
      <c r="LRK54" s="11"/>
      <c r="LRL54" s="11"/>
      <c r="LRM54" s="11"/>
      <c r="LRN54" s="11"/>
      <c r="LRO54" s="11"/>
      <c r="LRP54" s="11"/>
      <c r="LRQ54" s="11"/>
      <c r="LRR54" s="11"/>
      <c r="LRS54" s="11"/>
      <c r="LRT54" s="11"/>
      <c r="LRU54" s="11"/>
      <c r="LRV54" s="11"/>
      <c r="LRW54" s="11"/>
      <c r="LRX54" s="11"/>
      <c r="LRY54" s="11"/>
      <c r="LRZ54" s="11"/>
      <c r="LSA54" s="11"/>
      <c r="LSB54" s="11"/>
      <c r="LSC54" s="11"/>
      <c r="LSD54" s="11"/>
      <c r="LSE54" s="11"/>
      <c r="LSF54" s="11"/>
      <c r="LSG54" s="11"/>
      <c r="LSH54" s="11"/>
      <c r="LSI54" s="11"/>
      <c r="LSJ54" s="11"/>
      <c r="LSK54" s="11"/>
      <c r="LSL54" s="11"/>
      <c r="LSM54" s="11"/>
      <c r="LSN54" s="11"/>
      <c r="LSO54" s="11"/>
      <c r="LSP54" s="11"/>
      <c r="LSQ54" s="11"/>
      <c r="LSR54" s="11"/>
      <c r="LSS54" s="11"/>
      <c r="LST54" s="11"/>
      <c r="LSU54" s="11"/>
      <c r="LSV54" s="11"/>
      <c r="LSW54" s="11"/>
      <c r="LSX54" s="11"/>
      <c r="LSY54" s="11"/>
      <c r="LSZ54" s="11"/>
      <c r="LTA54" s="11"/>
      <c r="LTB54" s="11"/>
      <c r="LTC54" s="11"/>
      <c r="LTD54" s="11"/>
      <c r="LTE54" s="11"/>
      <c r="LTF54" s="11"/>
      <c r="LTG54" s="11"/>
      <c r="LTH54" s="11"/>
      <c r="LTI54" s="11"/>
      <c r="LTJ54" s="11"/>
      <c r="LTK54" s="11"/>
      <c r="LTL54" s="11"/>
      <c r="LTM54" s="11"/>
      <c r="LTN54" s="11"/>
      <c r="LTO54" s="11"/>
      <c r="LTP54" s="11"/>
      <c r="LTQ54" s="11"/>
      <c r="LTR54" s="11"/>
      <c r="LTS54" s="11"/>
      <c r="LTT54" s="11"/>
      <c r="LTU54" s="11"/>
      <c r="LTV54" s="11"/>
      <c r="LTW54" s="11"/>
      <c r="LTX54" s="11"/>
      <c r="LTY54" s="11"/>
      <c r="LTZ54" s="11"/>
      <c r="LUA54" s="11"/>
      <c r="LUB54" s="11"/>
      <c r="LUC54" s="11"/>
      <c r="LUD54" s="11"/>
      <c r="LUE54" s="11"/>
      <c r="LUF54" s="11"/>
      <c r="LUG54" s="11"/>
      <c r="LUH54" s="11"/>
      <c r="LUI54" s="11"/>
      <c r="LUJ54" s="11"/>
      <c r="LUK54" s="11"/>
      <c r="LUL54" s="11"/>
      <c r="LUM54" s="11"/>
      <c r="LUN54" s="11"/>
      <c r="LUO54" s="11"/>
      <c r="LUP54" s="11"/>
      <c r="LUQ54" s="11"/>
      <c r="LUR54" s="11"/>
      <c r="LUS54" s="11"/>
      <c r="LUT54" s="11"/>
      <c r="LUU54" s="11"/>
      <c r="LUV54" s="11"/>
      <c r="LUW54" s="11"/>
      <c r="LUX54" s="11"/>
      <c r="LUY54" s="11"/>
      <c r="LUZ54" s="11"/>
      <c r="LVA54" s="11"/>
      <c r="LVB54" s="11"/>
      <c r="LVC54" s="11"/>
      <c r="LVD54" s="11"/>
      <c r="LVE54" s="11"/>
      <c r="LVF54" s="11"/>
      <c r="LVG54" s="11"/>
      <c r="LVH54" s="11"/>
      <c r="LVI54" s="11"/>
      <c r="LVJ54" s="11"/>
      <c r="LVK54" s="11"/>
      <c r="LVL54" s="11"/>
      <c r="LVM54" s="11"/>
      <c r="LVN54" s="11"/>
      <c r="LVO54" s="11"/>
      <c r="LVP54" s="11"/>
      <c r="LVQ54" s="11"/>
      <c r="LVR54" s="11"/>
      <c r="LVS54" s="11"/>
      <c r="LVT54" s="11"/>
      <c r="LVU54" s="11"/>
      <c r="LVV54" s="11"/>
      <c r="LVW54" s="11"/>
      <c r="LVX54" s="11"/>
      <c r="LVY54" s="11"/>
      <c r="LVZ54" s="11"/>
      <c r="LWA54" s="11"/>
      <c r="LWB54" s="11"/>
      <c r="LWC54" s="11"/>
      <c r="LWD54" s="11"/>
      <c r="LWE54" s="11"/>
      <c r="LWF54" s="11"/>
      <c r="LWG54" s="11"/>
      <c r="LWH54" s="11"/>
      <c r="LWI54" s="11"/>
      <c r="LWJ54" s="11"/>
      <c r="LWK54" s="11"/>
      <c r="LWL54" s="11"/>
      <c r="LWM54" s="11"/>
      <c r="LWN54" s="11"/>
      <c r="LWO54" s="11"/>
      <c r="LWP54" s="11"/>
      <c r="LWQ54" s="11"/>
      <c r="LWR54" s="11"/>
      <c r="LWS54" s="11"/>
      <c r="LWT54" s="11"/>
      <c r="LWU54" s="11"/>
      <c r="LWV54" s="11"/>
      <c r="LWW54" s="11"/>
      <c r="LWX54" s="11"/>
      <c r="LWY54" s="11"/>
      <c r="LWZ54" s="11"/>
      <c r="LXA54" s="11"/>
      <c r="LXB54" s="11"/>
      <c r="LXC54" s="11"/>
      <c r="LXD54" s="11"/>
      <c r="LXE54" s="11"/>
      <c r="LXF54" s="11"/>
      <c r="LXG54" s="11"/>
      <c r="LXH54" s="11"/>
      <c r="LXI54" s="11"/>
      <c r="LXJ54" s="11"/>
      <c r="LXK54" s="11"/>
      <c r="LXL54" s="11"/>
      <c r="LXM54" s="11"/>
      <c r="LXN54" s="11"/>
      <c r="LXO54" s="11"/>
      <c r="LXP54" s="11"/>
      <c r="LXQ54" s="11"/>
      <c r="LXR54" s="11"/>
      <c r="LXS54" s="11"/>
      <c r="LXT54" s="11"/>
      <c r="LXU54" s="11"/>
      <c r="LXV54" s="11"/>
      <c r="LXW54" s="11"/>
      <c r="LXX54" s="11"/>
      <c r="LXY54" s="11"/>
      <c r="LXZ54" s="11"/>
      <c r="LYA54" s="11"/>
      <c r="LYB54" s="11"/>
      <c r="LYC54" s="11"/>
      <c r="LYD54" s="11"/>
      <c r="LYE54" s="11"/>
      <c r="LYF54" s="11"/>
      <c r="LYG54" s="11"/>
      <c r="LYH54" s="11"/>
      <c r="LYI54" s="11"/>
      <c r="LYJ54" s="11"/>
      <c r="LYK54" s="11"/>
      <c r="LYL54" s="11"/>
      <c r="LYM54" s="11"/>
      <c r="LYN54" s="11"/>
      <c r="LYO54" s="11"/>
      <c r="LYP54" s="11"/>
      <c r="LYQ54" s="11"/>
      <c r="LYR54" s="11"/>
      <c r="LYS54" s="11"/>
      <c r="LYT54" s="11"/>
      <c r="LYU54" s="11"/>
      <c r="LYV54" s="11"/>
      <c r="LYW54" s="11"/>
      <c r="LYX54" s="11"/>
      <c r="LYY54" s="11"/>
      <c r="LYZ54" s="11"/>
      <c r="LZA54" s="11"/>
      <c r="LZB54" s="11"/>
      <c r="LZC54" s="11"/>
      <c r="LZD54" s="11"/>
      <c r="LZE54" s="11"/>
      <c r="LZF54" s="11"/>
      <c r="LZG54" s="11"/>
      <c r="LZH54" s="11"/>
      <c r="LZI54" s="11"/>
      <c r="LZJ54" s="11"/>
      <c r="LZK54" s="11"/>
      <c r="LZL54" s="11"/>
      <c r="LZM54" s="11"/>
      <c r="LZN54" s="11"/>
      <c r="LZO54" s="11"/>
      <c r="LZP54" s="11"/>
      <c r="LZQ54" s="11"/>
      <c r="LZR54" s="11"/>
      <c r="LZS54" s="11"/>
      <c r="LZT54" s="11"/>
      <c r="LZU54" s="11"/>
      <c r="LZV54" s="11"/>
      <c r="LZW54" s="11"/>
      <c r="LZX54" s="11"/>
      <c r="LZY54" s="11"/>
      <c r="LZZ54" s="11"/>
      <c r="MAA54" s="11"/>
      <c r="MAB54" s="11"/>
      <c r="MAC54" s="11"/>
      <c r="MAD54" s="11"/>
      <c r="MAE54" s="11"/>
      <c r="MAF54" s="11"/>
      <c r="MAG54" s="11"/>
      <c r="MAH54" s="11"/>
      <c r="MAI54" s="11"/>
      <c r="MAJ54" s="11"/>
      <c r="MAK54" s="11"/>
      <c r="MAL54" s="11"/>
      <c r="MAM54" s="11"/>
      <c r="MAN54" s="11"/>
      <c r="MAO54" s="11"/>
      <c r="MAP54" s="11"/>
      <c r="MAQ54" s="11"/>
      <c r="MAR54" s="11"/>
      <c r="MAS54" s="11"/>
      <c r="MAT54" s="11"/>
      <c r="MAU54" s="11"/>
      <c r="MAV54" s="11"/>
      <c r="MAW54" s="11"/>
      <c r="MAX54" s="11"/>
      <c r="MAY54" s="11"/>
      <c r="MAZ54" s="11"/>
      <c r="MBA54" s="11"/>
      <c r="MBB54" s="11"/>
      <c r="MBC54" s="11"/>
      <c r="MBD54" s="11"/>
      <c r="MBE54" s="11"/>
      <c r="MBF54" s="11"/>
      <c r="MBG54" s="11"/>
      <c r="MBH54" s="11"/>
      <c r="MBI54" s="11"/>
      <c r="MBJ54" s="11"/>
      <c r="MBK54" s="11"/>
      <c r="MBL54" s="11"/>
      <c r="MBM54" s="11"/>
      <c r="MBN54" s="11"/>
      <c r="MBO54" s="11"/>
      <c r="MBP54" s="11"/>
      <c r="MBQ54" s="11"/>
      <c r="MBR54" s="11"/>
      <c r="MBS54" s="11"/>
      <c r="MBT54" s="11"/>
      <c r="MBU54" s="11"/>
      <c r="MBV54" s="11"/>
      <c r="MBW54" s="11"/>
      <c r="MBX54" s="11"/>
      <c r="MBY54" s="11"/>
      <c r="MBZ54" s="11"/>
      <c r="MCA54" s="11"/>
      <c r="MCB54" s="11"/>
      <c r="MCC54" s="11"/>
      <c r="MCD54" s="11"/>
      <c r="MCE54" s="11"/>
      <c r="MCF54" s="11"/>
      <c r="MCG54" s="11"/>
      <c r="MCH54" s="11"/>
      <c r="MCI54" s="11"/>
      <c r="MCJ54" s="11"/>
      <c r="MCK54" s="11"/>
      <c r="MCL54" s="11"/>
      <c r="MCM54" s="11"/>
      <c r="MCN54" s="11"/>
      <c r="MCO54" s="11"/>
      <c r="MCP54" s="11"/>
      <c r="MCQ54" s="11"/>
      <c r="MCR54" s="11"/>
      <c r="MCS54" s="11"/>
      <c r="MCT54" s="11"/>
      <c r="MCU54" s="11"/>
      <c r="MCV54" s="11"/>
      <c r="MCW54" s="11"/>
      <c r="MCX54" s="11"/>
      <c r="MCY54" s="11"/>
      <c r="MCZ54" s="11"/>
      <c r="MDA54" s="11"/>
      <c r="MDB54" s="11"/>
      <c r="MDC54" s="11"/>
      <c r="MDD54" s="11"/>
      <c r="MDE54" s="11"/>
      <c r="MDF54" s="11"/>
      <c r="MDG54" s="11"/>
      <c r="MDH54" s="11"/>
      <c r="MDI54" s="11"/>
      <c r="MDJ54" s="11"/>
      <c r="MDK54" s="11"/>
      <c r="MDL54" s="11"/>
      <c r="MDM54" s="11"/>
      <c r="MDN54" s="11"/>
      <c r="MDO54" s="11"/>
      <c r="MDP54" s="11"/>
      <c r="MDQ54" s="11"/>
      <c r="MDR54" s="11"/>
      <c r="MDS54" s="11"/>
      <c r="MDT54" s="11"/>
      <c r="MDU54" s="11"/>
      <c r="MDV54" s="11"/>
      <c r="MDW54" s="11"/>
      <c r="MDX54" s="11"/>
      <c r="MDY54" s="11"/>
      <c r="MDZ54" s="11"/>
      <c r="MEA54" s="11"/>
      <c r="MEB54" s="11"/>
      <c r="MEC54" s="11"/>
      <c r="MED54" s="11"/>
      <c r="MEE54" s="11"/>
      <c r="MEF54" s="11"/>
      <c r="MEG54" s="11"/>
      <c r="MEH54" s="11"/>
      <c r="MEI54" s="11"/>
      <c r="MEJ54" s="11"/>
      <c r="MEK54" s="11"/>
      <c r="MEL54" s="11"/>
      <c r="MEM54" s="11"/>
      <c r="MEN54" s="11"/>
      <c r="MEO54" s="11"/>
      <c r="MEP54" s="11"/>
      <c r="MEQ54" s="11"/>
      <c r="MER54" s="11"/>
      <c r="MES54" s="11"/>
      <c r="MET54" s="11"/>
      <c r="MEU54" s="11"/>
      <c r="MEV54" s="11"/>
      <c r="MEW54" s="11"/>
      <c r="MEX54" s="11"/>
      <c r="MEY54" s="11"/>
      <c r="MEZ54" s="11"/>
      <c r="MFA54" s="11"/>
      <c r="MFB54" s="11"/>
      <c r="MFC54" s="11"/>
      <c r="MFD54" s="11"/>
      <c r="MFE54" s="11"/>
      <c r="MFF54" s="11"/>
      <c r="MFG54" s="11"/>
      <c r="MFH54" s="11"/>
      <c r="MFI54" s="11"/>
      <c r="MFJ54" s="11"/>
      <c r="MFK54" s="11"/>
      <c r="MFL54" s="11"/>
      <c r="MFM54" s="11"/>
      <c r="MFN54" s="11"/>
      <c r="MFO54" s="11"/>
      <c r="MFP54" s="11"/>
      <c r="MFQ54" s="11"/>
      <c r="MFR54" s="11"/>
      <c r="MFS54" s="11"/>
      <c r="MFT54" s="11"/>
      <c r="MFU54" s="11"/>
      <c r="MFV54" s="11"/>
      <c r="MFW54" s="11"/>
      <c r="MFX54" s="11"/>
      <c r="MFY54" s="11"/>
      <c r="MFZ54" s="11"/>
      <c r="MGA54" s="11"/>
      <c r="MGB54" s="11"/>
      <c r="MGC54" s="11"/>
      <c r="MGD54" s="11"/>
      <c r="MGE54" s="11"/>
      <c r="MGF54" s="11"/>
      <c r="MGG54" s="11"/>
      <c r="MGH54" s="11"/>
      <c r="MGI54" s="11"/>
      <c r="MGJ54" s="11"/>
      <c r="MGK54" s="11"/>
      <c r="MGL54" s="11"/>
      <c r="MGM54" s="11"/>
      <c r="MGN54" s="11"/>
      <c r="MGO54" s="11"/>
      <c r="MGP54" s="11"/>
      <c r="MGQ54" s="11"/>
      <c r="MGR54" s="11"/>
      <c r="MGS54" s="11"/>
      <c r="MGT54" s="11"/>
      <c r="MGU54" s="11"/>
      <c r="MGV54" s="11"/>
      <c r="MGW54" s="11"/>
      <c r="MGX54" s="11"/>
      <c r="MGY54" s="11"/>
      <c r="MGZ54" s="11"/>
      <c r="MHA54" s="11"/>
      <c r="MHB54" s="11"/>
      <c r="MHC54" s="11"/>
      <c r="MHD54" s="11"/>
      <c r="MHE54" s="11"/>
      <c r="MHF54" s="11"/>
      <c r="MHG54" s="11"/>
      <c r="MHH54" s="11"/>
      <c r="MHI54" s="11"/>
      <c r="MHJ54" s="11"/>
      <c r="MHK54" s="11"/>
      <c r="MHL54" s="11"/>
      <c r="MHM54" s="11"/>
      <c r="MHN54" s="11"/>
      <c r="MHO54" s="11"/>
      <c r="MHP54" s="11"/>
      <c r="MHQ54" s="11"/>
      <c r="MHR54" s="11"/>
      <c r="MHS54" s="11"/>
      <c r="MHT54" s="11"/>
      <c r="MHU54" s="11"/>
      <c r="MHV54" s="11"/>
      <c r="MHW54" s="11"/>
      <c r="MHX54" s="11"/>
      <c r="MHY54" s="11"/>
      <c r="MHZ54" s="11"/>
      <c r="MIA54" s="11"/>
      <c r="MIB54" s="11"/>
      <c r="MIC54" s="11"/>
      <c r="MID54" s="11"/>
      <c r="MIE54" s="11"/>
      <c r="MIF54" s="11"/>
      <c r="MIG54" s="11"/>
      <c r="MIH54" s="11"/>
      <c r="MII54" s="11"/>
      <c r="MIJ54" s="11"/>
      <c r="MIK54" s="11"/>
      <c r="MIL54" s="11"/>
      <c r="MIM54" s="11"/>
      <c r="MIN54" s="11"/>
      <c r="MIO54" s="11"/>
      <c r="MIP54" s="11"/>
      <c r="MIQ54" s="11"/>
      <c r="MIR54" s="11"/>
      <c r="MIS54" s="11"/>
      <c r="MIT54" s="11"/>
      <c r="MIU54" s="11"/>
      <c r="MIV54" s="11"/>
      <c r="MIW54" s="11"/>
      <c r="MIX54" s="11"/>
      <c r="MIY54" s="11"/>
      <c r="MIZ54" s="11"/>
      <c r="MJA54" s="11"/>
      <c r="MJB54" s="11"/>
      <c r="MJC54" s="11"/>
      <c r="MJD54" s="11"/>
      <c r="MJE54" s="11"/>
      <c r="MJF54" s="11"/>
      <c r="MJG54" s="11"/>
      <c r="MJH54" s="11"/>
      <c r="MJI54" s="11"/>
      <c r="MJJ54" s="11"/>
      <c r="MJK54" s="11"/>
      <c r="MJL54" s="11"/>
      <c r="MJM54" s="11"/>
      <c r="MJN54" s="11"/>
      <c r="MJO54" s="11"/>
      <c r="MJP54" s="11"/>
      <c r="MJQ54" s="11"/>
      <c r="MJR54" s="11"/>
      <c r="MJS54" s="11"/>
      <c r="MJT54" s="11"/>
      <c r="MJU54" s="11"/>
      <c r="MJV54" s="11"/>
      <c r="MJW54" s="11"/>
      <c r="MJX54" s="11"/>
      <c r="MJY54" s="11"/>
      <c r="MJZ54" s="11"/>
      <c r="MKA54" s="11"/>
      <c r="MKB54" s="11"/>
      <c r="MKC54" s="11"/>
      <c r="MKD54" s="11"/>
      <c r="MKE54" s="11"/>
      <c r="MKF54" s="11"/>
      <c r="MKG54" s="11"/>
      <c r="MKH54" s="11"/>
      <c r="MKI54" s="11"/>
      <c r="MKJ54" s="11"/>
      <c r="MKK54" s="11"/>
      <c r="MKL54" s="11"/>
      <c r="MKM54" s="11"/>
      <c r="MKN54" s="11"/>
      <c r="MKO54" s="11"/>
      <c r="MKP54" s="11"/>
      <c r="MKQ54" s="11"/>
      <c r="MKR54" s="11"/>
      <c r="MKS54" s="11"/>
      <c r="MKT54" s="11"/>
      <c r="MKU54" s="11"/>
      <c r="MKV54" s="11"/>
      <c r="MKW54" s="11"/>
      <c r="MKX54" s="11"/>
      <c r="MKY54" s="11"/>
      <c r="MKZ54" s="11"/>
      <c r="MLA54" s="11"/>
      <c r="MLB54" s="11"/>
      <c r="MLC54" s="11"/>
      <c r="MLD54" s="11"/>
      <c r="MLE54" s="11"/>
      <c r="MLF54" s="11"/>
      <c r="MLG54" s="11"/>
      <c r="MLH54" s="11"/>
      <c r="MLI54" s="11"/>
      <c r="MLJ54" s="11"/>
      <c r="MLK54" s="11"/>
      <c r="MLL54" s="11"/>
      <c r="MLM54" s="11"/>
      <c r="MLN54" s="11"/>
      <c r="MLO54" s="11"/>
      <c r="MLP54" s="11"/>
      <c r="MLQ54" s="11"/>
      <c r="MLR54" s="11"/>
      <c r="MLS54" s="11"/>
      <c r="MLT54" s="11"/>
      <c r="MLU54" s="11"/>
      <c r="MLV54" s="11"/>
      <c r="MLW54" s="11"/>
      <c r="MLX54" s="11"/>
      <c r="MLY54" s="11"/>
      <c r="MLZ54" s="11"/>
      <c r="MMA54" s="11"/>
      <c r="MMB54" s="11"/>
      <c r="MMC54" s="11"/>
      <c r="MMD54" s="11"/>
      <c r="MME54" s="11"/>
      <c r="MMF54" s="11"/>
      <c r="MMG54" s="11"/>
      <c r="MMH54" s="11"/>
      <c r="MMI54" s="11"/>
      <c r="MMJ54" s="11"/>
      <c r="MMK54" s="11"/>
      <c r="MML54" s="11"/>
      <c r="MMM54" s="11"/>
      <c r="MMN54" s="11"/>
      <c r="MMO54" s="11"/>
      <c r="MMP54" s="11"/>
      <c r="MMQ54" s="11"/>
      <c r="MMR54" s="11"/>
      <c r="MMS54" s="11"/>
      <c r="MMT54" s="11"/>
      <c r="MMU54" s="11"/>
      <c r="MMV54" s="11"/>
      <c r="MMW54" s="11"/>
      <c r="MMX54" s="11"/>
      <c r="MMY54" s="11"/>
      <c r="MMZ54" s="11"/>
      <c r="MNA54" s="11"/>
      <c r="MNB54" s="11"/>
      <c r="MNC54" s="11"/>
      <c r="MND54" s="11"/>
      <c r="MNE54" s="11"/>
      <c r="MNF54" s="11"/>
      <c r="MNG54" s="11"/>
      <c r="MNH54" s="11"/>
      <c r="MNI54" s="11"/>
      <c r="MNJ54" s="11"/>
      <c r="MNK54" s="11"/>
      <c r="MNL54" s="11"/>
      <c r="MNM54" s="11"/>
      <c r="MNN54" s="11"/>
      <c r="MNO54" s="11"/>
      <c r="MNP54" s="11"/>
      <c r="MNQ54" s="11"/>
      <c r="MNR54" s="11"/>
      <c r="MNS54" s="11"/>
      <c r="MNT54" s="11"/>
      <c r="MNU54" s="11"/>
      <c r="MNV54" s="11"/>
      <c r="MNW54" s="11"/>
      <c r="MNX54" s="11"/>
      <c r="MNY54" s="11"/>
      <c r="MNZ54" s="11"/>
      <c r="MOA54" s="11"/>
      <c r="MOB54" s="11"/>
      <c r="MOC54" s="11"/>
      <c r="MOD54" s="11"/>
      <c r="MOE54" s="11"/>
      <c r="MOF54" s="11"/>
      <c r="MOG54" s="11"/>
      <c r="MOH54" s="11"/>
      <c r="MOI54" s="11"/>
      <c r="MOJ54" s="11"/>
      <c r="MOK54" s="11"/>
      <c r="MOL54" s="11"/>
      <c r="MOM54" s="11"/>
      <c r="MON54" s="11"/>
      <c r="MOO54" s="11"/>
      <c r="MOP54" s="11"/>
      <c r="MOQ54" s="11"/>
      <c r="MOR54" s="11"/>
      <c r="MOS54" s="11"/>
      <c r="MOT54" s="11"/>
      <c r="MOU54" s="11"/>
      <c r="MOV54" s="11"/>
      <c r="MOW54" s="11"/>
      <c r="MOX54" s="11"/>
      <c r="MOY54" s="11"/>
      <c r="MOZ54" s="11"/>
      <c r="MPA54" s="11"/>
      <c r="MPB54" s="11"/>
      <c r="MPC54" s="11"/>
      <c r="MPD54" s="11"/>
      <c r="MPE54" s="11"/>
      <c r="MPF54" s="11"/>
      <c r="MPG54" s="11"/>
      <c r="MPH54" s="11"/>
      <c r="MPI54" s="11"/>
      <c r="MPJ54" s="11"/>
      <c r="MPK54" s="11"/>
      <c r="MPL54" s="11"/>
      <c r="MPM54" s="11"/>
      <c r="MPN54" s="11"/>
      <c r="MPO54" s="11"/>
      <c r="MPP54" s="11"/>
      <c r="MPQ54" s="11"/>
      <c r="MPR54" s="11"/>
      <c r="MPS54" s="11"/>
      <c r="MPT54" s="11"/>
      <c r="MPU54" s="11"/>
      <c r="MPV54" s="11"/>
      <c r="MPW54" s="11"/>
      <c r="MPX54" s="11"/>
      <c r="MPY54" s="11"/>
      <c r="MPZ54" s="11"/>
      <c r="MQA54" s="11"/>
      <c r="MQB54" s="11"/>
      <c r="MQC54" s="11"/>
      <c r="MQD54" s="11"/>
      <c r="MQE54" s="11"/>
      <c r="MQF54" s="11"/>
      <c r="MQG54" s="11"/>
      <c r="MQH54" s="11"/>
      <c r="MQI54" s="11"/>
      <c r="MQJ54" s="11"/>
      <c r="MQK54" s="11"/>
      <c r="MQL54" s="11"/>
      <c r="MQM54" s="11"/>
      <c r="MQN54" s="11"/>
      <c r="MQO54" s="11"/>
      <c r="MQP54" s="11"/>
      <c r="MQQ54" s="11"/>
      <c r="MQR54" s="11"/>
      <c r="MQS54" s="11"/>
      <c r="MQT54" s="11"/>
      <c r="MQU54" s="11"/>
      <c r="MQV54" s="11"/>
      <c r="MQW54" s="11"/>
      <c r="MQX54" s="11"/>
      <c r="MQY54" s="11"/>
      <c r="MQZ54" s="11"/>
      <c r="MRA54" s="11"/>
      <c r="MRB54" s="11"/>
      <c r="MRC54" s="11"/>
      <c r="MRD54" s="11"/>
      <c r="MRE54" s="11"/>
      <c r="MRF54" s="11"/>
      <c r="MRG54" s="11"/>
      <c r="MRH54" s="11"/>
      <c r="MRI54" s="11"/>
      <c r="MRJ54" s="11"/>
      <c r="MRK54" s="11"/>
      <c r="MRL54" s="11"/>
      <c r="MRM54" s="11"/>
      <c r="MRN54" s="11"/>
      <c r="MRO54" s="11"/>
      <c r="MRP54" s="11"/>
      <c r="MRQ54" s="11"/>
      <c r="MRR54" s="11"/>
      <c r="MRS54" s="11"/>
      <c r="MRT54" s="11"/>
      <c r="MRU54" s="11"/>
      <c r="MRV54" s="11"/>
      <c r="MRW54" s="11"/>
      <c r="MRX54" s="11"/>
      <c r="MRY54" s="11"/>
      <c r="MRZ54" s="11"/>
      <c r="MSA54" s="11"/>
      <c r="MSB54" s="11"/>
      <c r="MSC54" s="11"/>
      <c r="MSD54" s="11"/>
      <c r="MSE54" s="11"/>
      <c r="MSF54" s="11"/>
      <c r="MSG54" s="11"/>
      <c r="MSH54" s="11"/>
      <c r="MSI54" s="11"/>
      <c r="MSJ54" s="11"/>
      <c r="MSK54" s="11"/>
      <c r="MSL54" s="11"/>
      <c r="MSM54" s="11"/>
      <c r="MSN54" s="11"/>
      <c r="MSO54" s="11"/>
      <c r="MSP54" s="11"/>
      <c r="MSQ54" s="11"/>
      <c r="MSR54" s="11"/>
      <c r="MSS54" s="11"/>
      <c r="MST54" s="11"/>
      <c r="MSU54" s="11"/>
      <c r="MSV54" s="11"/>
      <c r="MSW54" s="11"/>
      <c r="MSX54" s="11"/>
      <c r="MSY54" s="11"/>
      <c r="MSZ54" s="11"/>
      <c r="MTA54" s="11"/>
      <c r="MTB54" s="11"/>
      <c r="MTC54" s="11"/>
      <c r="MTD54" s="11"/>
      <c r="MTE54" s="11"/>
      <c r="MTF54" s="11"/>
      <c r="MTG54" s="11"/>
      <c r="MTH54" s="11"/>
      <c r="MTI54" s="11"/>
      <c r="MTJ54" s="11"/>
      <c r="MTK54" s="11"/>
      <c r="MTL54" s="11"/>
      <c r="MTM54" s="11"/>
      <c r="MTN54" s="11"/>
      <c r="MTO54" s="11"/>
      <c r="MTP54" s="11"/>
      <c r="MTQ54" s="11"/>
      <c r="MTR54" s="11"/>
      <c r="MTS54" s="11"/>
      <c r="MTT54" s="11"/>
      <c r="MTU54" s="11"/>
      <c r="MTV54" s="11"/>
      <c r="MTW54" s="11"/>
      <c r="MTX54" s="11"/>
      <c r="MTY54" s="11"/>
      <c r="MTZ54" s="11"/>
      <c r="MUA54" s="11"/>
      <c r="MUB54" s="11"/>
      <c r="MUC54" s="11"/>
      <c r="MUD54" s="11"/>
      <c r="MUE54" s="11"/>
      <c r="MUF54" s="11"/>
      <c r="MUG54" s="11"/>
      <c r="MUH54" s="11"/>
      <c r="MUI54" s="11"/>
      <c r="MUJ54" s="11"/>
      <c r="MUK54" s="11"/>
      <c r="MUL54" s="11"/>
      <c r="MUM54" s="11"/>
      <c r="MUN54" s="11"/>
      <c r="MUO54" s="11"/>
      <c r="MUP54" s="11"/>
      <c r="MUQ54" s="11"/>
      <c r="MUR54" s="11"/>
      <c r="MUS54" s="11"/>
      <c r="MUT54" s="11"/>
      <c r="MUU54" s="11"/>
      <c r="MUV54" s="11"/>
      <c r="MUW54" s="11"/>
      <c r="MUX54" s="11"/>
      <c r="MUY54" s="11"/>
      <c r="MUZ54" s="11"/>
      <c r="MVA54" s="11"/>
      <c r="MVB54" s="11"/>
      <c r="MVC54" s="11"/>
      <c r="MVD54" s="11"/>
      <c r="MVE54" s="11"/>
      <c r="MVF54" s="11"/>
      <c r="MVG54" s="11"/>
      <c r="MVH54" s="11"/>
      <c r="MVI54" s="11"/>
      <c r="MVJ54" s="11"/>
      <c r="MVK54" s="11"/>
      <c r="MVL54" s="11"/>
      <c r="MVM54" s="11"/>
      <c r="MVN54" s="11"/>
      <c r="MVO54" s="11"/>
      <c r="MVP54" s="11"/>
      <c r="MVQ54" s="11"/>
      <c r="MVR54" s="11"/>
      <c r="MVS54" s="11"/>
      <c r="MVT54" s="11"/>
      <c r="MVU54" s="11"/>
      <c r="MVV54" s="11"/>
      <c r="MVW54" s="11"/>
      <c r="MVX54" s="11"/>
      <c r="MVY54" s="11"/>
      <c r="MVZ54" s="11"/>
      <c r="MWA54" s="11"/>
      <c r="MWB54" s="11"/>
      <c r="MWC54" s="11"/>
      <c r="MWD54" s="11"/>
      <c r="MWE54" s="11"/>
      <c r="MWF54" s="11"/>
      <c r="MWG54" s="11"/>
      <c r="MWH54" s="11"/>
      <c r="MWI54" s="11"/>
      <c r="MWJ54" s="11"/>
      <c r="MWK54" s="11"/>
      <c r="MWL54" s="11"/>
      <c r="MWM54" s="11"/>
      <c r="MWN54" s="11"/>
      <c r="MWO54" s="11"/>
      <c r="MWP54" s="11"/>
      <c r="MWQ54" s="11"/>
      <c r="MWR54" s="11"/>
      <c r="MWS54" s="11"/>
      <c r="MWT54" s="11"/>
      <c r="MWU54" s="11"/>
      <c r="MWV54" s="11"/>
      <c r="MWW54" s="11"/>
      <c r="MWX54" s="11"/>
      <c r="MWY54" s="11"/>
      <c r="MWZ54" s="11"/>
      <c r="MXA54" s="11"/>
      <c r="MXB54" s="11"/>
      <c r="MXC54" s="11"/>
      <c r="MXD54" s="11"/>
      <c r="MXE54" s="11"/>
      <c r="MXF54" s="11"/>
      <c r="MXG54" s="11"/>
      <c r="MXH54" s="11"/>
      <c r="MXI54" s="11"/>
      <c r="MXJ54" s="11"/>
      <c r="MXK54" s="11"/>
      <c r="MXL54" s="11"/>
      <c r="MXM54" s="11"/>
      <c r="MXN54" s="11"/>
      <c r="MXO54" s="11"/>
      <c r="MXP54" s="11"/>
      <c r="MXQ54" s="11"/>
      <c r="MXR54" s="11"/>
      <c r="MXS54" s="11"/>
      <c r="MXT54" s="11"/>
      <c r="MXU54" s="11"/>
      <c r="MXV54" s="11"/>
      <c r="MXW54" s="11"/>
      <c r="MXX54" s="11"/>
      <c r="MXY54" s="11"/>
      <c r="MXZ54" s="11"/>
      <c r="MYA54" s="11"/>
      <c r="MYB54" s="11"/>
      <c r="MYC54" s="11"/>
      <c r="MYD54" s="11"/>
      <c r="MYE54" s="11"/>
      <c r="MYF54" s="11"/>
      <c r="MYG54" s="11"/>
      <c r="MYH54" s="11"/>
      <c r="MYI54" s="11"/>
      <c r="MYJ54" s="11"/>
      <c r="MYK54" s="11"/>
      <c r="MYL54" s="11"/>
      <c r="MYM54" s="11"/>
      <c r="MYN54" s="11"/>
      <c r="MYO54" s="11"/>
      <c r="MYP54" s="11"/>
      <c r="MYQ54" s="11"/>
      <c r="MYR54" s="11"/>
      <c r="MYS54" s="11"/>
      <c r="MYT54" s="11"/>
      <c r="MYU54" s="11"/>
      <c r="MYV54" s="11"/>
      <c r="MYW54" s="11"/>
      <c r="MYX54" s="11"/>
      <c r="MYY54" s="11"/>
      <c r="MYZ54" s="11"/>
      <c r="MZA54" s="11"/>
      <c r="MZB54" s="11"/>
      <c r="MZC54" s="11"/>
      <c r="MZD54" s="11"/>
      <c r="MZE54" s="11"/>
      <c r="MZF54" s="11"/>
      <c r="MZG54" s="11"/>
      <c r="MZH54" s="11"/>
      <c r="MZI54" s="11"/>
      <c r="MZJ54" s="11"/>
      <c r="MZK54" s="11"/>
      <c r="MZL54" s="11"/>
      <c r="MZM54" s="11"/>
      <c r="MZN54" s="11"/>
      <c r="MZO54" s="11"/>
      <c r="MZP54" s="11"/>
      <c r="MZQ54" s="11"/>
      <c r="MZR54" s="11"/>
      <c r="MZS54" s="11"/>
      <c r="MZT54" s="11"/>
      <c r="MZU54" s="11"/>
      <c r="MZV54" s="11"/>
      <c r="MZW54" s="11"/>
      <c r="MZX54" s="11"/>
      <c r="MZY54" s="11"/>
      <c r="MZZ54" s="11"/>
      <c r="NAA54" s="11"/>
      <c r="NAB54" s="11"/>
      <c r="NAC54" s="11"/>
      <c r="NAD54" s="11"/>
      <c r="NAE54" s="11"/>
      <c r="NAF54" s="11"/>
      <c r="NAG54" s="11"/>
      <c r="NAH54" s="11"/>
      <c r="NAI54" s="11"/>
      <c r="NAJ54" s="11"/>
      <c r="NAK54" s="11"/>
      <c r="NAL54" s="11"/>
      <c r="NAM54" s="11"/>
      <c r="NAN54" s="11"/>
      <c r="NAO54" s="11"/>
      <c r="NAP54" s="11"/>
      <c r="NAQ54" s="11"/>
      <c r="NAR54" s="11"/>
      <c r="NAS54" s="11"/>
      <c r="NAT54" s="11"/>
      <c r="NAU54" s="11"/>
      <c r="NAV54" s="11"/>
      <c r="NAW54" s="11"/>
      <c r="NAX54" s="11"/>
      <c r="NAY54" s="11"/>
      <c r="NAZ54" s="11"/>
      <c r="NBA54" s="11"/>
      <c r="NBB54" s="11"/>
      <c r="NBC54" s="11"/>
      <c r="NBD54" s="11"/>
      <c r="NBE54" s="11"/>
      <c r="NBF54" s="11"/>
      <c r="NBG54" s="11"/>
      <c r="NBH54" s="11"/>
      <c r="NBI54" s="11"/>
      <c r="NBJ54" s="11"/>
      <c r="NBK54" s="11"/>
      <c r="NBL54" s="11"/>
      <c r="NBM54" s="11"/>
      <c r="NBN54" s="11"/>
      <c r="NBO54" s="11"/>
      <c r="NBP54" s="11"/>
      <c r="NBQ54" s="11"/>
      <c r="NBR54" s="11"/>
      <c r="NBS54" s="11"/>
      <c r="NBT54" s="11"/>
      <c r="NBU54" s="11"/>
      <c r="NBV54" s="11"/>
      <c r="NBW54" s="11"/>
      <c r="NBX54" s="11"/>
      <c r="NBY54" s="11"/>
      <c r="NBZ54" s="11"/>
      <c r="NCA54" s="11"/>
      <c r="NCB54" s="11"/>
      <c r="NCC54" s="11"/>
      <c r="NCD54" s="11"/>
      <c r="NCE54" s="11"/>
      <c r="NCF54" s="11"/>
      <c r="NCG54" s="11"/>
      <c r="NCH54" s="11"/>
      <c r="NCI54" s="11"/>
      <c r="NCJ54" s="11"/>
      <c r="NCK54" s="11"/>
      <c r="NCL54" s="11"/>
      <c r="NCM54" s="11"/>
      <c r="NCN54" s="11"/>
      <c r="NCO54" s="11"/>
      <c r="NCP54" s="11"/>
      <c r="NCQ54" s="11"/>
      <c r="NCR54" s="11"/>
      <c r="NCS54" s="11"/>
      <c r="NCT54" s="11"/>
      <c r="NCU54" s="11"/>
      <c r="NCV54" s="11"/>
      <c r="NCW54" s="11"/>
      <c r="NCX54" s="11"/>
      <c r="NCY54" s="11"/>
      <c r="NCZ54" s="11"/>
      <c r="NDA54" s="11"/>
      <c r="NDB54" s="11"/>
      <c r="NDC54" s="11"/>
      <c r="NDD54" s="11"/>
      <c r="NDE54" s="11"/>
      <c r="NDF54" s="11"/>
      <c r="NDG54" s="11"/>
      <c r="NDH54" s="11"/>
      <c r="NDI54" s="11"/>
      <c r="NDJ54" s="11"/>
      <c r="NDK54" s="11"/>
      <c r="NDL54" s="11"/>
      <c r="NDM54" s="11"/>
      <c r="NDN54" s="11"/>
      <c r="NDO54" s="11"/>
      <c r="NDP54" s="11"/>
      <c r="NDQ54" s="11"/>
      <c r="NDR54" s="11"/>
      <c r="NDS54" s="11"/>
      <c r="NDT54" s="11"/>
      <c r="NDU54" s="11"/>
      <c r="NDV54" s="11"/>
      <c r="NDW54" s="11"/>
      <c r="NDX54" s="11"/>
      <c r="NDY54" s="11"/>
      <c r="NDZ54" s="11"/>
      <c r="NEA54" s="11"/>
      <c r="NEB54" s="11"/>
      <c r="NEC54" s="11"/>
      <c r="NED54" s="11"/>
      <c r="NEE54" s="11"/>
      <c r="NEF54" s="11"/>
      <c r="NEG54" s="11"/>
      <c r="NEH54" s="11"/>
      <c r="NEI54" s="11"/>
      <c r="NEJ54" s="11"/>
      <c r="NEK54" s="11"/>
      <c r="NEL54" s="11"/>
      <c r="NEM54" s="11"/>
      <c r="NEN54" s="11"/>
      <c r="NEO54" s="11"/>
      <c r="NEP54" s="11"/>
      <c r="NEQ54" s="11"/>
      <c r="NER54" s="11"/>
      <c r="NES54" s="11"/>
      <c r="NET54" s="11"/>
      <c r="NEU54" s="11"/>
      <c r="NEV54" s="11"/>
      <c r="NEW54" s="11"/>
      <c r="NEX54" s="11"/>
      <c r="NEY54" s="11"/>
      <c r="NEZ54" s="11"/>
      <c r="NFA54" s="11"/>
      <c r="NFB54" s="11"/>
      <c r="NFC54" s="11"/>
      <c r="NFD54" s="11"/>
      <c r="NFE54" s="11"/>
      <c r="NFF54" s="11"/>
      <c r="NFG54" s="11"/>
      <c r="NFH54" s="11"/>
      <c r="NFI54" s="11"/>
      <c r="NFJ54" s="11"/>
      <c r="NFK54" s="11"/>
      <c r="NFL54" s="11"/>
      <c r="NFM54" s="11"/>
      <c r="NFN54" s="11"/>
      <c r="NFO54" s="11"/>
      <c r="NFP54" s="11"/>
      <c r="NFQ54" s="11"/>
      <c r="NFR54" s="11"/>
      <c r="NFS54" s="11"/>
      <c r="NFT54" s="11"/>
      <c r="NFU54" s="11"/>
      <c r="NFV54" s="11"/>
      <c r="NFW54" s="11"/>
      <c r="NFX54" s="11"/>
      <c r="NFY54" s="11"/>
      <c r="NFZ54" s="11"/>
      <c r="NGA54" s="11"/>
      <c r="NGB54" s="11"/>
      <c r="NGC54" s="11"/>
      <c r="NGD54" s="11"/>
      <c r="NGE54" s="11"/>
      <c r="NGF54" s="11"/>
      <c r="NGG54" s="11"/>
      <c r="NGH54" s="11"/>
      <c r="NGI54" s="11"/>
      <c r="NGJ54" s="11"/>
      <c r="NGK54" s="11"/>
      <c r="NGL54" s="11"/>
      <c r="NGM54" s="11"/>
      <c r="NGN54" s="11"/>
      <c r="NGO54" s="11"/>
      <c r="NGP54" s="11"/>
      <c r="NGQ54" s="11"/>
      <c r="NGR54" s="11"/>
      <c r="NGS54" s="11"/>
      <c r="NGT54" s="11"/>
      <c r="NGU54" s="11"/>
      <c r="NGV54" s="11"/>
      <c r="NGW54" s="11"/>
      <c r="NGX54" s="11"/>
      <c r="NGY54" s="11"/>
      <c r="NGZ54" s="11"/>
      <c r="NHA54" s="11"/>
      <c r="NHB54" s="11"/>
      <c r="NHC54" s="11"/>
      <c r="NHD54" s="11"/>
      <c r="NHE54" s="11"/>
      <c r="NHF54" s="11"/>
      <c r="NHG54" s="11"/>
      <c r="NHH54" s="11"/>
      <c r="NHI54" s="11"/>
      <c r="NHJ54" s="11"/>
      <c r="NHK54" s="11"/>
      <c r="NHL54" s="11"/>
      <c r="NHM54" s="11"/>
      <c r="NHN54" s="11"/>
      <c r="NHO54" s="11"/>
      <c r="NHP54" s="11"/>
      <c r="NHQ54" s="11"/>
      <c r="NHR54" s="11"/>
      <c r="NHS54" s="11"/>
      <c r="NHT54" s="11"/>
      <c r="NHU54" s="11"/>
      <c r="NHV54" s="11"/>
      <c r="NHW54" s="11"/>
      <c r="NHX54" s="11"/>
      <c r="NHY54" s="11"/>
      <c r="NHZ54" s="11"/>
      <c r="NIA54" s="11"/>
      <c r="NIB54" s="11"/>
      <c r="NIC54" s="11"/>
      <c r="NID54" s="11"/>
      <c r="NIE54" s="11"/>
      <c r="NIF54" s="11"/>
      <c r="NIG54" s="11"/>
      <c r="NIH54" s="11"/>
      <c r="NII54" s="11"/>
      <c r="NIJ54" s="11"/>
      <c r="NIK54" s="11"/>
      <c r="NIL54" s="11"/>
      <c r="NIM54" s="11"/>
      <c r="NIN54" s="11"/>
      <c r="NIO54" s="11"/>
      <c r="NIP54" s="11"/>
      <c r="NIQ54" s="11"/>
      <c r="NIR54" s="11"/>
      <c r="NIS54" s="11"/>
      <c r="NIT54" s="11"/>
      <c r="NIU54" s="11"/>
      <c r="NIV54" s="11"/>
      <c r="NIW54" s="11"/>
      <c r="NIX54" s="11"/>
      <c r="NIY54" s="11"/>
      <c r="NIZ54" s="11"/>
      <c r="NJA54" s="11"/>
      <c r="NJB54" s="11"/>
      <c r="NJC54" s="11"/>
      <c r="NJD54" s="11"/>
      <c r="NJE54" s="11"/>
      <c r="NJF54" s="11"/>
      <c r="NJG54" s="11"/>
      <c r="NJH54" s="11"/>
      <c r="NJI54" s="11"/>
      <c r="NJJ54" s="11"/>
      <c r="NJK54" s="11"/>
      <c r="NJL54" s="11"/>
      <c r="NJM54" s="11"/>
      <c r="NJN54" s="11"/>
      <c r="NJO54" s="11"/>
      <c r="NJP54" s="11"/>
      <c r="NJQ54" s="11"/>
      <c r="NJR54" s="11"/>
      <c r="NJS54" s="11"/>
      <c r="NJT54" s="11"/>
      <c r="NJU54" s="11"/>
      <c r="NJV54" s="11"/>
      <c r="NJW54" s="11"/>
      <c r="NJX54" s="11"/>
      <c r="NJY54" s="11"/>
      <c r="NJZ54" s="11"/>
      <c r="NKA54" s="11"/>
      <c r="NKB54" s="11"/>
      <c r="NKC54" s="11"/>
      <c r="NKD54" s="11"/>
      <c r="NKE54" s="11"/>
      <c r="NKF54" s="11"/>
      <c r="NKG54" s="11"/>
      <c r="NKH54" s="11"/>
      <c r="NKI54" s="11"/>
      <c r="NKJ54" s="11"/>
      <c r="NKK54" s="11"/>
      <c r="NKL54" s="11"/>
      <c r="NKM54" s="11"/>
      <c r="NKN54" s="11"/>
      <c r="NKO54" s="11"/>
      <c r="NKP54" s="11"/>
      <c r="NKQ54" s="11"/>
      <c r="NKR54" s="11"/>
      <c r="NKS54" s="11"/>
      <c r="NKT54" s="11"/>
      <c r="NKU54" s="11"/>
      <c r="NKV54" s="11"/>
      <c r="NKW54" s="11"/>
      <c r="NKX54" s="11"/>
      <c r="NKY54" s="11"/>
      <c r="NKZ54" s="11"/>
      <c r="NLA54" s="11"/>
      <c r="NLB54" s="11"/>
      <c r="NLC54" s="11"/>
      <c r="NLD54" s="11"/>
      <c r="NLE54" s="11"/>
      <c r="NLF54" s="11"/>
      <c r="NLG54" s="11"/>
      <c r="NLH54" s="11"/>
      <c r="NLI54" s="11"/>
      <c r="NLJ54" s="11"/>
      <c r="NLK54" s="11"/>
      <c r="NLL54" s="11"/>
      <c r="NLM54" s="11"/>
      <c r="NLN54" s="11"/>
      <c r="NLO54" s="11"/>
      <c r="NLP54" s="11"/>
      <c r="NLQ54" s="11"/>
      <c r="NLR54" s="11"/>
      <c r="NLS54" s="11"/>
      <c r="NLT54" s="11"/>
      <c r="NLU54" s="11"/>
      <c r="NLV54" s="11"/>
      <c r="NLW54" s="11"/>
      <c r="NLX54" s="11"/>
      <c r="NLY54" s="11"/>
      <c r="NLZ54" s="11"/>
      <c r="NMA54" s="11"/>
      <c r="NMB54" s="11"/>
      <c r="NMC54" s="11"/>
      <c r="NMD54" s="11"/>
      <c r="NME54" s="11"/>
      <c r="NMF54" s="11"/>
      <c r="NMG54" s="11"/>
      <c r="NMH54" s="11"/>
      <c r="NMI54" s="11"/>
      <c r="NMJ54" s="11"/>
      <c r="NMK54" s="11"/>
      <c r="NML54" s="11"/>
      <c r="NMM54" s="11"/>
      <c r="NMN54" s="11"/>
      <c r="NMO54" s="11"/>
      <c r="NMP54" s="11"/>
      <c r="NMQ54" s="11"/>
      <c r="NMR54" s="11"/>
      <c r="NMS54" s="11"/>
      <c r="NMT54" s="11"/>
      <c r="NMU54" s="11"/>
      <c r="NMV54" s="11"/>
      <c r="NMW54" s="11"/>
      <c r="NMX54" s="11"/>
      <c r="NMY54" s="11"/>
      <c r="NMZ54" s="11"/>
      <c r="NNA54" s="11"/>
      <c r="NNB54" s="11"/>
      <c r="NNC54" s="11"/>
      <c r="NND54" s="11"/>
      <c r="NNE54" s="11"/>
      <c r="NNF54" s="11"/>
      <c r="NNG54" s="11"/>
      <c r="NNH54" s="11"/>
      <c r="NNI54" s="11"/>
      <c r="NNJ54" s="11"/>
      <c r="NNK54" s="11"/>
      <c r="NNL54" s="11"/>
      <c r="NNM54" s="11"/>
      <c r="NNN54" s="11"/>
      <c r="NNO54" s="11"/>
      <c r="NNP54" s="11"/>
      <c r="NNQ54" s="11"/>
      <c r="NNR54" s="11"/>
      <c r="NNS54" s="11"/>
      <c r="NNT54" s="11"/>
      <c r="NNU54" s="11"/>
      <c r="NNV54" s="11"/>
      <c r="NNW54" s="11"/>
      <c r="NNX54" s="11"/>
      <c r="NNY54" s="11"/>
      <c r="NNZ54" s="11"/>
      <c r="NOA54" s="11"/>
      <c r="NOB54" s="11"/>
      <c r="NOC54" s="11"/>
      <c r="NOD54" s="11"/>
      <c r="NOE54" s="11"/>
      <c r="NOF54" s="11"/>
      <c r="NOG54" s="11"/>
      <c r="NOH54" s="11"/>
      <c r="NOI54" s="11"/>
      <c r="NOJ54" s="11"/>
      <c r="NOK54" s="11"/>
      <c r="NOL54" s="11"/>
      <c r="NOM54" s="11"/>
      <c r="NON54" s="11"/>
      <c r="NOO54" s="11"/>
      <c r="NOP54" s="11"/>
      <c r="NOQ54" s="11"/>
      <c r="NOR54" s="11"/>
      <c r="NOS54" s="11"/>
      <c r="NOT54" s="11"/>
      <c r="NOU54" s="11"/>
      <c r="NOV54" s="11"/>
      <c r="NOW54" s="11"/>
      <c r="NOX54" s="11"/>
      <c r="NOY54" s="11"/>
      <c r="NOZ54" s="11"/>
      <c r="NPA54" s="11"/>
      <c r="NPB54" s="11"/>
      <c r="NPC54" s="11"/>
      <c r="NPD54" s="11"/>
      <c r="NPE54" s="11"/>
      <c r="NPF54" s="11"/>
      <c r="NPG54" s="11"/>
      <c r="NPH54" s="11"/>
      <c r="NPI54" s="11"/>
      <c r="NPJ54" s="11"/>
      <c r="NPK54" s="11"/>
      <c r="NPL54" s="11"/>
      <c r="NPM54" s="11"/>
      <c r="NPN54" s="11"/>
      <c r="NPO54" s="11"/>
      <c r="NPP54" s="11"/>
      <c r="NPQ54" s="11"/>
      <c r="NPR54" s="11"/>
      <c r="NPS54" s="11"/>
      <c r="NPT54" s="11"/>
      <c r="NPU54" s="11"/>
      <c r="NPV54" s="11"/>
      <c r="NPW54" s="11"/>
      <c r="NPX54" s="11"/>
      <c r="NPY54" s="11"/>
      <c r="NPZ54" s="11"/>
      <c r="NQA54" s="11"/>
      <c r="NQB54" s="11"/>
      <c r="NQC54" s="11"/>
      <c r="NQD54" s="11"/>
      <c r="NQE54" s="11"/>
      <c r="NQF54" s="11"/>
      <c r="NQG54" s="11"/>
      <c r="NQH54" s="11"/>
      <c r="NQI54" s="11"/>
      <c r="NQJ54" s="11"/>
      <c r="NQK54" s="11"/>
      <c r="NQL54" s="11"/>
      <c r="NQM54" s="11"/>
      <c r="NQN54" s="11"/>
      <c r="NQO54" s="11"/>
      <c r="NQP54" s="11"/>
      <c r="NQQ54" s="11"/>
      <c r="NQR54" s="11"/>
      <c r="NQS54" s="11"/>
      <c r="NQT54" s="11"/>
      <c r="NQU54" s="11"/>
      <c r="NQV54" s="11"/>
      <c r="NQW54" s="11"/>
      <c r="NQX54" s="11"/>
      <c r="NQY54" s="11"/>
      <c r="NQZ54" s="11"/>
      <c r="NRA54" s="11"/>
      <c r="NRB54" s="11"/>
      <c r="NRC54" s="11"/>
      <c r="NRD54" s="11"/>
      <c r="NRE54" s="11"/>
      <c r="NRF54" s="11"/>
      <c r="NRG54" s="11"/>
      <c r="NRH54" s="11"/>
      <c r="NRI54" s="11"/>
      <c r="NRJ54" s="11"/>
      <c r="NRK54" s="11"/>
      <c r="NRL54" s="11"/>
      <c r="NRM54" s="11"/>
      <c r="NRN54" s="11"/>
      <c r="NRO54" s="11"/>
      <c r="NRP54" s="11"/>
      <c r="NRQ54" s="11"/>
      <c r="NRR54" s="11"/>
      <c r="NRS54" s="11"/>
      <c r="NRT54" s="11"/>
      <c r="NRU54" s="11"/>
      <c r="NRV54" s="11"/>
      <c r="NRW54" s="11"/>
      <c r="NRX54" s="11"/>
      <c r="NRY54" s="11"/>
      <c r="NRZ54" s="11"/>
      <c r="NSA54" s="11"/>
      <c r="NSB54" s="11"/>
      <c r="NSC54" s="11"/>
      <c r="NSD54" s="11"/>
      <c r="NSE54" s="11"/>
      <c r="NSF54" s="11"/>
      <c r="NSG54" s="11"/>
      <c r="NSH54" s="11"/>
      <c r="NSI54" s="11"/>
      <c r="NSJ54" s="11"/>
      <c r="NSK54" s="11"/>
      <c r="NSL54" s="11"/>
      <c r="NSM54" s="11"/>
      <c r="NSN54" s="11"/>
      <c r="NSO54" s="11"/>
      <c r="NSP54" s="11"/>
      <c r="NSQ54" s="11"/>
      <c r="NSR54" s="11"/>
      <c r="NSS54" s="11"/>
      <c r="NST54" s="11"/>
      <c r="NSU54" s="11"/>
      <c r="NSV54" s="11"/>
      <c r="NSW54" s="11"/>
      <c r="NSX54" s="11"/>
      <c r="NSY54" s="11"/>
      <c r="NSZ54" s="11"/>
      <c r="NTA54" s="11"/>
      <c r="NTB54" s="11"/>
      <c r="NTC54" s="11"/>
      <c r="NTD54" s="11"/>
      <c r="NTE54" s="11"/>
      <c r="NTF54" s="11"/>
      <c r="NTG54" s="11"/>
      <c r="NTH54" s="11"/>
      <c r="NTI54" s="11"/>
      <c r="NTJ54" s="11"/>
      <c r="NTK54" s="11"/>
      <c r="NTL54" s="11"/>
      <c r="NTM54" s="11"/>
      <c r="NTN54" s="11"/>
      <c r="NTO54" s="11"/>
      <c r="NTP54" s="11"/>
      <c r="NTQ54" s="11"/>
      <c r="NTR54" s="11"/>
      <c r="NTS54" s="11"/>
      <c r="NTT54" s="11"/>
      <c r="NTU54" s="11"/>
      <c r="NTV54" s="11"/>
      <c r="NTW54" s="11"/>
      <c r="NTX54" s="11"/>
      <c r="NTY54" s="11"/>
      <c r="NTZ54" s="11"/>
      <c r="NUA54" s="11"/>
      <c r="NUB54" s="11"/>
      <c r="NUC54" s="11"/>
      <c r="NUD54" s="11"/>
      <c r="NUE54" s="11"/>
      <c r="NUF54" s="11"/>
      <c r="NUG54" s="11"/>
      <c r="NUH54" s="11"/>
      <c r="NUI54" s="11"/>
      <c r="NUJ54" s="11"/>
      <c r="NUK54" s="11"/>
      <c r="NUL54" s="11"/>
      <c r="NUM54" s="11"/>
      <c r="NUN54" s="11"/>
      <c r="NUO54" s="11"/>
      <c r="NUP54" s="11"/>
      <c r="NUQ54" s="11"/>
      <c r="NUR54" s="11"/>
      <c r="NUS54" s="11"/>
      <c r="NUT54" s="11"/>
      <c r="NUU54" s="11"/>
      <c r="NUV54" s="11"/>
      <c r="NUW54" s="11"/>
      <c r="NUX54" s="11"/>
      <c r="NUY54" s="11"/>
      <c r="NUZ54" s="11"/>
      <c r="NVA54" s="11"/>
      <c r="NVB54" s="11"/>
      <c r="NVC54" s="11"/>
      <c r="NVD54" s="11"/>
      <c r="NVE54" s="11"/>
      <c r="NVF54" s="11"/>
      <c r="NVG54" s="11"/>
      <c r="NVH54" s="11"/>
      <c r="NVI54" s="11"/>
      <c r="NVJ54" s="11"/>
      <c r="NVK54" s="11"/>
      <c r="NVL54" s="11"/>
      <c r="NVM54" s="11"/>
      <c r="NVN54" s="11"/>
      <c r="NVO54" s="11"/>
      <c r="NVP54" s="11"/>
      <c r="NVQ54" s="11"/>
      <c r="NVR54" s="11"/>
      <c r="NVS54" s="11"/>
      <c r="NVT54" s="11"/>
      <c r="NVU54" s="11"/>
      <c r="NVV54" s="11"/>
      <c r="NVW54" s="11"/>
      <c r="NVX54" s="11"/>
      <c r="NVY54" s="11"/>
      <c r="NVZ54" s="11"/>
      <c r="NWA54" s="11"/>
      <c r="NWB54" s="11"/>
      <c r="NWC54" s="11"/>
      <c r="NWD54" s="11"/>
      <c r="NWE54" s="11"/>
      <c r="NWF54" s="11"/>
      <c r="NWG54" s="11"/>
      <c r="NWH54" s="11"/>
      <c r="NWI54" s="11"/>
      <c r="NWJ54" s="11"/>
      <c r="NWK54" s="11"/>
      <c r="NWL54" s="11"/>
      <c r="NWM54" s="11"/>
      <c r="NWN54" s="11"/>
      <c r="NWO54" s="11"/>
      <c r="NWP54" s="11"/>
      <c r="NWQ54" s="11"/>
      <c r="NWR54" s="11"/>
      <c r="NWS54" s="11"/>
      <c r="NWT54" s="11"/>
      <c r="NWU54" s="11"/>
      <c r="NWV54" s="11"/>
      <c r="NWW54" s="11"/>
      <c r="NWX54" s="11"/>
      <c r="NWY54" s="11"/>
      <c r="NWZ54" s="11"/>
      <c r="NXA54" s="11"/>
      <c r="NXB54" s="11"/>
      <c r="NXC54" s="11"/>
      <c r="NXD54" s="11"/>
      <c r="NXE54" s="11"/>
      <c r="NXF54" s="11"/>
      <c r="NXG54" s="11"/>
      <c r="NXH54" s="11"/>
      <c r="NXI54" s="11"/>
      <c r="NXJ54" s="11"/>
      <c r="NXK54" s="11"/>
      <c r="NXL54" s="11"/>
      <c r="NXM54" s="11"/>
      <c r="NXN54" s="11"/>
      <c r="NXO54" s="11"/>
      <c r="NXP54" s="11"/>
      <c r="NXQ54" s="11"/>
      <c r="NXR54" s="11"/>
      <c r="NXS54" s="11"/>
      <c r="NXT54" s="11"/>
      <c r="NXU54" s="11"/>
      <c r="NXV54" s="11"/>
      <c r="NXW54" s="11"/>
      <c r="NXX54" s="11"/>
      <c r="NXY54" s="11"/>
      <c r="NXZ54" s="11"/>
      <c r="NYA54" s="11"/>
      <c r="NYB54" s="11"/>
      <c r="NYC54" s="11"/>
      <c r="NYD54" s="11"/>
      <c r="NYE54" s="11"/>
      <c r="NYF54" s="11"/>
      <c r="NYG54" s="11"/>
      <c r="NYH54" s="11"/>
      <c r="NYI54" s="11"/>
      <c r="NYJ54" s="11"/>
      <c r="NYK54" s="11"/>
      <c r="NYL54" s="11"/>
      <c r="NYM54" s="11"/>
      <c r="NYN54" s="11"/>
      <c r="NYO54" s="11"/>
      <c r="NYP54" s="11"/>
      <c r="NYQ54" s="11"/>
      <c r="NYR54" s="11"/>
      <c r="NYS54" s="11"/>
      <c r="NYT54" s="11"/>
      <c r="NYU54" s="11"/>
      <c r="NYV54" s="11"/>
      <c r="NYW54" s="11"/>
      <c r="NYX54" s="11"/>
      <c r="NYY54" s="11"/>
      <c r="NYZ54" s="11"/>
      <c r="NZA54" s="11"/>
      <c r="NZB54" s="11"/>
      <c r="NZC54" s="11"/>
      <c r="NZD54" s="11"/>
      <c r="NZE54" s="11"/>
      <c r="NZF54" s="11"/>
      <c r="NZG54" s="11"/>
      <c r="NZH54" s="11"/>
      <c r="NZI54" s="11"/>
      <c r="NZJ54" s="11"/>
      <c r="NZK54" s="11"/>
      <c r="NZL54" s="11"/>
      <c r="NZM54" s="11"/>
      <c r="NZN54" s="11"/>
      <c r="NZO54" s="11"/>
      <c r="NZP54" s="11"/>
      <c r="NZQ54" s="11"/>
      <c r="NZR54" s="11"/>
      <c r="NZS54" s="11"/>
      <c r="NZT54" s="11"/>
      <c r="NZU54" s="11"/>
      <c r="NZV54" s="11"/>
      <c r="NZW54" s="11"/>
      <c r="NZX54" s="11"/>
      <c r="NZY54" s="11"/>
      <c r="NZZ54" s="11"/>
      <c r="OAA54" s="11"/>
      <c r="OAB54" s="11"/>
      <c r="OAC54" s="11"/>
      <c r="OAD54" s="11"/>
      <c r="OAE54" s="11"/>
      <c r="OAF54" s="11"/>
      <c r="OAG54" s="11"/>
      <c r="OAH54" s="11"/>
      <c r="OAI54" s="11"/>
      <c r="OAJ54" s="11"/>
      <c r="OAK54" s="11"/>
      <c r="OAL54" s="11"/>
      <c r="OAM54" s="11"/>
      <c r="OAN54" s="11"/>
      <c r="OAO54" s="11"/>
      <c r="OAP54" s="11"/>
      <c r="OAQ54" s="11"/>
      <c r="OAR54" s="11"/>
      <c r="OAS54" s="11"/>
      <c r="OAT54" s="11"/>
      <c r="OAU54" s="11"/>
      <c r="OAV54" s="11"/>
      <c r="OAW54" s="11"/>
      <c r="OAX54" s="11"/>
      <c r="OAY54" s="11"/>
      <c r="OAZ54" s="11"/>
      <c r="OBA54" s="11"/>
      <c r="OBB54" s="11"/>
      <c r="OBC54" s="11"/>
      <c r="OBD54" s="11"/>
      <c r="OBE54" s="11"/>
      <c r="OBF54" s="11"/>
      <c r="OBG54" s="11"/>
      <c r="OBH54" s="11"/>
      <c r="OBI54" s="11"/>
      <c r="OBJ54" s="11"/>
      <c r="OBK54" s="11"/>
      <c r="OBL54" s="11"/>
      <c r="OBM54" s="11"/>
      <c r="OBN54" s="11"/>
      <c r="OBO54" s="11"/>
      <c r="OBP54" s="11"/>
      <c r="OBQ54" s="11"/>
      <c r="OBR54" s="11"/>
      <c r="OBS54" s="11"/>
      <c r="OBT54" s="11"/>
      <c r="OBU54" s="11"/>
      <c r="OBV54" s="11"/>
      <c r="OBW54" s="11"/>
      <c r="OBX54" s="11"/>
      <c r="OBY54" s="11"/>
      <c r="OBZ54" s="11"/>
      <c r="OCA54" s="11"/>
      <c r="OCB54" s="11"/>
      <c r="OCC54" s="11"/>
      <c r="OCD54" s="11"/>
      <c r="OCE54" s="11"/>
      <c r="OCF54" s="11"/>
      <c r="OCG54" s="11"/>
      <c r="OCH54" s="11"/>
      <c r="OCI54" s="11"/>
      <c r="OCJ54" s="11"/>
      <c r="OCK54" s="11"/>
      <c r="OCL54" s="11"/>
      <c r="OCM54" s="11"/>
      <c r="OCN54" s="11"/>
      <c r="OCO54" s="11"/>
      <c r="OCP54" s="11"/>
      <c r="OCQ54" s="11"/>
      <c r="OCR54" s="11"/>
      <c r="OCS54" s="11"/>
      <c r="OCT54" s="11"/>
      <c r="OCU54" s="11"/>
      <c r="OCV54" s="11"/>
      <c r="OCW54" s="11"/>
      <c r="OCX54" s="11"/>
      <c r="OCY54" s="11"/>
      <c r="OCZ54" s="11"/>
      <c r="ODA54" s="11"/>
      <c r="ODB54" s="11"/>
      <c r="ODC54" s="11"/>
      <c r="ODD54" s="11"/>
      <c r="ODE54" s="11"/>
      <c r="ODF54" s="11"/>
      <c r="ODG54" s="11"/>
      <c r="ODH54" s="11"/>
      <c r="ODI54" s="11"/>
      <c r="ODJ54" s="11"/>
      <c r="ODK54" s="11"/>
      <c r="ODL54" s="11"/>
      <c r="ODM54" s="11"/>
      <c r="ODN54" s="11"/>
      <c r="ODO54" s="11"/>
      <c r="ODP54" s="11"/>
      <c r="ODQ54" s="11"/>
      <c r="ODR54" s="11"/>
      <c r="ODS54" s="11"/>
      <c r="ODT54" s="11"/>
      <c r="ODU54" s="11"/>
      <c r="ODV54" s="11"/>
      <c r="ODW54" s="11"/>
      <c r="ODX54" s="11"/>
      <c r="ODY54" s="11"/>
      <c r="ODZ54" s="11"/>
      <c r="OEA54" s="11"/>
      <c r="OEB54" s="11"/>
      <c r="OEC54" s="11"/>
      <c r="OED54" s="11"/>
      <c r="OEE54" s="11"/>
      <c r="OEF54" s="11"/>
      <c r="OEG54" s="11"/>
      <c r="OEH54" s="11"/>
      <c r="OEI54" s="11"/>
      <c r="OEJ54" s="11"/>
      <c r="OEK54" s="11"/>
      <c r="OEL54" s="11"/>
      <c r="OEM54" s="11"/>
      <c r="OEN54" s="11"/>
      <c r="OEO54" s="11"/>
      <c r="OEP54" s="11"/>
      <c r="OEQ54" s="11"/>
      <c r="OER54" s="11"/>
      <c r="OES54" s="11"/>
      <c r="OET54" s="11"/>
      <c r="OEU54" s="11"/>
      <c r="OEV54" s="11"/>
      <c r="OEW54" s="11"/>
      <c r="OEX54" s="11"/>
      <c r="OEY54" s="11"/>
      <c r="OEZ54" s="11"/>
      <c r="OFA54" s="11"/>
      <c r="OFB54" s="11"/>
      <c r="OFC54" s="11"/>
      <c r="OFD54" s="11"/>
      <c r="OFE54" s="11"/>
      <c r="OFF54" s="11"/>
      <c r="OFG54" s="11"/>
      <c r="OFH54" s="11"/>
      <c r="OFI54" s="11"/>
      <c r="OFJ54" s="11"/>
      <c r="OFK54" s="11"/>
      <c r="OFL54" s="11"/>
      <c r="OFM54" s="11"/>
      <c r="OFN54" s="11"/>
      <c r="OFO54" s="11"/>
      <c r="OFP54" s="11"/>
      <c r="OFQ54" s="11"/>
      <c r="OFR54" s="11"/>
      <c r="OFS54" s="11"/>
      <c r="OFT54" s="11"/>
      <c r="OFU54" s="11"/>
      <c r="OFV54" s="11"/>
      <c r="OFW54" s="11"/>
      <c r="OFX54" s="11"/>
      <c r="OFY54" s="11"/>
      <c r="OFZ54" s="11"/>
      <c r="OGA54" s="11"/>
      <c r="OGB54" s="11"/>
      <c r="OGC54" s="11"/>
      <c r="OGD54" s="11"/>
      <c r="OGE54" s="11"/>
      <c r="OGF54" s="11"/>
      <c r="OGG54" s="11"/>
      <c r="OGH54" s="11"/>
      <c r="OGI54" s="11"/>
      <c r="OGJ54" s="11"/>
      <c r="OGK54" s="11"/>
      <c r="OGL54" s="11"/>
      <c r="OGM54" s="11"/>
      <c r="OGN54" s="11"/>
      <c r="OGO54" s="11"/>
      <c r="OGP54" s="11"/>
      <c r="OGQ54" s="11"/>
      <c r="OGR54" s="11"/>
      <c r="OGS54" s="11"/>
      <c r="OGT54" s="11"/>
      <c r="OGU54" s="11"/>
      <c r="OGV54" s="11"/>
      <c r="OGW54" s="11"/>
      <c r="OGX54" s="11"/>
      <c r="OGY54" s="11"/>
      <c r="OGZ54" s="11"/>
      <c r="OHA54" s="11"/>
      <c r="OHB54" s="11"/>
      <c r="OHC54" s="11"/>
      <c r="OHD54" s="11"/>
      <c r="OHE54" s="11"/>
      <c r="OHF54" s="11"/>
      <c r="OHG54" s="11"/>
      <c r="OHH54" s="11"/>
      <c r="OHI54" s="11"/>
      <c r="OHJ54" s="11"/>
      <c r="OHK54" s="11"/>
      <c r="OHL54" s="11"/>
      <c r="OHM54" s="11"/>
      <c r="OHN54" s="11"/>
      <c r="OHO54" s="11"/>
      <c r="OHP54" s="11"/>
      <c r="OHQ54" s="11"/>
      <c r="OHR54" s="11"/>
      <c r="OHS54" s="11"/>
      <c r="OHT54" s="11"/>
      <c r="OHU54" s="11"/>
      <c r="OHV54" s="11"/>
      <c r="OHW54" s="11"/>
      <c r="OHX54" s="11"/>
      <c r="OHY54" s="11"/>
      <c r="OHZ54" s="11"/>
      <c r="OIA54" s="11"/>
      <c r="OIB54" s="11"/>
      <c r="OIC54" s="11"/>
      <c r="OID54" s="11"/>
      <c r="OIE54" s="11"/>
      <c r="OIF54" s="11"/>
      <c r="OIG54" s="11"/>
      <c r="OIH54" s="11"/>
      <c r="OII54" s="11"/>
      <c r="OIJ54" s="11"/>
      <c r="OIK54" s="11"/>
      <c r="OIL54" s="11"/>
      <c r="OIM54" s="11"/>
      <c r="OIN54" s="11"/>
      <c r="OIO54" s="11"/>
      <c r="OIP54" s="11"/>
      <c r="OIQ54" s="11"/>
      <c r="OIR54" s="11"/>
      <c r="OIS54" s="11"/>
      <c r="OIT54" s="11"/>
      <c r="OIU54" s="11"/>
      <c r="OIV54" s="11"/>
      <c r="OIW54" s="11"/>
      <c r="OIX54" s="11"/>
      <c r="OIY54" s="11"/>
      <c r="OIZ54" s="11"/>
      <c r="OJA54" s="11"/>
      <c r="OJB54" s="11"/>
      <c r="OJC54" s="11"/>
      <c r="OJD54" s="11"/>
      <c r="OJE54" s="11"/>
      <c r="OJF54" s="11"/>
      <c r="OJG54" s="11"/>
      <c r="OJH54" s="11"/>
      <c r="OJI54" s="11"/>
      <c r="OJJ54" s="11"/>
      <c r="OJK54" s="11"/>
      <c r="OJL54" s="11"/>
      <c r="OJM54" s="11"/>
      <c r="OJN54" s="11"/>
      <c r="OJO54" s="11"/>
      <c r="OJP54" s="11"/>
      <c r="OJQ54" s="11"/>
      <c r="OJR54" s="11"/>
      <c r="OJS54" s="11"/>
      <c r="OJT54" s="11"/>
      <c r="OJU54" s="11"/>
      <c r="OJV54" s="11"/>
      <c r="OJW54" s="11"/>
      <c r="OJX54" s="11"/>
      <c r="OJY54" s="11"/>
      <c r="OJZ54" s="11"/>
      <c r="OKA54" s="11"/>
      <c r="OKB54" s="11"/>
      <c r="OKC54" s="11"/>
      <c r="OKD54" s="11"/>
      <c r="OKE54" s="11"/>
      <c r="OKF54" s="11"/>
      <c r="OKG54" s="11"/>
      <c r="OKH54" s="11"/>
      <c r="OKI54" s="11"/>
      <c r="OKJ54" s="11"/>
      <c r="OKK54" s="11"/>
      <c r="OKL54" s="11"/>
      <c r="OKM54" s="11"/>
      <c r="OKN54" s="11"/>
      <c r="OKO54" s="11"/>
      <c r="OKP54" s="11"/>
      <c r="OKQ54" s="11"/>
      <c r="OKR54" s="11"/>
      <c r="OKS54" s="11"/>
      <c r="OKT54" s="11"/>
      <c r="OKU54" s="11"/>
      <c r="OKV54" s="11"/>
      <c r="OKW54" s="11"/>
      <c r="OKX54" s="11"/>
      <c r="OKY54" s="11"/>
      <c r="OKZ54" s="11"/>
      <c r="OLA54" s="11"/>
      <c r="OLB54" s="11"/>
      <c r="OLC54" s="11"/>
      <c r="OLD54" s="11"/>
      <c r="OLE54" s="11"/>
      <c r="OLF54" s="11"/>
      <c r="OLG54" s="11"/>
      <c r="OLH54" s="11"/>
      <c r="OLI54" s="11"/>
      <c r="OLJ54" s="11"/>
      <c r="OLK54" s="11"/>
      <c r="OLL54" s="11"/>
      <c r="OLM54" s="11"/>
      <c r="OLN54" s="11"/>
      <c r="OLO54" s="11"/>
      <c r="OLP54" s="11"/>
      <c r="OLQ54" s="11"/>
      <c r="OLR54" s="11"/>
      <c r="OLS54" s="11"/>
      <c r="OLT54" s="11"/>
      <c r="OLU54" s="11"/>
      <c r="OLV54" s="11"/>
      <c r="OLW54" s="11"/>
      <c r="OLX54" s="11"/>
      <c r="OLY54" s="11"/>
      <c r="OLZ54" s="11"/>
      <c r="OMA54" s="11"/>
      <c r="OMB54" s="11"/>
      <c r="OMC54" s="11"/>
      <c r="OMD54" s="11"/>
      <c r="OME54" s="11"/>
      <c r="OMF54" s="11"/>
      <c r="OMG54" s="11"/>
      <c r="OMH54" s="11"/>
      <c r="OMI54" s="11"/>
      <c r="OMJ54" s="11"/>
      <c r="OMK54" s="11"/>
      <c r="OML54" s="11"/>
      <c r="OMM54" s="11"/>
      <c r="OMN54" s="11"/>
      <c r="OMO54" s="11"/>
      <c r="OMP54" s="11"/>
      <c r="OMQ54" s="11"/>
      <c r="OMR54" s="11"/>
      <c r="OMS54" s="11"/>
      <c r="OMT54" s="11"/>
      <c r="OMU54" s="11"/>
      <c r="OMV54" s="11"/>
      <c r="OMW54" s="11"/>
      <c r="OMX54" s="11"/>
      <c r="OMY54" s="11"/>
      <c r="OMZ54" s="11"/>
      <c r="ONA54" s="11"/>
      <c r="ONB54" s="11"/>
      <c r="ONC54" s="11"/>
      <c r="OND54" s="11"/>
      <c r="ONE54" s="11"/>
      <c r="ONF54" s="11"/>
      <c r="ONG54" s="11"/>
      <c r="ONH54" s="11"/>
      <c r="ONI54" s="11"/>
      <c r="ONJ54" s="11"/>
      <c r="ONK54" s="11"/>
      <c r="ONL54" s="11"/>
      <c r="ONM54" s="11"/>
      <c r="ONN54" s="11"/>
      <c r="ONO54" s="11"/>
      <c r="ONP54" s="11"/>
      <c r="ONQ54" s="11"/>
      <c r="ONR54" s="11"/>
      <c r="ONS54" s="11"/>
      <c r="ONT54" s="11"/>
      <c r="ONU54" s="11"/>
      <c r="ONV54" s="11"/>
      <c r="ONW54" s="11"/>
      <c r="ONX54" s="11"/>
      <c r="ONY54" s="11"/>
      <c r="ONZ54" s="11"/>
      <c r="OOA54" s="11"/>
      <c r="OOB54" s="11"/>
      <c r="OOC54" s="11"/>
      <c r="OOD54" s="11"/>
      <c r="OOE54" s="11"/>
      <c r="OOF54" s="11"/>
      <c r="OOG54" s="11"/>
      <c r="OOH54" s="11"/>
      <c r="OOI54" s="11"/>
      <c r="OOJ54" s="11"/>
      <c r="OOK54" s="11"/>
      <c r="OOL54" s="11"/>
      <c r="OOM54" s="11"/>
      <c r="OON54" s="11"/>
      <c r="OOO54" s="11"/>
      <c r="OOP54" s="11"/>
      <c r="OOQ54" s="11"/>
      <c r="OOR54" s="11"/>
      <c r="OOS54" s="11"/>
      <c r="OOT54" s="11"/>
      <c r="OOU54" s="11"/>
      <c r="OOV54" s="11"/>
      <c r="OOW54" s="11"/>
      <c r="OOX54" s="11"/>
      <c r="OOY54" s="11"/>
      <c r="OOZ54" s="11"/>
      <c r="OPA54" s="11"/>
      <c r="OPB54" s="11"/>
      <c r="OPC54" s="11"/>
      <c r="OPD54" s="11"/>
      <c r="OPE54" s="11"/>
      <c r="OPF54" s="11"/>
      <c r="OPG54" s="11"/>
      <c r="OPH54" s="11"/>
      <c r="OPI54" s="11"/>
      <c r="OPJ54" s="11"/>
      <c r="OPK54" s="11"/>
      <c r="OPL54" s="11"/>
      <c r="OPM54" s="11"/>
      <c r="OPN54" s="11"/>
      <c r="OPO54" s="11"/>
      <c r="OPP54" s="11"/>
      <c r="OPQ54" s="11"/>
      <c r="OPR54" s="11"/>
      <c r="OPS54" s="11"/>
      <c r="OPT54" s="11"/>
      <c r="OPU54" s="11"/>
      <c r="OPV54" s="11"/>
      <c r="OPW54" s="11"/>
      <c r="OPX54" s="11"/>
      <c r="OPY54" s="11"/>
      <c r="OPZ54" s="11"/>
      <c r="OQA54" s="11"/>
      <c r="OQB54" s="11"/>
      <c r="OQC54" s="11"/>
      <c r="OQD54" s="11"/>
      <c r="OQE54" s="11"/>
      <c r="OQF54" s="11"/>
      <c r="OQG54" s="11"/>
      <c r="OQH54" s="11"/>
      <c r="OQI54" s="11"/>
      <c r="OQJ54" s="11"/>
      <c r="OQK54" s="11"/>
      <c r="OQL54" s="11"/>
      <c r="OQM54" s="11"/>
      <c r="OQN54" s="11"/>
      <c r="OQO54" s="11"/>
      <c r="OQP54" s="11"/>
      <c r="OQQ54" s="11"/>
      <c r="OQR54" s="11"/>
      <c r="OQS54" s="11"/>
      <c r="OQT54" s="11"/>
      <c r="OQU54" s="11"/>
      <c r="OQV54" s="11"/>
      <c r="OQW54" s="11"/>
      <c r="OQX54" s="11"/>
      <c r="OQY54" s="11"/>
      <c r="OQZ54" s="11"/>
      <c r="ORA54" s="11"/>
      <c r="ORB54" s="11"/>
      <c r="ORC54" s="11"/>
      <c r="ORD54" s="11"/>
      <c r="ORE54" s="11"/>
      <c r="ORF54" s="11"/>
      <c r="ORG54" s="11"/>
      <c r="ORH54" s="11"/>
      <c r="ORI54" s="11"/>
      <c r="ORJ54" s="11"/>
      <c r="ORK54" s="11"/>
      <c r="ORL54" s="11"/>
      <c r="ORM54" s="11"/>
      <c r="ORN54" s="11"/>
      <c r="ORO54" s="11"/>
      <c r="ORP54" s="11"/>
      <c r="ORQ54" s="11"/>
      <c r="ORR54" s="11"/>
      <c r="ORS54" s="11"/>
      <c r="ORT54" s="11"/>
      <c r="ORU54" s="11"/>
      <c r="ORV54" s="11"/>
      <c r="ORW54" s="11"/>
      <c r="ORX54" s="11"/>
      <c r="ORY54" s="11"/>
      <c r="ORZ54" s="11"/>
      <c r="OSA54" s="11"/>
      <c r="OSB54" s="11"/>
      <c r="OSC54" s="11"/>
      <c r="OSD54" s="11"/>
      <c r="OSE54" s="11"/>
      <c r="OSF54" s="11"/>
      <c r="OSG54" s="11"/>
      <c r="OSH54" s="11"/>
      <c r="OSI54" s="11"/>
      <c r="OSJ54" s="11"/>
      <c r="OSK54" s="11"/>
      <c r="OSL54" s="11"/>
      <c r="OSM54" s="11"/>
      <c r="OSN54" s="11"/>
      <c r="OSO54" s="11"/>
      <c r="OSP54" s="11"/>
      <c r="OSQ54" s="11"/>
      <c r="OSR54" s="11"/>
      <c r="OSS54" s="11"/>
      <c r="OST54" s="11"/>
      <c r="OSU54" s="11"/>
      <c r="OSV54" s="11"/>
      <c r="OSW54" s="11"/>
      <c r="OSX54" s="11"/>
      <c r="OSY54" s="11"/>
      <c r="OSZ54" s="11"/>
      <c r="OTA54" s="11"/>
      <c r="OTB54" s="11"/>
      <c r="OTC54" s="11"/>
      <c r="OTD54" s="11"/>
      <c r="OTE54" s="11"/>
      <c r="OTF54" s="11"/>
      <c r="OTG54" s="11"/>
      <c r="OTH54" s="11"/>
      <c r="OTI54" s="11"/>
      <c r="OTJ54" s="11"/>
      <c r="OTK54" s="11"/>
      <c r="OTL54" s="11"/>
      <c r="OTM54" s="11"/>
      <c r="OTN54" s="11"/>
      <c r="OTO54" s="11"/>
      <c r="OTP54" s="11"/>
      <c r="OTQ54" s="11"/>
      <c r="OTR54" s="11"/>
      <c r="OTS54" s="11"/>
      <c r="OTT54" s="11"/>
      <c r="OTU54" s="11"/>
      <c r="OTV54" s="11"/>
      <c r="OTW54" s="11"/>
      <c r="OTX54" s="11"/>
      <c r="OTY54" s="11"/>
      <c r="OTZ54" s="11"/>
      <c r="OUA54" s="11"/>
      <c r="OUB54" s="11"/>
      <c r="OUC54" s="11"/>
      <c r="OUD54" s="11"/>
      <c r="OUE54" s="11"/>
      <c r="OUF54" s="11"/>
      <c r="OUG54" s="11"/>
      <c r="OUH54" s="11"/>
      <c r="OUI54" s="11"/>
      <c r="OUJ54" s="11"/>
      <c r="OUK54" s="11"/>
      <c r="OUL54" s="11"/>
      <c r="OUM54" s="11"/>
      <c r="OUN54" s="11"/>
      <c r="OUO54" s="11"/>
      <c r="OUP54" s="11"/>
      <c r="OUQ54" s="11"/>
      <c r="OUR54" s="11"/>
      <c r="OUS54" s="11"/>
      <c r="OUT54" s="11"/>
      <c r="OUU54" s="11"/>
      <c r="OUV54" s="11"/>
      <c r="OUW54" s="11"/>
      <c r="OUX54" s="11"/>
      <c r="OUY54" s="11"/>
      <c r="OUZ54" s="11"/>
      <c r="OVA54" s="11"/>
      <c r="OVB54" s="11"/>
      <c r="OVC54" s="11"/>
      <c r="OVD54" s="11"/>
      <c r="OVE54" s="11"/>
      <c r="OVF54" s="11"/>
      <c r="OVG54" s="11"/>
      <c r="OVH54" s="11"/>
      <c r="OVI54" s="11"/>
      <c r="OVJ54" s="11"/>
      <c r="OVK54" s="11"/>
      <c r="OVL54" s="11"/>
      <c r="OVM54" s="11"/>
      <c r="OVN54" s="11"/>
      <c r="OVO54" s="11"/>
      <c r="OVP54" s="11"/>
      <c r="OVQ54" s="11"/>
      <c r="OVR54" s="11"/>
      <c r="OVS54" s="11"/>
      <c r="OVT54" s="11"/>
      <c r="OVU54" s="11"/>
      <c r="OVV54" s="11"/>
      <c r="OVW54" s="11"/>
      <c r="OVX54" s="11"/>
      <c r="OVY54" s="11"/>
      <c r="OVZ54" s="11"/>
      <c r="OWA54" s="11"/>
      <c r="OWB54" s="11"/>
      <c r="OWC54" s="11"/>
      <c r="OWD54" s="11"/>
      <c r="OWE54" s="11"/>
      <c r="OWF54" s="11"/>
      <c r="OWG54" s="11"/>
      <c r="OWH54" s="11"/>
      <c r="OWI54" s="11"/>
      <c r="OWJ54" s="11"/>
      <c r="OWK54" s="11"/>
      <c r="OWL54" s="11"/>
      <c r="OWM54" s="11"/>
      <c r="OWN54" s="11"/>
      <c r="OWO54" s="11"/>
      <c r="OWP54" s="11"/>
      <c r="OWQ54" s="11"/>
      <c r="OWR54" s="11"/>
      <c r="OWS54" s="11"/>
      <c r="OWT54" s="11"/>
      <c r="OWU54" s="11"/>
      <c r="OWV54" s="11"/>
      <c r="OWW54" s="11"/>
      <c r="OWX54" s="11"/>
      <c r="OWY54" s="11"/>
      <c r="OWZ54" s="11"/>
      <c r="OXA54" s="11"/>
      <c r="OXB54" s="11"/>
      <c r="OXC54" s="11"/>
      <c r="OXD54" s="11"/>
      <c r="OXE54" s="11"/>
      <c r="OXF54" s="11"/>
      <c r="OXG54" s="11"/>
      <c r="OXH54" s="11"/>
      <c r="OXI54" s="11"/>
      <c r="OXJ54" s="11"/>
      <c r="OXK54" s="11"/>
      <c r="OXL54" s="11"/>
      <c r="OXM54" s="11"/>
      <c r="OXN54" s="11"/>
      <c r="OXO54" s="11"/>
      <c r="OXP54" s="11"/>
      <c r="OXQ54" s="11"/>
      <c r="OXR54" s="11"/>
      <c r="OXS54" s="11"/>
      <c r="OXT54" s="11"/>
      <c r="OXU54" s="11"/>
      <c r="OXV54" s="11"/>
      <c r="OXW54" s="11"/>
      <c r="OXX54" s="11"/>
      <c r="OXY54" s="11"/>
      <c r="OXZ54" s="11"/>
      <c r="OYA54" s="11"/>
      <c r="OYB54" s="11"/>
      <c r="OYC54" s="11"/>
      <c r="OYD54" s="11"/>
      <c r="OYE54" s="11"/>
      <c r="OYF54" s="11"/>
      <c r="OYG54" s="11"/>
      <c r="OYH54" s="11"/>
      <c r="OYI54" s="11"/>
      <c r="OYJ54" s="11"/>
      <c r="OYK54" s="11"/>
      <c r="OYL54" s="11"/>
      <c r="OYM54" s="11"/>
      <c r="OYN54" s="11"/>
      <c r="OYO54" s="11"/>
      <c r="OYP54" s="11"/>
      <c r="OYQ54" s="11"/>
      <c r="OYR54" s="11"/>
      <c r="OYS54" s="11"/>
      <c r="OYT54" s="11"/>
      <c r="OYU54" s="11"/>
      <c r="OYV54" s="11"/>
      <c r="OYW54" s="11"/>
      <c r="OYX54" s="11"/>
      <c r="OYY54" s="11"/>
      <c r="OYZ54" s="11"/>
      <c r="OZA54" s="11"/>
      <c r="OZB54" s="11"/>
      <c r="OZC54" s="11"/>
      <c r="OZD54" s="11"/>
      <c r="OZE54" s="11"/>
      <c r="OZF54" s="11"/>
      <c r="OZG54" s="11"/>
      <c r="OZH54" s="11"/>
      <c r="OZI54" s="11"/>
      <c r="OZJ54" s="11"/>
      <c r="OZK54" s="11"/>
      <c r="OZL54" s="11"/>
      <c r="OZM54" s="11"/>
      <c r="OZN54" s="11"/>
      <c r="OZO54" s="11"/>
      <c r="OZP54" s="11"/>
      <c r="OZQ54" s="11"/>
      <c r="OZR54" s="11"/>
      <c r="OZS54" s="11"/>
      <c r="OZT54" s="11"/>
      <c r="OZU54" s="11"/>
      <c r="OZV54" s="11"/>
      <c r="OZW54" s="11"/>
      <c r="OZX54" s="11"/>
      <c r="OZY54" s="11"/>
      <c r="OZZ54" s="11"/>
      <c r="PAA54" s="11"/>
      <c r="PAB54" s="11"/>
      <c r="PAC54" s="11"/>
      <c r="PAD54" s="11"/>
      <c r="PAE54" s="11"/>
      <c r="PAF54" s="11"/>
      <c r="PAG54" s="11"/>
      <c r="PAH54" s="11"/>
      <c r="PAI54" s="11"/>
      <c r="PAJ54" s="11"/>
      <c r="PAK54" s="11"/>
      <c r="PAL54" s="11"/>
      <c r="PAM54" s="11"/>
      <c r="PAN54" s="11"/>
      <c r="PAO54" s="11"/>
      <c r="PAP54" s="11"/>
      <c r="PAQ54" s="11"/>
      <c r="PAR54" s="11"/>
      <c r="PAS54" s="11"/>
      <c r="PAT54" s="11"/>
      <c r="PAU54" s="11"/>
      <c r="PAV54" s="11"/>
      <c r="PAW54" s="11"/>
      <c r="PAX54" s="11"/>
      <c r="PAY54" s="11"/>
      <c r="PAZ54" s="11"/>
      <c r="PBA54" s="11"/>
      <c r="PBB54" s="11"/>
      <c r="PBC54" s="11"/>
      <c r="PBD54" s="11"/>
      <c r="PBE54" s="11"/>
      <c r="PBF54" s="11"/>
      <c r="PBG54" s="11"/>
      <c r="PBH54" s="11"/>
      <c r="PBI54" s="11"/>
      <c r="PBJ54" s="11"/>
      <c r="PBK54" s="11"/>
      <c r="PBL54" s="11"/>
      <c r="PBM54" s="11"/>
      <c r="PBN54" s="11"/>
      <c r="PBO54" s="11"/>
      <c r="PBP54" s="11"/>
      <c r="PBQ54" s="11"/>
      <c r="PBR54" s="11"/>
      <c r="PBS54" s="11"/>
      <c r="PBT54" s="11"/>
      <c r="PBU54" s="11"/>
      <c r="PBV54" s="11"/>
      <c r="PBW54" s="11"/>
      <c r="PBX54" s="11"/>
      <c r="PBY54" s="11"/>
      <c r="PBZ54" s="11"/>
      <c r="PCA54" s="11"/>
      <c r="PCB54" s="11"/>
      <c r="PCC54" s="11"/>
      <c r="PCD54" s="11"/>
      <c r="PCE54" s="11"/>
      <c r="PCF54" s="11"/>
      <c r="PCG54" s="11"/>
      <c r="PCH54" s="11"/>
      <c r="PCI54" s="11"/>
      <c r="PCJ54" s="11"/>
      <c r="PCK54" s="11"/>
      <c r="PCL54" s="11"/>
      <c r="PCM54" s="11"/>
      <c r="PCN54" s="11"/>
      <c r="PCO54" s="11"/>
      <c r="PCP54" s="11"/>
      <c r="PCQ54" s="11"/>
      <c r="PCR54" s="11"/>
      <c r="PCS54" s="11"/>
      <c r="PCT54" s="11"/>
      <c r="PCU54" s="11"/>
      <c r="PCV54" s="11"/>
      <c r="PCW54" s="11"/>
      <c r="PCX54" s="11"/>
      <c r="PCY54" s="11"/>
      <c r="PCZ54" s="11"/>
      <c r="PDA54" s="11"/>
      <c r="PDB54" s="11"/>
      <c r="PDC54" s="11"/>
      <c r="PDD54" s="11"/>
      <c r="PDE54" s="11"/>
      <c r="PDF54" s="11"/>
      <c r="PDG54" s="11"/>
      <c r="PDH54" s="11"/>
      <c r="PDI54" s="11"/>
      <c r="PDJ54" s="11"/>
      <c r="PDK54" s="11"/>
      <c r="PDL54" s="11"/>
      <c r="PDM54" s="11"/>
      <c r="PDN54" s="11"/>
      <c r="PDO54" s="11"/>
      <c r="PDP54" s="11"/>
      <c r="PDQ54" s="11"/>
      <c r="PDR54" s="11"/>
      <c r="PDS54" s="11"/>
      <c r="PDT54" s="11"/>
      <c r="PDU54" s="11"/>
      <c r="PDV54" s="11"/>
      <c r="PDW54" s="11"/>
      <c r="PDX54" s="11"/>
      <c r="PDY54" s="11"/>
      <c r="PDZ54" s="11"/>
      <c r="PEA54" s="11"/>
      <c r="PEB54" s="11"/>
      <c r="PEC54" s="11"/>
      <c r="PED54" s="11"/>
      <c r="PEE54" s="11"/>
      <c r="PEF54" s="11"/>
      <c r="PEG54" s="11"/>
      <c r="PEH54" s="11"/>
      <c r="PEI54" s="11"/>
      <c r="PEJ54" s="11"/>
      <c r="PEK54" s="11"/>
      <c r="PEL54" s="11"/>
      <c r="PEM54" s="11"/>
      <c r="PEN54" s="11"/>
      <c r="PEO54" s="11"/>
      <c r="PEP54" s="11"/>
      <c r="PEQ54" s="11"/>
      <c r="PER54" s="11"/>
      <c r="PES54" s="11"/>
      <c r="PET54" s="11"/>
      <c r="PEU54" s="11"/>
      <c r="PEV54" s="11"/>
      <c r="PEW54" s="11"/>
      <c r="PEX54" s="11"/>
      <c r="PEY54" s="11"/>
      <c r="PEZ54" s="11"/>
      <c r="PFA54" s="11"/>
      <c r="PFB54" s="11"/>
      <c r="PFC54" s="11"/>
      <c r="PFD54" s="11"/>
      <c r="PFE54" s="11"/>
      <c r="PFF54" s="11"/>
      <c r="PFG54" s="11"/>
      <c r="PFH54" s="11"/>
      <c r="PFI54" s="11"/>
      <c r="PFJ54" s="11"/>
      <c r="PFK54" s="11"/>
      <c r="PFL54" s="11"/>
      <c r="PFM54" s="11"/>
      <c r="PFN54" s="11"/>
      <c r="PFO54" s="11"/>
      <c r="PFP54" s="11"/>
      <c r="PFQ54" s="11"/>
      <c r="PFR54" s="11"/>
      <c r="PFS54" s="11"/>
      <c r="PFT54" s="11"/>
      <c r="PFU54" s="11"/>
      <c r="PFV54" s="11"/>
      <c r="PFW54" s="11"/>
      <c r="PFX54" s="11"/>
      <c r="PFY54" s="11"/>
      <c r="PFZ54" s="11"/>
      <c r="PGA54" s="11"/>
      <c r="PGB54" s="11"/>
      <c r="PGC54" s="11"/>
      <c r="PGD54" s="11"/>
      <c r="PGE54" s="11"/>
      <c r="PGF54" s="11"/>
      <c r="PGG54" s="11"/>
      <c r="PGH54" s="11"/>
      <c r="PGI54" s="11"/>
      <c r="PGJ54" s="11"/>
      <c r="PGK54" s="11"/>
      <c r="PGL54" s="11"/>
      <c r="PGM54" s="11"/>
      <c r="PGN54" s="11"/>
      <c r="PGO54" s="11"/>
      <c r="PGP54" s="11"/>
      <c r="PGQ54" s="11"/>
      <c r="PGR54" s="11"/>
      <c r="PGS54" s="11"/>
      <c r="PGT54" s="11"/>
      <c r="PGU54" s="11"/>
      <c r="PGV54" s="11"/>
      <c r="PGW54" s="11"/>
      <c r="PGX54" s="11"/>
      <c r="PGY54" s="11"/>
      <c r="PGZ54" s="11"/>
      <c r="PHA54" s="11"/>
      <c r="PHB54" s="11"/>
      <c r="PHC54" s="11"/>
      <c r="PHD54" s="11"/>
      <c r="PHE54" s="11"/>
      <c r="PHF54" s="11"/>
      <c r="PHG54" s="11"/>
      <c r="PHH54" s="11"/>
      <c r="PHI54" s="11"/>
      <c r="PHJ54" s="11"/>
      <c r="PHK54" s="11"/>
      <c r="PHL54" s="11"/>
      <c r="PHM54" s="11"/>
      <c r="PHN54" s="11"/>
      <c r="PHO54" s="11"/>
      <c r="PHP54" s="11"/>
      <c r="PHQ54" s="11"/>
      <c r="PHR54" s="11"/>
      <c r="PHS54" s="11"/>
      <c r="PHT54" s="11"/>
      <c r="PHU54" s="11"/>
      <c r="PHV54" s="11"/>
      <c r="PHW54" s="11"/>
      <c r="PHX54" s="11"/>
      <c r="PHY54" s="11"/>
      <c r="PHZ54" s="11"/>
      <c r="PIA54" s="11"/>
      <c r="PIB54" s="11"/>
      <c r="PIC54" s="11"/>
      <c r="PID54" s="11"/>
      <c r="PIE54" s="11"/>
      <c r="PIF54" s="11"/>
      <c r="PIG54" s="11"/>
      <c r="PIH54" s="11"/>
      <c r="PII54" s="11"/>
      <c r="PIJ54" s="11"/>
      <c r="PIK54" s="11"/>
      <c r="PIL54" s="11"/>
      <c r="PIM54" s="11"/>
      <c r="PIN54" s="11"/>
      <c r="PIO54" s="11"/>
      <c r="PIP54" s="11"/>
      <c r="PIQ54" s="11"/>
      <c r="PIR54" s="11"/>
      <c r="PIS54" s="11"/>
      <c r="PIT54" s="11"/>
      <c r="PIU54" s="11"/>
      <c r="PIV54" s="11"/>
      <c r="PIW54" s="11"/>
      <c r="PIX54" s="11"/>
      <c r="PIY54" s="11"/>
      <c r="PIZ54" s="11"/>
      <c r="PJA54" s="11"/>
      <c r="PJB54" s="11"/>
      <c r="PJC54" s="11"/>
      <c r="PJD54" s="11"/>
      <c r="PJE54" s="11"/>
      <c r="PJF54" s="11"/>
      <c r="PJG54" s="11"/>
      <c r="PJH54" s="11"/>
      <c r="PJI54" s="11"/>
      <c r="PJJ54" s="11"/>
      <c r="PJK54" s="11"/>
      <c r="PJL54" s="11"/>
      <c r="PJM54" s="11"/>
      <c r="PJN54" s="11"/>
      <c r="PJO54" s="11"/>
      <c r="PJP54" s="11"/>
      <c r="PJQ54" s="11"/>
      <c r="PJR54" s="11"/>
      <c r="PJS54" s="11"/>
      <c r="PJT54" s="11"/>
      <c r="PJU54" s="11"/>
      <c r="PJV54" s="11"/>
      <c r="PJW54" s="11"/>
      <c r="PJX54" s="11"/>
      <c r="PJY54" s="11"/>
      <c r="PJZ54" s="11"/>
      <c r="PKA54" s="11"/>
      <c r="PKB54" s="11"/>
      <c r="PKC54" s="11"/>
      <c r="PKD54" s="11"/>
      <c r="PKE54" s="11"/>
      <c r="PKF54" s="11"/>
      <c r="PKG54" s="11"/>
      <c r="PKH54" s="11"/>
      <c r="PKI54" s="11"/>
      <c r="PKJ54" s="11"/>
      <c r="PKK54" s="11"/>
      <c r="PKL54" s="11"/>
      <c r="PKM54" s="11"/>
      <c r="PKN54" s="11"/>
      <c r="PKO54" s="11"/>
      <c r="PKP54" s="11"/>
      <c r="PKQ54" s="11"/>
      <c r="PKR54" s="11"/>
      <c r="PKS54" s="11"/>
      <c r="PKT54" s="11"/>
      <c r="PKU54" s="11"/>
      <c r="PKV54" s="11"/>
      <c r="PKW54" s="11"/>
      <c r="PKX54" s="11"/>
      <c r="PKY54" s="11"/>
      <c r="PKZ54" s="11"/>
      <c r="PLA54" s="11"/>
      <c r="PLB54" s="11"/>
      <c r="PLC54" s="11"/>
      <c r="PLD54" s="11"/>
      <c r="PLE54" s="11"/>
      <c r="PLF54" s="11"/>
      <c r="PLG54" s="11"/>
      <c r="PLH54" s="11"/>
      <c r="PLI54" s="11"/>
      <c r="PLJ54" s="11"/>
      <c r="PLK54" s="11"/>
      <c r="PLL54" s="11"/>
      <c r="PLM54" s="11"/>
      <c r="PLN54" s="11"/>
      <c r="PLO54" s="11"/>
      <c r="PLP54" s="11"/>
      <c r="PLQ54" s="11"/>
      <c r="PLR54" s="11"/>
      <c r="PLS54" s="11"/>
      <c r="PLT54" s="11"/>
      <c r="PLU54" s="11"/>
      <c r="PLV54" s="11"/>
      <c r="PLW54" s="11"/>
      <c r="PLX54" s="11"/>
      <c r="PLY54" s="11"/>
      <c r="PLZ54" s="11"/>
      <c r="PMA54" s="11"/>
      <c r="PMB54" s="11"/>
      <c r="PMC54" s="11"/>
      <c r="PMD54" s="11"/>
      <c r="PME54" s="11"/>
      <c r="PMF54" s="11"/>
      <c r="PMG54" s="11"/>
      <c r="PMH54" s="11"/>
      <c r="PMI54" s="11"/>
      <c r="PMJ54" s="11"/>
      <c r="PMK54" s="11"/>
      <c r="PML54" s="11"/>
      <c r="PMM54" s="11"/>
      <c r="PMN54" s="11"/>
      <c r="PMO54" s="11"/>
      <c r="PMP54" s="11"/>
      <c r="PMQ54" s="11"/>
      <c r="PMR54" s="11"/>
      <c r="PMS54" s="11"/>
      <c r="PMT54" s="11"/>
      <c r="PMU54" s="11"/>
      <c r="PMV54" s="11"/>
      <c r="PMW54" s="11"/>
      <c r="PMX54" s="11"/>
      <c r="PMY54" s="11"/>
      <c r="PMZ54" s="11"/>
      <c r="PNA54" s="11"/>
      <c r="PNB54" s="11"/>
      <c r="PNC54" s="11"/>
      <c r="PND54" s="11"/>
      <c r="PNE54" s="11"/>
      <c r="PNF54" s="11"/>
      <c r="PNG54" s="11"/>
      <c r="PNH54" s="11"/>
      <c r="PNI54" s="11"/>
      <c r="PNJ54" s="11"/>
      <c r="PNK54" s="11"/>
      <c r="PNL54" s="11"/>
      <c r="PNM54" s="11"/>
      <c r="PNN54" s="11"/>
      <c r="PNO54" s="11"/>
      <c r="PNP54" s="11"/>
      <c r="PNQ54" s="11"/>
      <c r="PNR54" s="11"/>
      <c r="PNS54" s="11"/>
      <c r="PNT54" s="11"/>
      <c r="PNU54" s="11"/>
      <c r="PNV54" s="11"/>
      <c r="PNW54" s="11"/>
      <c r="PNX54" s="11"/>
      <c r="PNY54" s="11"/>
      <c r="PNZ54" s="11"/>
      <c r="POA54" s="11"/>
      <c r="POB54" s="11"/>
      <c r="POC54" s="11"/>
      <c r="POD54" s="11"/>
      <c r="POE54" s="11"/>
      <c r="POF54" s="11"/>
      <c r="POG54" s="11"/>
      <c r="POH54" s="11"/>
      <c r="POI54" s="11"/>
      <c r="POJ54" s="11"/>
      <c r="POK54" s="11"/>
      <c r="POL54" s="11"/>
      <c r="POM54" s="11"/>
      <c r="PON54" s="11"/>
      <c r="POO54" s="11"/>
      <c r="POP54" s="11"/>
      <c r="POQ54" s="11"/>
      <c r="POR54" s="11"/>
      <c r="POS54" s="11"/>
      <c r="POT54" s="11"/>
      <c r="POU54" s="11"/>
      <c r="POV54" s="11"/>
      <c r="POW54" s="11"/>
      <c r="POX54" s="11"/>
      <c r="POY54" s="11"/>
      <c r="POZ54" s="11"/>
      <c r="PPA54" s="11"/>
      <c r="PPB54" s="11"/>
      <c r="PPC54" s="11"/>
      <c r="PPD54" s="11"/>
      <c r="PPE54" s="11"/>
      <c r="PPF54" s="11"/>
      <c r="PPG54" s="11"/>
      <c r="PPH54" s="11"/>
      <c r="PPI54" s="11"/>
      <c r="PPJ54" s="11"/>
      <c r="PPK54" s="11"/>
      <c r="PPL54" s="11"/>
      <c r="PPM54" s="11"/>
      <c r="PPN54" s="11"/>
      <c r="PPO54" s="11"/>
      <c r="PPP54" s="11"/>
      <c r="PPQ54" s="11"/>
      <c r="PPR54" s="11"/>
      <c r="PPS54" s="11"/>
      <c r="PPT54" s="11"/>
      <c r="PPU54" s="11"/>
      <c r="PPV54" s="11"/>
      <c r="PPW54" s="11"/>
      <c r="PPX54" s="11"/>
      <c r="PPY54" s="11"/>
      <c r="PPZ54" s="11"/>
      <c r="PQA54" s="11"/>
      <c r="PQB54" s="11"/>
      <c r="PQC54" s="11"/>
      <c r="PQD54" s="11"/>
      <c r="PQE54" s="11"/>
      <c r="PQF54" s="11"/>
      <c r="PQG54" s="11"/>
      <c r="PQH54" s="11"/>
      <c r="PQI54" s="11"/>
      <c r="PQJ54" s="11"/>
      <c r="PQK54" s="11"/>
      <c r="PQL54" s="11"/>
      <c r="PQM54" s="11"/>
      <c r="PQN54" s="11"/>
      <c r="PQO54" s="11"/>
      <c r="PQP54" s="11"/>
      <c r="PQQ54" s="11"/>
      <c r="PQR54" s="11"/>
      <c r="PQS54" s="11"/>
      <c r="PQT54" s="11"/>
      <c r="PQU54" s="11"/>
      <c r="PQV54" s="11"/>
      <c r="PQW54" s="11"/>
      <c r="PQX54" s="11"/>
      <c r="PQY54" s="11"/>
      <c r="PQZ54" s="11"/>
      <c r="PRA54" s="11"/>
      <c r="PRB54" s="11"/>
      <c r="PRC54" s="11"/>
      <c r="PRD54" s="11"/>
      <c r="PRE54" s="11"/>
      <c r="PRF54" s="11"/>
      <c r="PRG54" s="11"/>
      <c r="PRH54" s="11"/>
      <c r="PRI54" s="11"/>
      <c r="PRJ54" s="11"/>
      <c r="PRK54" s="11"/>
      <c r="PRL54" s="11"/>
      <c r="PRM54" s="11"/>
      <c r="PRN54" s="11"/>
      <c r="PRO54" s="11"/>
      <c r="PRP54" s="11"/>
      <c r="PRQ54" s="11"/>
      <c r="PRR54" s="11"/>
      <c r="PRS54" s="11"/>
      <c r="PRT54" s="11"/>
      <c r="PRU54" s="11"/>
      <c r="PRV54" s="11"/>
      <c r="PRW54" s="11"/>
      <c r="PRX54" s="11"/>
      <c r="PRY54" s="11"/>
      <c r="PRZ54" s="11"/>
      <c r="PSA54" s="11"/>
      <c r="PSB54" s="11"/>
      <c r="PSC54" s="11"/>
      <c r="PSD54" s="11"/>
      <c r="PSE54" s="11"/>
      <c r="PSF54" s="11"/>
      <c r="PSG54" s="11"/>
      <c r="PSH54" s="11"/>
      <c r="PSI54" s="11"/>
      <c r="PSJ54" s="11"/>
      <c r="PSK54" s="11"/>
      <c r="PSL54" s="11"/>
      <c r="PSM54" s="11"/>
      <c r="PSN54" s="11"/>
      <c r="PSO54" s="11"/>
      <c r="PSP54" s="11"/>
      <c r="PSQ54" s="11"/>
      <c r="PSR54" s="11"/>
      <c r="PSS54" s="11"/>
      <c r="PST54" s="11"/>
      <c r="PSU54" s="11"/>
      <c r="PSV54" s="11"/>
      <c r="PSW54" s="11"/>
      <c r="PSX54" s="11"/>
      <c r="PSY54" s="11"/>
      <c r="PSZ54" s="11"/>
      <c r="PTA54" s="11"/>
      <c r="PTB54" s="11"/>
      <c r="PTC54" s="11"/>
      <c r="PTD54" s="11"/>
      <c r="PTE54" s="11"/>
      <c r="PTF54" s="11"/>
      <c r="PTG54" s="11"/>
      <c r="PTH54" s="11"/>
      <c r="PTI54" s="11"/>
      <c r="PTJ54" s="11"/>
      <c r="PTK54" s="11"/>
      <c r="PTL54" s="11"/>
      <c r="PTM54" s="11"/>
      <c r="PTN54" s="11"/>
      <c r="PTO54" s="11"/>
      <c r="PTP54" s="11"/>
      <c r="PTQ54" s="11"/>
      <c r="PTR54" s="11"/>
      <c r="PTS54" s="11"/>
      <c r="PTT54" s="11"/>
      <c r="PTU54" s="11"/>
      <c r="PTV54" s="11"/>
      <c r="PTW54" s="11"/>
      <c r="PTX54" s="11"/>
      <c r="PTY54" s="11"/>
      <c r="PTZ54" s="11"/>
      <c r="PUA54" s="11"/>
      <c r="PUB54" s="11"/>
      <c r="PUC54" s="11"/>
      <c r="PUD54" s="11"/>
      <c r="PUE54" s="11"/>
      <c r="PUF54" s="11"/>
      <c r="PUG54" s="11"/>
      <c r="PUH54" s="11"/>
      <c r="PUI54" s="11"/>
      <c r="PUJ54" s="11"/>
      <c r="PUK54" s="11"/>
      <c r="PUL54" s="11"/>
      <c r="PUM54" s="11"/>
      <c r="PUN54" s="11"/>
      <c r="PUO54" s="11"/>
      <c r="PUP54" s="11"/>
      <c r="PUQ54" s="11"/>
      <c r="PUR54" s="11"/>
      <c r="PUS54" s="11"/>
      <c r="PUT54" s="11"/>
      <c r="PUU54" s="11"/>
      <c r="PUV54" s="11"/>
      <c r="PUW54" s="11"/>
      <c r="PUX54" s="11"/>
      <c r="PUY54" s="11"/>
      <c r="PUZ54" s="11"/>
      <c r="PVA54" s="11"/>
      <c r="PVB54" s="11"/>
      <c r="PVC54" s="11"/>
      <c r="PVD54" s="11"/>
      <c r="PVE54" s="11"/>
      <c r="PVF54" s="11"/>
      <c r="PVG54" s="11"/>
      <c r="PVH54" s="11"/>
      <c r="PVI54" s="11"/>
      <c r="PVJ54" s="11"/>
      <c r="PVK54" s="11"/>
      <c r="PVL54" s="11"/>
      <c r="PVM54" s="11"/>
      <c r="PVN54" s="11"/>
      <c r="PVO54" s="11"/>
      <c r="PVP54" s="11"/>
      <c r="PVQ54" s="11"/>
      <c r="PVR54" s="11"/>
      <c r="PVS54" s="11"/>
      <c r="PVT54" s="11"/>
      <c r="PVU54" s="11"/>
      <c r="PVV54" s="11"/>
      <c r="PVW54" s="11"/>
      <c r="PVX54" s="11"/>
      <c r="PVY54" s="11"/>
      <c r="PVZ54" s="11"/>
      <c r="PWA54" s="11"/>
      <c r="PWB54" s="11"/>
      <c r="PWC54" s="11"/>
      <c r="PWD54" s="11"/>
      <c r="PWE54" s="11"/>
      <c r="PWF54" s="11"/>
      <c r="PWG54" s="11"/>
      <c r="PWH54" s="11"/>
      <c r="PWI54" s="11"/>
      <c r="PWJ54" s="11"/>
      <c r="PWK54" s="11"/>
      <c r="PWL54" s="11"/>
      <c r="PWM54" s="11"/>
      <c r="PWN54" s="11"/>
      <c r="PWO54" s="11"/>
      <c r="PWP54" s="11"/>
      <c r="PWQ54" s="11"/>
      <c r="PWR54" s="11"/>
      <c r="PWS54" s="11"/>
      <c r="PWT54" s="11"/>
      <c r="PWU54" s="11"/>
      <c r="PWV54" s="11"/>
      <c r="PWW54" s="11"/>
      <c r="PWX54" s="11"/>
      <c r="PWY54" s="11"/>
      <c r="PWZ54" s="11"/>
      <c r="PXA54" s="11"/>
      <c r="PXB54" s="11"/>
      <c r="PXC54" s="11"/>
      <c r="PXD54" s="11"/>
      <c r="PXE54" s="11"/>
      <c r="PXF54" s="11"/>
      <c r="PXG54" s="11"/>
      <c r="PXH54" s="11"/>
      <c r="PXI54" s="11"/>
      <c r="PXJ54" s="11"/>
      <c r="PXK54" s="11"/>
      <c r="PXL54" s="11"/>
      <c r="PXM54" s="11"/>
      <c r="PXN54" s="11"/>
      <c r="PXO54" s="11"/>
      <c r="PXP54" s="11"/>
      <c r="PXQ54" s="11"/>
      <c r="PXR54" s="11"/>
      <c r="PXS54" s="11"/>
      <c r="PXT54" s="11"/>
      <c r="PXU54" s="11"/>
      <c r="PXV54" s="11"/>
      <c r="PXW54" s="11"/>
      <c r="PXX54" s="11"/>
      <c r="PXY54" s="11"/>
      <c r="PXZ54" s="11"/>
      <c r="PYA54" s="11"/>
      <c r="PYB54" s="11"/>
      <c r="PYC54" s="11"/>
      <c r="PYD54" s="11"/>
      <c r="PYE54" s="11"/>
      <c r="PYF54" s="11"/>
      <c r="PYG54" s="11"/>
      <c r="PYH54" s="11"/>
      <c r="PYI54" s="11"/>
      <c r="PYJ54" s="11"/>
      <c r="PYK54" s="11"/>
      <c r="PYL54" s="11"/>
      <c r="PYM54" s="11"/>
      <c r="PYN54" s="11"/>
      <c r="PYO54" s="11"/>
      <c r="PYP54" s="11"/>
      <c r="PYQ54" s="11"/>
      <c r="PYR54" s="11"/>
      <c r="PYS54" s="11"/>
      <c r="PYT54" s="11"/>
      <c r="PYU54" s="11"/>
      <c r="PYV54" s="11"/>
      <c r="PYW54" s="11"/>
      <c r="PYX54" s="11"/>
      <c r="PYY54" s="11"/>
      <c r="PYZ54" s="11"/>
      <c r="PZA54" s="11"/>
      <c r="PZB54" s="11"/>
      <c r="PZC54" s="11"/>
      <c r="PZD54" s="11"/>
      <c r="PZE54" s="11"/>
      <c r="PZF54" s="11"/>
      <c r="PZG54" s="11"/>
      <c r="PZH54" s="11"/>
      <c r="PZI54" s="11"/>
      <c r="PZJ54" s="11"/>
      <c r="PZK54" s="11"/>
      <c r="PZL54" s="11"/>
      <c r="PZM54" s="11"/>
      <c r="PZN54" s="11"/>
      <c r="PZO54" s="11"/>
      <c r="PZP54" s="11"/>
      <c r="PZQ54" s="11"/>
      <c r="PZR54" s="11"/>
      <c r="PZS54" s="11"/>
      <c r="PZT54" s="11"/>
      <c r="PZU54" s="11"/>
      <c r="PZV54" s="11"/>
      <c r="PZW54" s="11"/>
      <c r="PZX54" s="11"/>
      <c r="PZY54" s="11"/>
      <c r="PZZ54" s="11"/>
      <c r="QAA54" s="11"/>
      <c r="QAB54" s="11"/>
      <c r="QAC54" s="11"/>
      <c r="QAD54" s="11"/>
      <c r="QAE54" s="11"/>
      <c r="QAF54" s="11"/>
      <c r="QAG54" s="11"/>
      <c r="QAH54" s="11"/>
      <c r="QAI54" s="11"/>
      <c r="QAJ54" s="11"/>
      <c r="QAK54" s="11"/>
      <c r="QAL54" s="11"/>
      <c r="QAM54" s="11"/>
      <c r="QAN54" s="11"/>
      <c r="QAO54" s="11"/>
      <c r="QAP54" s="11"/>
      <c r="QAQ54" s="11"/>
      <c r="QAR54" s="11"/>
      <c r="QAS54" s="11"/>
      <c r="QAT54" s="11"/>
      <c r="QAU54" s="11"/>
      <c r="QAV54" s="11"/>
      <c r="QAW54" s="11"/>
      <c r="QAX54" s="11"/>
      <c r="QAY54" s="11"/>
      <c r="QAZ54" s="11"/>
      <c r="QBA54" s="11"/>
      <c r="QBB54" s="11"/>
      <c r="QBC54" s="11"/>
      <c r="QBD54" s="11"/>
      <c r="QBE54" s="11"/>
      <c r="QBF54" s="11"/>
      <c r="QBG54" s="11"/>
      <c r="QBH54" s="11"/>
      <c r="QBI54" s="11"/>
      <c r="QBJ54" s="11"/>
      <c r="QBK54" s="11"/>
      <c r="QBL54" s="11"/>
      <c r="QBM54" s="11"/>
      <c r="QBN54" s="11"/>
      <c r="QBO54" s="11"/>
      <c r="QBP54" s="11"/>
      <c r="QBQ54" s="11"/>
      <c r="QBR54" s="11"/>
      <c r="QBS54" s="11"/>
      <c r="QBT54" s="11"/>
      <c r="QBU54" s="11"/>
      <c r="QBV54" s="11"/>
      <c r="QBW54" s="11"/>
      <c r="QBX54" s="11"/>
      <c r="QBY54" s="11"/>
      <c r="QBZ54" s="11"/>
      <c r="QCA54" s="11"/>
      <c r="QCB54" s="11"/>
      <c r="QCC54" s="11"/>
      <c r="QCD54" s="11"/>
      <c r="QCE54" s="11"/>
      <c r="QCF54" s="11"/>
      <c r="QCG54" s="11"/>
      <c r="QCH54" s="11"/>
      <c r="QCI54" s="11"/>
      <c r="QCJ54" s="11"/>
      <c r="QCK54" s="11"/>
      <c r="QCL54" s="11"/>
      <c r="QCM54" s="11"/>
      <c r="QCN54" s="11"/>
      <c r="QCO54" s="11"/>
      <c r="QCP54" s="11"/>
      <c r="QCQ54" s="11"/>
      <c r="QCR54" s="11"/>
      <c r="QCS54" s="11"/>
      <c r="QCT54" s="11"/>
      <c r="QCU54" s="11"/>
      <c r="QCV54" s="11"/>
      <c r="QCW54" s="11"/>
      <c r="QCX54" s="11"/>
      <c r="QCY54" s="11"/>
      <c r="QCZ54" s="11"/>
      <c r="QDA54" s="11"/>
      <c r="QDB54" s="11"/>
      <c r="QDC54" s="11"/>
      <c r="QDD54" s="11"/>
      <c r="QDE54" s="11"/>
      <c r="QDF54" s="11"/>
      <c r="QDG54" s="11"/>
      <c r="QDH54" s="11"/>
      <c r="QDI54" s="11"/>
      <c r="QDJ54" s="11"/>
      <c r="QDK54" s="11"/>
      <c r="QDL54" s="11"/>
      <c r="QDM54" s="11"/>
      <c r="QDN54" s="11"/>
      <c r="QDO54" s="11"/>
      <c r="QDP54" s="11"/>
      <c r="QDQ54" s="11"/>
      <c r="QDR54" s="11"/>
      <c r="QDS54" s="11"/>
      <c r="QDT54" s="11"/>
      <c r="QDU54" s="11"/>
      <c r="QDV54" s="11"/>
      <c r="QDW54" s="11"/>
      <c r="QDX54" s="11"/>
      <c r="QDY54" s="11"/>
      <c r="QDZ54" s="11"/>
      <c r="QEA54" s="11"/>
      <c r="QEB54" s="11"/>
      <c r="QEC54" s="11"/>
      <c r="QED54" s="11"/>
      <c r="QEE54" s="11"/>
      <c r="QEF54" s="11"/>
      <c r="QEG54" s="11"/>
      <c r="QEH54" s="11"/>
      <c r="QEI54" s="11"/>
      <c r="QEJ54" s="11"/>
      <c r="QEK54" s="11"/>
      <c r="QEL54" s="11"/>
      <c r="QEM54" s="11"/>
      <c r="QEN54" s="11"/>
      <c r="QEO54" s="11"/>
      <c r="QEP54" s="11"/>
      <c r="QEQ54" s="11"/>
      <c r="QER54" s="11"/>
      <c r="QES54" s="11"/>
      <c r="QET54" s="11"/>
      <c r="QEU54" s="11"/>
      <c r="QEV54" s="11"/>
      <c r="QEW54" s="11"/>
      <c r="QEX54" s="11"/>
      <c r="QEY54" s="11"/>
      <c r="QEZ54" s="11"/>
      <c r="QFA54" s="11"/>
      <c r="QFB54" s="11"/>
      <c r="QFC54" s="11"/>
      <c r="QFD54" s="11"/>
      <c r="QFE54" s="11"/>
      <c r="QFF54" s="11"/>
      <c r="QFG54" s="11"/>
      <c r="QFH54" s="11"/>
      <c r="QFI54" s="11"/>
      <c r="QFJ54" s="11"/>
      <c r="QFK54" s="11"/>
      <c r="QFL54" s="11"/>
      <c r="QFM54" s="11"/>
      <c r="QFN54" s="11"/>
      <c r="QFO54" s="11"/>
      <c r="QFP54" s="11"/>
      <c r="QFQ54" s="11"/>
      <c r="QFR54" s="11"/>
      <c r="QFS54" s="11"/>
      <c r="QFT54" s="11"/>
      <c r="QFU54" s="11"/>
      <c r="QFV54" s="11"/>
      <c r="QFW54" s="11"/>
      <c r="QFX54" s="11"/>
      <c r="QFY54" s="11"/>
      <c r="QFZ54" s="11"/>
      <c r="QGA54" s="11"/>
      <c r="QGB54" s="11"/>
      <c r="QGC54" s="11"/>
      <c r="QGD54" s="11"/>
      <c r="QGE54" s="11"/>
      <c r="QGF54" s="11"/>
      <c r="QGG54" s="11"/>
      <c r="QGH54" s="11"/>
      <c r="QGI54" s="11"/>
      <c r="QGJ54" s="11"/>
      <c r="QGK54" s="11"/>
      <c r="QGL54" s="11"/>
      <c r="QGM54" s="11"/>
      <c r="QGN54" s="11"/>
      <c r="QGO54" s="11"/>
      <c r="QGP54" s="11"/>
      <c r="QGQ54" s="11"/>
      <c r="QGR54" s="11"/>
      <c r="QGS54" s="11"/>
      <c r="QGT54" s="11"/>
      <c r="QGU54" s="11"/>
      <c r="QGV54" s="11"/>
      <c r="QGW54" s="11"/>
      <c r="QGX54" s="11"/>
      <c r="QGY54" s="11"/>
      <c r="QGZ54" s="11"/>
      <c r="QHA54" s="11"/>
      <c r="QHB54" s="11"/>
      <c r="QHC54" s="11"/>
      <c r="QHD54" s="11"/>
      <c r="QHE54" s="11"/>
      <c r="QHF54" s="11"/>
      <c r="QHG54" s="11"/>
      <c r="QHH54" s="11"/>
      <c r="QHI54" s="11"/>
      <c r="QHJ54" s="11"/>
      <c r="QHK54" s="11"/>
      <c r="QHL54" s="11"/>
      <c r="QHM54" s="11"/>
      <c r="QHN54" s="11"/>
      <c r="QHO54" s="11"/>
      <c r="QHP54" s="11"/>
      <c r="QHQ54" s="11"/>
      <c r="QHR54" s="11"/>
      <c r="QHS54" s="11"/>
      <c r="QHT54" s="11"/>
      <c r="QHU54" s="11"/>
      <c r="QHV54" s="11"/>
      <c r="QHW54" s="11"/>
      <c r="QHX54" s="11"/>
      <c r="QHY54" s="11"/>
      <c r="QHZ54" s="11"/>
      <c r="QIA54" s="11"/>
      <c r="QIB54" s="11"/>
      <c r="QIC54" s="11"/>
      <c r="QID54" s="11"/>
      <c r="QIE54" s="11"/>
      <c r="QIF54" s="11"/>
      <c r="QIG54" s="11"/>
      <c r="QIH54" s="11"/>
      <c r="QII54" s="11"/>
      <c r="QIJ54" s="11"/>
      <c r="QIK54" s="11"/>
      <c r="QIL54" s="11"/>
      <c r="QIM54" s="11"/>
      <c r="QIN54" s="11"/>
      <c r="QIO54" s="11"/>
      <c r="QIP54" s="11"/>
      <c r="QIQ54" s="11"/>
      <c r="QIR54" s="11"/>
      <c r="QIS54" s="11"/>
      <c r="QIT54" s="11"/>
      <c r="QIU54" s="11"/>
      <c r="QIV54" s="11"/>
      <c r="QIW54" s="11"/>
      <c r="QIX54" s="11"/>
      <c r="QIY54" s="11"/>
      <c r="QIZ54" s="11"/>
      <c r="QJA54" s="11"/>
      <c r="QJB54" s="11"/>
      <c r="QJC54" s="11"/>
      <c r="QJD54" s="11"/>
      <c r="QJE54" s="11"/>
      <c r="QJF54" s="11"/>
      <c r="QJG54" s="11"/>
      <c r="QJH54" s="11"/>
      <c r="QJI54" s="11"/>
      <c r="QJJ54" s="11"/>
      <c r="QJK54" s="11"/>
      <c r="QJL54" s="11"/>
      <c r="QJM54" s="11"/>
      <c r="QJN54" s="11"/>
      <c r="QJO54" s="11"/>
      <c r="QJP54" s="11"/>
      <c r="QJQ54" s="11"/>
      <c r="QJR54" s="11"/>
      <c r="QJS54" s="11"/>
      <c r="QJT54" s="11"/>
      <c r="QJU54" s="11"/>
      <c r="QJV54" s="11"/>
      <c r="QJW54" s="11"/>
      <c r="QJX54" s="11"/>
      <c r="QJY54" s="11"/>
      <c r="QJZ54" s="11"/>
      <c r="QKA54" s="11"/>
      <c r="QKB54" s="11"/>
      <c r="QKC54" s="11"/>
      <c r="QKD54" s="11"/>
      <c r="QKE54" s="11"/>
      <c r="QKF54" s="11"/>
      <c r="QKG54" s="11"/>
      <c r="QKH54" s="11"/>
      <c r="QKI54" s="11"/>
      <c r="QKJ54" s="11"/>
      <c r="QKK54" s="11"/>
      <c r="QKL54" s="11"/>
      <c r="QKM54" s="11"/>
      <c r="QKN54" s="11"/>
      <c r="QKO54" s="11"/>
      <c r="QKP54" s="11"/>
      <c r="QKQ54" s="11"/>
      <c r="QKR54" s="11"/>
      <c r="QKS54" s="11"/>
      <c r="QKT54" s="11"/>
      <c r="QKU54" s="11"/>
      <c r="QKV54" s="11"/>
      <c r="QKW54" s="11"/>
      <c r="QKX54" s="11"/>
      <c r="QKY54" s="11"/>
      <c r="QKZ54" s="11"/>
      <c r="QLA54" s="11"/>
      <c r="QLB54" s="11"/>
      <c r="QLC54" s="11"/>
      <c r="QLD54" s="11"/>
      <c r="QLE54" s="11"/>
      <c r="QLF54" s="11"/>
      <c r="QLG54" s="11"/>
      <c r="QLH54" s="11"/>
      <c r="QLI54" s="11"/>
      <c r="QLJ54" s="11"/>
      <c r="QLK54" s="11"/>
      <c r="QLL54" s="11"/>
      <c r="QLM54" s="11"/>
      <c r="QLN54" s="11"/>
      <c r="QLO54" s="11"/>
      <c r="QLP54" s="11"/>
      <c r="QLQ54" s="11"/>
      <c r="QLR54" s="11"/>
      <c r="QLS54" s="11"/>
      <c r="QLT54" s="11"/>
      <c r="QLU54" s="11"/>
      <c r="QLV54" s="11"/>
      <c r="QLW54" s="11"/>
      <c r="QLX54" s="11"/>
      <c r="QLY54" s="11"/>
      <c r="QLZ54" s="11"/>
      <c r="QMA54" s="11"/>
      <c r="QMB54" s="11"/>
      <c r="QMC54" s="11"/>
      <c r="QMD54" s="11"/>
      <c r="QME54" s="11"/>
      <c r="QMF54" s="11"/>
      <c r="QMG54" s="11"/>
      <c r="QMH54" s="11"/>
      <c r="QMI54" s="11"/>
      <c r="QMJ54" s="11"/>
      <c r="QMK54" s="11"/>
      <c r="QML54" s="11"/>
      <c r="QMM54" s="11"/>
      <c r="QMN54" s="11"/>
      <c r="QMO54" s="11"/>
      <c r="QMP54" s="11"/>
      <c r="QMQ54" s="11"/>
      <c r="QMR54" s="11"/>
      <c r="QMS54" s="11"/>
      <c r="QMT54" s="11"/>
      <c r="QMU54" s="11"/>
      <c r="QMV54" s="11"/>
      <c r="QMW54" s="11"/>
      <c r="QMX54" s="11"/>
      <c r="QMY54" s="11"/>
      <c r="QMZ54" s="11"/>
      <c r="QNA54" s="11"/>
      <c r="QNB54" s="11"/>
      <c r="QNC54" s="11"/>
      <c r="QND54" s="11"/>
      <c r="QNE54" s="11"/>
      <c r="QNF54" s="11"/>
      <c r="QNG54" s="11"/>
      <c r="QNH54" s="11"/>
      <c r="QNI54" s="11"/>
      <c r="QNJ54" s="11"/>
      <c r="QNK54" s="11"/>
      <c r="QNL54" s="11"/>
      <c r="QNM54" s="11"/>
      <c r="QNN54" s="11"/>
      <c r="QNO54" s="11"/>
      <c r="QNP54" s="11"/>
      <c r="QNQ54" s="11"/>
      <c r="QNR54" s="11"/>
      <c r="QNS54" s="11"/>
      <c r="QNT54" s="11"/>
      <c r="QNU54" s="11"/>
      <c r="QNV54" s="11"/>
      <c r="QNW54" s="11"/>
      <c r="QNX54" s="11"/>
      <c r="QNY54" s="11"/>
      <c r="QNZ54" s="11"/>
      <c r="QOA54" s="11"/>
      <c r="QOB54" s="11"/>
      <c r="QOC54" s="11"/>
      <c r="QOD54" s="11"/>
      <c r="QOE54" s="11"/>
      <c r="QOF54" s="11"/>
      <c r="QOG54" s="11"/>
      <c r="QOH54" s="11"/>
      <c r="QOI54" s="11"/>
      <c r="QOJ54" s="11"/>
      <c r="QOK54" s="11"/>
      <c r="QOL54" s="11"/>
      <c r="QOM54" s="11"/>
      <c r="QON54" s="11"/>
      <c r="QOO54" s="11"/>
      <c r="QOP54" s="11"/>
      <c r="QOQ54" s="11"/>
      <c r="QOR54" s="11"/>
      <c r="QOS54" s="11"/>
      <c r="QOT54" s="11"/>
      <c r="QOU54" s="11"/>
      <c r="QOV54" s="11"/>
      <c r="QOW54" s="11"/>
      <c r="QOX54" s="11"/>
      <c r="QOY54" s="11"/>
      <c r="QOZ54" s="11"/>
      <c r="QPA54" s="11"/>
      <c r="QPB54" s="11"/>
      <c r="QPC54" s="11"/>
      <c r="QPD54" s="11"/>
      <c r="QPE54" s="11"/>
      <c r="QPF54" s="11"/>
      <c r="QPG54" s="11"/>
      <c r="QPH54" s="11"/>
      <c r="QPI54" s="11"/>
      <c r="QPJ54" s="11"/>
      <c r="QPK54" s="11"/>
      <c r="QPL54" s="11"/>
      <c r="QPM54" s="11"/>
      <c r="QPN54" s="11"/>
      <c r="QPO54" s="11"/>
      <c r="QPP54" s="11"/>
      <c r="QPQ54" s="11"/>
      <c r="QPR54" s="11"/>
      <c r="QPS54" s="11"/>
      <c r="QPT54" s="11"/>
      <c r="QPU54" s="11"/>
      <c r="QPV54" s="11"/>
      <c r="QPW54" s="11"/>
      <c r="QPX54" s="11"/>
      <c r="QPY54" s="11"/>
      <c r="QPZ54" s="11"/>
      <c r="QQA54" s="11"/>
      <c r="QQB54" s="11"/>
      <c r="QQC54" s="11"/>
      <c r="QQD54" s="11"/>
      <c r="QQE54" s="11"/>
      <c r="QQF54" s="11"/>
      <c r="QQG54" s="11"/>
      <c r="QQH54" s="11"/>
      <c r="QQI54" s="11"/>
      <c r="QQJ54" s="11"/>
      <c r="QQK54" s="11"/>
      <c r="QQL54" s="11"/>
      <c r="QQM54" s="11"/>
      <c r="QQN54" s="11"/>
      <c r="QQO54" s="11"/>
      <c r="QQP54" s="11"/>
      <c r="QQQ54" s="11"/>
      <c r="QQR54" s="11"/>
      <c r="QQS54" s="11"/>
      <c r="QQT54" s="11"/>
      <c r="QQU54" s="11"/>
      <c r="QQV54" s="11"/>
      <c r="QQW54" s="11"/>
      <c r="QQX54" s="11"/>
      <c r="QQY54" s="11"/>
      <c r="QQZ54" s="11"/>
      <c r="QRA54" s="11"/>
      <c r="QRB54" s="11"/>
      <c r="QRC54" s="11"/>
      <c r="QRD54" s="11"/>
      <c r="QRE54" s="11"/>
      <c r="QRF54" s="11"/>
      <c r="QRG54" s="11"/>
      <c r="QRH54" s="11"/>
      <c r="QRI54" s="11"/>
      <c r="QRJ54" s="11"/>
      <c r="QRK54" s="11"/>
      <c r="QRL54" s="11"/>
      <c r="QRM54" s="11"/>
      <c r="QRN54" s="11"/>
      <c r="QRO54" s="11"/>
      <c r="QRP54" s="11"/>
      <c r="QRQ54" s="11"/>
      <c r="QRR54" s="11"/>
      <c r="QRS54" s="11"/>
      <c r="QRT54" s="11"/>
      <c r="QRU54" s="11"/>
      <c r="QRV54" s="11"/>
      <c r="QRW54" s="11"/>
      <c r="QRX54" s="11"/>
      <c r="QRY54" s="11"/>
      <c r="QRZ54" s="11"/>
      <c r="QSA54" s="11"/>
      <c r="QSB54" s="11"/>
      <c r="QSC54" s="11"/>
      <c r="QSD54" s="11"/>
      <c r="QSE54" s="11"/>
      <c r="QSF54" s="11"/>
      <c r="QSG54" s="11"/>
      <c r="QSH54" s="11"/>
      <c r="QSI54" s="11"/>
      <c r="QSJ54" s="11"/>
      <c r="QSK54" s="11"/>
      <c r="QSL54" s="11"/>
      <c r="QSM54" s="11"/>
      <c r="QSN54" s="11"/>
      <c r="QSO54" s="11"/>
      <c r="QSP54" s="11"/>
      <c r="QSQ54" s="11"/>
      <c r="QSR54" s="11"/>
      <c r="QSS54" s="11"/>
      <c r="QST54" s="11"/>
      <c r="QSU54" s="11"/>
      <c r="QSV54" s="11"/>
      <c r="QSW54" s="11"/>
      <c r="QSX54" s="11"/>
      <c r="QSY54" s="11"/>
      <c r="QSZ54" s="11"/>
      <c r="QTA54" s="11"/>
      <c r="QTB54" s="11"/>
      <c r="QTC54" s="11"/>
      <c r="QTD54" s="11"/>
      <c r="QTE54" s="11"/>
      <c r="QTF54" s="11"/>
      <c r="QTG54" s="11"/>
      <c r="QTH54" s="11"/>
      <c r="QTI54" s="11"/>
      <c r="QTJ54" s="11"/>
      <c r="QTK54" s="11"/>
      <c r="QTL54" s="11"/>
      <c r="QTM54" s="11"/>
      <c r="QTN54" s="11"/>
      <c r="QTO54" s="11"/>
      <c r="QTP54" s="11"/>
      <c r="QTQ54" s="11"/>
      <c r="QTR54" s="11"/>
      <c r="QTS54" s="11"/>
      <c r="QTT54" s="11"/>
      <c r="QTU54" s="11"/>
      <c r="QTV54" s="11"/>
      <c r="QTW54" s="11"/>
      <c r="QTX54" s="11"/>
      <c r="QTY54" s="11"/>
      <c r="QTZ54" s="11"/>
      <c r="QUA54" s="11"/>
      <c r="QUB54" s="11"/>
      <c r="QUC54" s="11"/>
      <c r="QUD54" s="11"/>
      <c r="QUE54" s="11"/>
      <c r="QUF54" s="11"/>
      <c r="QUG54" s="11"/>
      <c r="QUH54" s="11"/>
      <c r="QUI54" s="11"/>
      <c r="QUJ54" s="11"/>
      <c r="QUK54" s="11"/>
      <c r="QUL54" s="11"/>
      <c r="QUM54" s="11"/>
      <c r="QUN54" s="11"/>
      <c r="QUO54" s="11"/>
      <c r="QUP54" s="11"/>
      <c r="QUQ54" s="11"/>
      <c r="QUR54" s="11"/>
      <c r="QUS54" s="11"/>
      <c r="QUT54" s="11"/>
      <c r="QUU54" s="11"/>
      <c r="QUV54" s="11"/>
      <c r="QUW54" s="11"/>
      <c r="QUX54" s="11"/>
      <c r="QUY54" s="11"/>
      <c r="QUZ54" s="11"/>
      <c r="QVA54" s="11"/>
      <c r="QVB54" s="11"/>
      <c r="QVC54" s="11"/>
      <c r="QVD54" s="11"/>
      <c r="QVE54" s="11"/>
      <c r="QVF54" s="11"/>
      <c r="QVG54" s="11"/>
      <c r="QVH54" s="11"/>
      <c r="QVI54" s="11"/>
      <c r="QVJ54" s="11"/>
      <c r="QVK54" s="11"/>
      <c r="QVL54" s="11"/>
      <c r="QVM54" s="11"/>
      <c r="QVN54" s="11"/>
      <c r="QVO54" s="11"/>
      <c r="QVP54" s="11"/>
      <c r="QVQ54" s="11"/>
      <c r="QVR54" s="11"/>
      <c r="QVS54" s="11"/>
      <c r="QVT54" s="11"/>
      <c r="QVU54" s="11"/>
      <c r="QVV54" s="11"/>
      <c r="QVW54" s="11"/>
      <c r="QVX54" s="11"/>
      <c r="QVY54" s="11"/>
      <c r="QVZ54" s="11"/>
      <c r="QWA54" s="11"/>
      <c r="QWB54" s="11"/>
      <c r="QWC54" s="11"/>
      <c r="QWD54" s="11"/>
      <c r="QWE54" s="11"/>
      <c r="QWF54" s="11"/>
      <c r="QWG54" s="11"/>
      <c r="QWH54" s="11"/>
      <c r="QWI54" s="11"/>
      <c r="QWJ54" s="11"/>
      <c r="QWK54" s="11"/>
      <c r="QWL54" s="11"/>
      <c r="QWM54" s="11"/>
      <c r="QWN54" s="11"/>
      <c r="QWO54" s="11"/>
      <c r="QWP54" s="11"/>
      <c r="QWQ54" s="11"/>
      <c r="QWR54" s="11"/>
      <c r="QWS54" s="11"/>
      <c r="QWT54" s="11"/>
      <c r="QWU54" s="11"/>
      <c r="QWV54" s="11"/>
      <c r="QWW54" s="11"/>
      <c r="QWX54" s="11"/>
      <c r="QWY54" s="11"/>
      <c r="QWZ54" s="11"/>
      <c r="QXA54" s="11"/>
      <c r="QXB54" s="11"/>
      <c r="QXC54" s="11"/>
      <c r="QXD54" s="11"/>
      <c r="QXE54" s="11"/>
      <c r="QXF54" s="11"/>
      <c r="QXG54" s="11"/>
      <c r="QXH54" s="11"/>
      <c r="QXI54" s="11"/>
      <c r="QXJ54" s="11"/>
      <c r="QXK54" s="11"/>
      <c r="QXL54" s="11"/>
      <c r="QXM54" s="11"/>
      <c r="QXN54" s="11"/>
      <c r="QXO54" s="11"/>
      <c r="QXP54" s="11"/>
      <c r="QXQ54" s="11"/>
      <c r="QXR54" s="11"/>
      <c r="QXS54" s="11"/>
      <c r="QXT54" s="11"/>
      <c r="QXU54" s="11"/>
      <c r="QXV54" s="11"/>
      <c r="QXW54" s="11"/>
      <c r="QXX54" s="11"/>
      <c r="QXY54" s="11"/>
      <c r="QXZ54" s="11"/>
      <c r="QYA54" s="11"/>
      <c r="QYB54" s="11"/>
      <c r="QYC54" s="11"/>
      <c r="QYD54" s="11"/>
      <c r="QYE54" s="11"/>
      <c r="QYF54" s="11"/>
      <c r="QYG54" s="11"/>
      <c r="QYH54" s="11"/>
      <c r="QYI54" s="11"/>
      <c r="QYJ54" s="11"/>
      <c r="QYK54" s="11"/>
      <c r="QYL54" s="11"/>
      <c r="QYM54" s="11"/>
      <c r="QYN54" s="11"/>
      <c r="QYO54" s="11"/>
      <c r="QYP54" s="11"/>
      <c r="QYQ54" s="11"/>
      <c r="QYR54" s="11"/>
      <c r="QYS54" s="11"/>
      <c r="QYT54" s="11"/>
      <c r="QYU54" s="11"/>
      <c r="QYV54" s="11"/>
      <c r="QYW54" s="11"/>
      <c r="QYX54" s="11"/>
      <c r="QYY54" s="11"/>
      <c r="QYZ54" s="11"/>
      <c r="QZA54" s="11"/>
      <c r="QZB54" s="11"/>
      <c r="QZC54" s="11"/>
      <c r="QZD54" s="11"/>
      <c r="QZE54" s="11"/>
      <c r="QZF54" s="11"/>
      <c r="QZG54" s="11"/>
      <c r="QZH54" s="11"/>
      <c r="QZI54" s="11"/>
      <c r="QZJ54" s="11"/>
      <c r="QZK54" s="11"/>
      <c r="QZL54" s="11"/>
      <c r="QZM54" s="11"/>
      <c r="QZN54" s="11"/>
      <c r="QZO54" s="11"/>
      <c r="QZP54" s="11"/>
      <c r="QZQ54" s="11"/>
      <c r="QZR54" s="11"/>
      <c r="QZS54" s="11"/>
      <c r="QZT54" s="11"/>
      <c r="QZU54" s="11"/>
      <c r="QZV54" s="11"/>
      <c r="QZW54" s="11"/>
      <c r="QZX54" s="11"/>
      <c r="QZY54" s="11"/>
      <c r="QZZ54" s="11"/>
      <c r="RAA54" s="11"/>
      <c r="RAB54" s="11"/>
      <c r="RAC54" s="11"/>
      <c r="RAD54" s="11"/>
      <c r="RAE54" s="11"/>
      <c r="RAF54" s="11"/>
      <c r="RAG54" s="11"/>
      <c r="RAH54" s="11"/>
      <c r="RAI54" s="11"/>
      <c r="RAJ54" s="11"/>
      <c r="RAK54" s="11"/>
      <c r="RAL54" s="11"/>
      <c r="RAM54" s="11"/>
      <c r="RAN54" s="11"/>
      <c r="RAO54" s="11"/>
      <c r="RAP54" s="11"/>
      <c r="RAQ54" s="11"/>
      <c r="RAR54" s="11"/>
      <c r="RAS54" s="11"/>
      <c r="RAT54" s="11"/>
      <c r="RAU54" s="11"/>
      <c r="RAV54" s="11"/>
      <c r="RAW54" s="11"/>
      <c r="RAX54" s="11"/>
      <c r="RAY54" s="11"/>
      <c r="RAZ54" s="11"/>
      <c r="RBA54" s="11"/>
      <c r="RBB54" s="11"/>
      <c r="RBC54" s="11"/>
      <c r="RBD54" s="11"/>
      <c r="RBE54" s="11"/>
      <c r="RBF54" s="11"/>
      <c r="RBG54" s="11"/>
      <c r="RBH54" s="11"/>
      <c r="RBI54" s="11"/>
      <c r="RBJ54" s="11"/>
      <c r="RBK54" s="11"/>
      <c r="RBL54" s="11"/>
      <c r="RBM54" s="11"/>
      <c r="RBN54" s="11"/>
      <c r="RBO54" s="11"/>
      <c r="RBP54" s="11"/>
      <c r="RBQ54" s="11"/>
      <c r="RBR54" s="11"/>
      <c r="RBS54" s="11"/>
      <c r="RBT54" s="11"/>
      <c r="RBU54" s="11"/>
      <c r="RBV54" s="11"/>
      <c r="RBW54" s="11"/>
      <c r="RBX54" s="11"/>
      <c r="RBY54" s="11"/>
      <c r="RBZ54" s="11"/>
      <c r="RCA54" s="11"/>
      <c r="RCB54" s="11"/>
      <c r="RCC54" s="11"/>
      <c r="RCD54" s="11"/>
      <c r="RCE54" s="11"/>
      <c r="RCF54" s="11"/>
      <c r="RCG54" s="11"/>
      <c r="RCH54" s="11"/>
      <c r="RCI54" s="11"/>
      <c r="RCJ54" s="11"/>
      <c r="RCK54" s="11"/>
      <c r="RCL54" s="11"/>
      <c r="RCM54" s="11"/>
      <c r="RCN54" s="11"/>
      <c r="RCO54" s="11"/>
      <c r="RCP54" s="11"/>
      <c r="RCQ54" s="11"/>
      <c r="RCR54" s="11"/>
      <c r="RCS54" s="11"/>
      <c r="RCT54" s="11"/>
      <c r="RCU54" s="11"/>
      <c r="RCV54" s="11"/>
      <c r="RCW54" s="11"/>
      <c r="RCX54" s="11"/>
      <c r="RCY54" s="11"/>
      <c r="RCZ54" s="11"/>
      <c r="RDA54" s="11"/>
      <c r="RDB54" s="11"/>
      <c r="RDC54" s="11"/>
      <c r="RDD54" s="11"/>
      <c r="RDE54" s="11"/>
      <c r="RDF54" s="11"/>
      <c r="RDG54" s="11"/>
      <c r="RDH54" s="11"/>
      <c r="RDI54" s="11"/>
      <c r="RDJ54" s="11"/>
      <c r="RDK54" s="11"/>
      <c r="RDL54" s="11"/>
      <c r="RDM54" s="11"/>
      <c r="RDN54" s="11"/>
      <c r="RDO54" s="11"/>
      <c r="RDP54" s="11"/>
      <c r="RDQ54" s="11"/>
      <c r="RDR54" s="11"/>
      <c r="RDS54" s="11"/>
      <c r="RDT54" s="11"/>
      <c r="RDU54" s="11"/>
      <c r="RDV54" s="11"/>
      <c r="RDW54" s="11"/>
      <c r="RDX54" s="11"/>
      <c r="RDY54" s="11"/>
      <c r="RDZ54" s="11"/>
      <c r="REA54" s="11"/>
      <c r="REB54" s="11"/>
      <c r="REC54" s="11"/>
      <c r="RED54" s="11"/>
      <c r="REE54" s="11"/>
      <c r="REF54" s="11"/>
      <c r="REG54" s="11"/>
      <c r="REH54" s="11"/>
      <c r="REI54" s="11"/>
      <c r="REJ54" s="11"/>
      <c r="REK54" s="11"/>
      <c r="REL54" s="11"/>
      <c r="REM54" s="11"/>
      <c r="REN54" s="11"/>
      <c r="REO54" s="11"/>
      <c r="REP54" s="11"/>
      <c r="REQ54" s="11"/>
      <c r="RER54" s="11"/>
      <c r="RES54" s="11"/>
      <c r="RET54" s="11"/>
      <c r="REU54" s="11"/>
      <c r="REV54" s="11"/>
      <c r="REW54" s="11"/>
      <c r="REX54" s="11"/>
      <c r="REY54" s="11"/>
      <c r="REZ54" s="11"/>
      <c r="RFA54" s="11"/>
      <c r="RFB54" s="11"/>
      <c r="RFC54" s="11"/>
      <c r="RFD54" s="11"/>
      <c r="RFE54" s="11"/>
      <c r="RFF54" s="11"/>
      <c r="RFG54" s="11"/>
      <c r="RFH54" s="11"/>
      <c r="RFI54" s="11"/>
      <c r="RFJ54" s="11"/>
      <c r="RFK54" s="11"/>
      <c r="RFL54" s="11"/>
      <c r="RFM54" s="11"/>
      <c r="RFN54" s="11"/>
      <c r="RFO54" s="11"/>
      <c r="RFP54" s="11"/>
      <c r="RFQ54" s="11"/>
      <c r="RFR54" s="11"/>
      <c r="RFS54" s="11"/>
      <c r="RFT54" s="11"/>
      <c r="RFU54" s="11"/>
      <c r="RFV54" s="11"/>
      <c r="RFW54" s="11"/>
      <c r="RFX54" s="11"/>
      <c r="RFY54" s="11"/>
      <c r="RFZ54" s="11"/>
      <c r="RGA54" s="11"/>
      <c r="RGB54" s="11"/>
      <c r="RGC54" s="11"/>
      <c r="RGD54" s="11"/>
      <c r="RGE54" s="11"/>
      <c r="RGF54" s="11"/>
      <c r="RGG54" s="11"/>
      <c r="RGH54" s="11"/>
      <c r="RGI54" s="11"/>
      <c r="RGJ54" s="11"/>
      <c r="RGK54" s="11"/>
      <c r="RGL54" s="11"/>
      <c r="RGM54" s="11"/>
      <c r="RGN54" s="11"/>
      <c r="RGO54" s="11"/>
      <c r="RGP54" s="11"/>
      <c r="RGQ54" s="11"/>
      <c r="RGR54" s="11"/>
      <c r="RGS54" s="11"/>
      <c r="RGT54" s="11"/>
      <c r="RGU54" s="11"/>
      <c r="RGV54" s="11"/>
      <c r="RGW54" s="11"/>
      <c r="RGX54" s="11"/>
      <c r="RGY54" s="11"/>
      <c r="RGZ54" s="11"/>
      <c r="RHA54" s="11"/>
      <c r="RHB54" s="11"/>
      <c r="RHC54" s="11"/>
      <c r="RHD54" s="11"/>
      <c r="RHE54" s="11"/>
      <c r="RHF54" s="11"/>
      <c r="RHG54" s="11"/>
      <c r="RHH54" s="11"/>
      <c r="RHI54" s="11"/>
      <c r="RHJ54" s="11"/>
      <c r="RHK54" s="11"/>
      <c r="RHL54" s="11"/>
      <c r="RHM54" s="11"/>
      <c r="RHN54" s="11"/>
      <c r="RHO54" s="11"/>
      <c r="RHP54" s="11"/>
      <c r="RHQ54" s="11"/>
      <c r="RHR54" s="11"/>
      <c r="RHS54" s="11"/>
      <c r="RHT54" s="11"/>
      <c r="RHU54" s="11"/>
      <c r="RHV54" s="11"/>
      <c r="RHW54" s="11"/>
      <c r="RHX54" s="11"/>
      <c r="RHY54" s="11"/>
      <c r="RHZ54" s="11"/>
      <c r="RIA54" s="11"/>
      <c r="RIB54" s="11"/>
      <c r="RIC54" s="11"/>
      <c r="RID54" s="11"/>
      <c r="RIE54" s="11"/>
      <c r="RIF54" s="11"/>
      <c r="RIG54" s="11"/>
      <c r="RIH54" s="11"/>
      <c r="RII54" s="11"/>
      <c r="RIJ54" s="11"/>
      <c r="RIK54" s="11"/>
      <c r="RIL54" s="11"/>
      <c r="RIM54" s="11"/>
      <c r="RIN54" s="11"/>
      <c r="RIO54" s="11"/>
      <c r="RIP54" s="11"/>
      <c r="RIQ54" s="11"/>
      <c r="RIR54" s="11"/>
      <c r="RIS54" s="11"/>
      <c r="RIT54" s="11"/>
      <c r="RIU54" s="11"/>
      <c r="RIV54" s="11"/>
      <c r="RIW54" s="11"/>
      <c r="RIX54" s="11"/>
      <c r="RIY54" s="11"/>
      <c r="RIZ54" s="11"/>
      <c r="RJA54" s="11"/>
      <c r="RJB54" s="11"/>
      <c r="RJC54" s="11"/>
      <c r="RJD54" s="11"/>
      <c r="RJE54" s="11"/>
      <c r="RJF54" s="11"/>
      <c r="RJG54" s="11"/>
      <c r="RJH54" s="11"/>
      <c r="RJI54" s="11"/>
      <c r="RJJ54" s="11"/>
      <c r="RJK54" s="11"/>
      <c r="RJL54" s="11"/>
      <c r="RJM54" s="11"/>
      <c r="RJN54" s="11"/>
      <c r="RJO54" s="11"/>
      <c r="RJP54" s="11"/>
      <c r="RJQ54" s="11"/>
      <c r="RJR54" s="11"/>
      <c r="RJS54" s="11"/>
      <c r="RJT54" s="11"/>
      <c r="RJU54" s="11"/>
      <c r="RJV54" s="11"/>
      <c r="RJW54" s="11"/>
      <c r="RJX54" s="11"/>
      <c r="RJY54" s="11"/>
      <c r="RJZ54" s="11"/>
      <c r="RKA54" s="11"/>
      <c r="RKB54" s="11"/>
      <c r="RKC54" s="11"/>
      <c r="RKD54" s="11"/>
      <c r="RKE54" s="11"/>
      <c r="RKF54" s="11"/>
      <c r="RKG54" s="11"/>
      <c r="RKH54" s="11"/>
      <c r="RKI54" s="11"/>
      <c r="RKJ54" s="11"/>
      <c r="RKK54" s="11"/>
      <c r="RKL54" s="11"/>
      <c r="RKM54" s="11"/>
      <c r="RKN54" s="11"/>
      <c r="RKO54" s="11"/>
      <c r="RKP54" s="11"/>
      <c r="RKQ54" s="11"/>
      <c r="RKR54" s="11"/>
      <c r="RKS54" s="11"/>
      <c r="RKT54" s="11"/>
      <c r="RKU54" s="11"/>
      <c r="RKV54" s="11"/>
      <c r="RKW54" s="11"/>
      <c r="RKX54" s="11"/>
      <c r="RKY54" s="11"/>
      <c r="RKZ54" s="11"/>
      <c r="RLA54" s="11"/>
      <c r="RLB54" s="11"/>
      <c r="RLC54" s="11"/>
      <c r="RLD54" s="11"/>
      <c r="RLE54" s="11"/>
      <c r="RLF54" s="11"/>
      <c r="RLG54" s="11"/>
      <c r="RLH54" s="11"/>
      <c r="RLI54" s="11"/>
      <c r="RLJ54" s="11"/>
      <c r="RLK54" s="11"/>
      <c r="RLL54" s="11"/>
      <c r="RLM54" s="11"/>
      <c r="RLN54" s="11"/>
      <c r="RLO54" s="11"/>
      <c r="RLP54" s="11"/>
      <c r="RLQ54" s="11"/>
      <c r="RLR54" s="11"/>
      <c r="RLS54" s="11"/>
      <c r="RLT54" s="11"/>
      <c r="RLU54" s="11"/>
      <c r="RLV54" s="11"/>
      <c r="RLW54" s="11"/>
      <c r="RLX54" s="11"/>
      <c r="RLY54" s="11"/>
      <c r="RLZ54" s="11"/>
      <c r="RMA54" s="11"/>
      <c r="RMB54" s="11"/>
      <c r="RMC54" s="11"/>
      <c r="RMD54" s="11"/>
      <c r="RME54" s="11"/>
      <c r="RMF54" s="11"/>
      <c r="RMG54" s="11"/>
      <c r="RMH54" s="11"/>
      <c r="RMI54" s="11"/>
      <c r="RMJ54" s="11"/>
      <c r="RMK54" s="11"/>
      <c r="RML54" s="11"/>
      <c r="RMM54" s="11"/>
      <c r="RMN54" s="11"/>
      <c r="RMO54" s="11"/>
      <c r="RMP54" s="11"/>
      <c r="RMQ54" s="11"/>
      <c r="RMR54" s="11"/>
      <c r="RMS54" s="11"/>
      <c r="RMT54" s="11"/>
      <c r="RMU54" s="11"/>
      <c r="RMV54" s="11"/>
      <c r="RMW54" s="11"/>
      <c r="RMX54" s="11"/>
      <c r="RMY54" s="11"/>
      <c r="RMZ54" s="11"/>
      <c r="RNA54" s="11"/>
      <c r="RNB54" s="11"/>
      <c r="RNC54" s="11"/>
      <c r="RND54" s="11"/>
      <c r="RNE54" s="11"/>
      <c r="RNF54" s="11"/>
      <c r="RNG54" s="11"/>
      <c r="RNH54" s="11"/>
      <c r="RNI54" s="11"/>
      <c r="RNJ54" s="11"/>
      <c r="RNK54" s="11"/>
      <c r="RNL54" s="11"/>
      <c r="RNM54" s="11"/>
      <c r="RNN54" s="11"/>
      <c r="RNO54" s="11"/>
      <c r="RNP54" s="11"/>
      <c r="RNQ54" s="11"/>
      <c r="RNR54" s="11"/>
      <c r="RNS54" s="11"/>
      <c r="RNT54" s="11"/>
      <c r="RNU54" s="11"/>
      <c r="RNV54" s="11"/>
      <c r="RNW54" s="11"/>
      <c r="RNX54" s="11"/>
      <c r="RNY54" s="11"/>
      <c r="RNZ54" s="11"/>
      <c r="ROA54" s="11"/>
      <c r="ROB54" s="11"/>
      <c r="ROC54" s="11"/>
      <c r="ROD54" s="11"/>
      <c r="ROE54" s="11"/>
      <c r="ROF54" s="11"/>
      <c r="ROG54" s="11"/>
      <c r="ROH54" s="11"/>
      <c r="ROI54" s="11"/>
      <c r="ROJ54" s="11"/>
      <c r="ROK54" s="11"/>
      <c r="ROL54" s="11"/>
      <c r="ROM54" s="11"/>
      <c r="RON54" s="11"/>
      <c r="ROO54" s="11"/>
      <c r="ROP54" s="11"/>
      <c r="ROQ54" s="11"/>
      <c r="ROR54" s="11"/>
      <c r="ROS54" s="11"/>
      <c r="ROT54" s="11"/>
      <c r="ROU54" s="11"/>
      <c r="ROV54" s="11"/>
      <c r="ROW54" s="11"/>
      <c r="ROX54" s="11"/>
      <c r="ROY54" s="11"/>
      <c r="ROZ54" s="11"/>
      <c r="RPA54" s="11"/>
      <c r="RPB54" s="11"/>
      <c r="RPC54" s="11"/>
      <c r="RPD54" s="11"/>
      <c r="RPE54" s="11"/>
      <c r="RPF54" s="11"/>
      <c r="RPG54" s="11"/>
      <c r="RPH54" s="11"/>
      <c r="RPI54" s="11"/>
      <c r="RPJ54" s="11"/>
      <c r="RPK54" s="11"/>
      <c r="RPL54" s="11"/>
      <c r="RPM54" s="11"/>
      <c r="RPN54" s="11"/>
      <c r="RPO54" s="11"/>
      <c r="RPP54" s="11"/>
      <c r="RPQ54" s="11"/>
      <c r="RPR54" s="11"/>
      <c r="RPS54" s="11"/>
      <c r="RPT54" s="11"/>
      <c r="RPU54" s="11"/>
      <c r="RPV54" s="11"/>
      <c r="RPW54" s="11"/>
      <c r="RPX54" s="11"/>
      <c r="RPY54" s="11"/>
      <c r="RPZ54" s="11"/>
      <c r="RQA54" s="11"/>
      <c r="RQB54" s="11"/>
      <c r="RQC54" s="11"/>
      <c r="RQD54" s="11"/>
      <c r="RQE54" s="11"/>
      <c r="RQF54" s="11"/>
      <c r="RQG54" s="11"/>
      <c r="RQH54" s="11"/>
      <c r="RQI54" s="11"/>
      <c r="RQJ54" s="11"/>
      <c r="RQK54" s="11"/>
      <c r="RQL54" s="11"/>
      <c r="RQM54" s="11"/>
      <c r="RQN54" s="11"/>
      <c r="RQO54" s="11"/>
      <c r="RQP54" s="11"/>
      <c r="RQQ54" s="11"/>
      <c r="RQR54" s="11"/>
      <c r="RQS54" s="11"/>
      <c r="RQT54" s="11"/>
      <c r="RQU54" s="11"/>
      <c r="RQV54" s="11"/>
      <c r="RQW54" s="11"/>
      <c r="RQX54" s="11"/>
      <c r="RQY54" s="11"/>
      <c r="RQZ54" s="11"/>
      <c r="RRA54" s="11"/>
      <c r="RRB54" s="11"/>
      <c r="RRC54" s="11"/>
      <c r="RRD54" s="11"/>
      <c r="RRE54" s="11"/>
      <c r="RRF54" s="11"/>
      <c r="RRG54" s="11"/>
      <c r="RRH54" s="11"/>
      <c r="RRI54" s="11"/>
      <c r="RRJ54" s="11"/>
      <c r="RRK54" s="11"/>
      <c r="RRL54" s="11"/>
      <c r="RRM54" s="11"/>
      <c r="RRN54" s="11"/>
      <c r="RRO54" s="11"/>
      <c r="RRP54" s="11"/>
      <c r="RRQ54" s="11"/>
      <c r="RRR54" s="11"/>
      <c r="RRS54" s="11"/>
      <c r="RRT54" s="11"/>
      <c r="RRU54" s="11"/>
      <c r="RRV54" s="11"/>
      <c r="RRW54" s="11"/>
      <c r="RRX54" s="11"/>
      <c r="RRY54" s="11"/>
      <c r="RRZ54" s="11"/>
      <c r="RSA54" s="11"/>
      <c r="RSB54" s="11"/>
      <c r="RSC54" s="11"/>
      <c r="RSD54" s="11"/>
      <c r="RSE54" s="11"/>
      <c r="RSF54" s="11"/>
      <c r="RSG54" s="11"/>
      <c r="RSH54" s="11"/>
      <c r="RSI54" s="11"/>
      <c r="RSJ54" s="11"/>
      <c r="RSK54" s="11"/>
      <c r="RSL54" s="11"/>
      <c r="RSM54" s="11"/>
      <c r="RSN54" s="11"/>
      <c r="RSO54" s="11"/>
      <c r="RSP54" s="11"/>
      <c r="RSQ54" s="11"/>
      <c r="RSR54" s="11"/>
      <c r="RSS54" s="11"/>
      <c r="RST54" s="11"/>
      <c r="RSU54" s="11"/>
      <c r="RSV54" s="11"/>
      <c r="RSW54" s="11"/>
      <c r="RSX54" s="11"/>
      <c r="RSY54" s="11"/>
      <c r="RSZ54" s="11"/>
      <c r="RTA54" s="11"/>
      <c r="RTB54" s="11"/>
      <c r="RTC54" s="11"/>
      <c r="RTD54" s="11"/>
      <c r="RTE54" s="11"/>
      <c r="RTF54" s="11"/>
      <c r="RTG54" s="11"/>
      <c r="RTH54" s="11"/>
      <c r="RTI54" s="11"/>
      <c r="RTJ54" s="11"/>
      <c r="RTK54" s="11"/>
      <c r="RTL54" s="11"/>
      <c r="RTM54" s="11"/>
      <c r="RTN54" s="11"/>
      <c r="RTO54" s="11"/>
      <c r="RTP54" s="11"/>
      <c r="RTQ54" s="11"/>
      <c r="RTR54" s="11"/>
      <c r="RTS54" s="11"/>
      <c r="RTT54" s="11"/>
      <c r="RTU54" s="11"/>
      <c r="RTV54" s="11"/>
      <c r="RTW54" s="11"/>
      <c r="RTX54" s="11"/>
      <c r="RTY54" s="11"/>
      <c r="RTZ54" s="11"/>
      <c r="RUA54" s="11"/>
      <c r="RUB54" s="11"/>
      <c r="RUC54" s="11"/>
      <c r="RUD54" s="11"/>
      <c r="RUE54" s="11"/>
      <c r="RUF54" s="11"/>
      <c r="RUG54" s="11"/>
      <c r="RUH54" s="11"/>
      <c r="RUI54" s="11"/>
      <c r="RUJ54" s="11"/>
      <c r="RUK54" s="11"/>
      <c r="RUL54" s="11"/>
      <c r="RUM54" s="11"/>
      <c r="RUN54" s="11"/>
      <c r="RUO54" s="11"/>
      <c r="RUP54" s="11"/>
      <c r="RUQ54" s="11"/>
      <c r="RUR54" s="11"/>
      <c r="RUS54" s="11"/>
      <c r="RUT54" s="11"/>
      <c r="RUU54" s="11"/>
      <c r="RUV54" s="11"/>
      <c r="RUW54" s="11"/>
      <c r="RUX54" s="11"/>
      <c r="RUY54" s="11"/>
      <c r="RUZ54" s="11"/>
      <c r="RVA54" s="11"/>
      <c r="RVB54" s="11"/>
      <c r="RVC54" s="11"/>
      <c r="RVD54" s="11"/>
      <c r="RVE54" s="11"/>
      <c r="RVF54" s="11"/>
      <c r="RVG54" s="11"/>
      <c r="RVH54" s="11"/>
      <c r="RVI54" s="11"/>
      <c r="RVJ54" s="11"/>
      <c r="RVK54" s="11"/>
      <c r="RVL54" s="11"/>
      <c r="RVM54" s="11"/>
      <c r="RVN54" s="11"/>
      <c r="RVO54" s="11"/>
      <c r="RVP54" s="11"/>
      <c r="RVQ54" s="11"/>
      <c r="RVR54" s="11"/>
      <c r="RVS54" s="11"/>
      <c r="RVT54" s="11"/>
      <c r="RVU54" s="11"/>
      <c r="RVV54" s="11"/>
      <c r="RVW54" s="11"/>
      <c r="RVX54" s="11"/>
      <c r="RVY54" s="11"/>
      <c r="RVZ54" s="11"/>
      <c r="RWA54" s="11"/>
      <c r="RWB54" s="11"/>
      <c r="RWC54" s="11"/>
      <c r="RWD54" s="11"/>
      <c r="RWE54" s="11"/>
      <c r="RWF54" s="11"/>
      <c r="RWG54" s="11"/>
      <c r="RWH54" s="11"/>
      <c r="RWI54" s="11"/>
      <c r="RWJ54" s="11"/>
      <c r="RWK54" s="11"/>
      <c r="RWL54" s="11"/>
      <c r="RWM54" s="11"/>
      <c r="RWN54" s="11"/>
      <c r="RWO54" s="11"/>
      <c r="RWP54" s="11"/>
      <c r="RWQ54" s="11"/>
      <c r="RWR54" s="11"/>
      <c r="RWS54" s="11"/>
      <c r="RWT54" s="11"/>
      <c r="RWU54" s="11"/>
      <c r="RWV54" s="11"/>
      <c r="RWW54" s="11"/>
      <c r="RWX54" s="11"/>
      <c r="RWY54" s="11"/>
      <c r="RWZ54" s="11"/>
      <c r="RXA54" s="11"/>
      <c r="RXB54" s="11"/>
      <c r="RXC54" s="11"/>
      <c r="RXD54" s="11"/>
      <c r="RXE54" s="11"/>
      <c r="RXF54" s="11"/>
      <c r="RXG54" s="11"/>
      <c r="RXH54" s="11"/>
      <c r="RXI54" s="11"/>
      <c r="RXJ54" s="11"/>
      <c r="RXK54" s="11"/>
      <c r="RXL54" s="11"/>
      <c r="RXM54" s="11"/>
      <c r="RXN54" s="11"/>
      <c r="RXO54" s="11"/>
      <c r="RXP54" s="11"/>
      <c r="RXQ54" s="11"/>
      <c r="RXR54" s="11"/>
      <c r="RXS54" s="11"/>
      <c r="RXT54" s="11"/>
      <c r="RXU54" s="11"/>
      <c r="RXV54" s="11"/>
      <c r="RXW54" s="11"/>
      <c r="RXX54" s="11"/>
      <c r="RXY54" s="11"/>
      <c r="RXZ54" s="11"/>
      <c r="RYA54" s="11"/>
      <c r="RYB54" s="11"/>
      <c r="RYC54" s="11"/>
      <c r="RYD54" s="11"/>
      <c r="RYE54" s="11"/>
      <c r="RYF54" s="11"/>
      <c r="RYG54" s="11"/>
      <c r="RYH54" s="11"/>
      <c r="RYI54" s="11"/>
      <c r="RYJ54" s="11"/>
      <c r="RYK54" s="11"/>
      <c r="RYL54" s="11"/>
      <c r="RYM54" s="11"/>
      <c r="RYN54" s="11"/>
      <c r="RYO54" s="11"/>
      <c r="RYP54" s="11"/>
      <c r="RYQ54" s="11"/>
      <c r="RYR54" s="11"/>
      <c r="RYS54" s="11"/>
      <c r="RYT54" s="11"/>
      <c r="RYU54" s="11"/>
      <c r="RYV54" s="11"/>
      <c r="RYW54" s="11"/>
      <c r="RYX54" s="11"/>
      <c r="RYY54" s="11"/>
      <c r="RYZ54" s="11"/>
      <c r="RZA54" s="11"/>
      <c r="RZB54" s="11"/>
      <c r="RZC54" s="11"/>
      <c r="RZD54" s="11"/>
      <c r="RZE54" s="11"/>
      <c r="RZF54" s="11"/>
      <c r="RZG54" s="11"/>
      <c r="RZH54" s="11"/>
      <c r="RZI54" s="11"/>
      <c r="RZJ54" s="11"/>
      <c r="RZK54" s="11"/>
      <c r="RZL54" s="11"/>
      <c r="RZM54" s="11"/>
      <c r="RZN54" s="11"/>
      <c r="RZO54" s="11"/>
      <c r="RZP54" s="11"/>
      <c r="RZQ54" s="11"/>
      <c r="RZR54" s="11"/>
      <c r="RZS54" s="11"/>
      <c r="RZT54" s="11"/>
      <c r="RZU54" s="11"/>
      <c r="RZV54" s="11"/>
      <c r="RZW54" s="11"/>
      <c r="RZX54" s="11"/>
      <c r="RZY54" s="11"/>
      <c r="RZZ54" s="11"/>
      <c r="SAA54" s="11"/>
      <c r="SAB54" s="11"/>
      <c r="SAC54" s="11"/>
      <c r="SAD54" s="11"/>
      <c r="SAE54" s="11"/>
      <c r="SAF54" s="11"/>
      <c r="SAG54" s="11"/>
      <c r="SAH54" s="11"/>
      <c r="SAI54" s="11"/>
      <c r="SAJ54" s="11"/>
      <c r="SAK54" s="11"/>
      <c r="SAL54" s="11"/>
      <c r="SAM54" s="11"/>
      <c r="SAN54" s="11"/>
      <c r="SAO54" s="11"/>
      <c r="SAP54" s="11"/>
      <c r="SAQ54" s="11"/>
      <c r="SAR54" s="11"/>
      <c r="SAS54" s="11"/>
      <c r="SAT54" s="11"/>
      <c r="SAU54" s="11"/>
      <c r="SAV54" s="11"/>
      <c r="SAW54" s="11"/>
      <c r="SAX54" s="11"/>
      <c r="SAY54" s="11"/>
      <c r="SAZ54" s="11"/>
      <c r="SBA54" s="11"/>
      <c r="SBB54" s="11"/>
      <c r="SBC54" s="11"/>
      <c r="SBD54" s="11"/>
      <c r="SBE54" s="11"/>
      <c r="SBF54" s="11"/>
      <c r="SBG54" s="11"/>
      <c r="SBH54" s="11"/>
      <c r="SBI54" s="11"/>
      <c r="SBJ54" s="11"/>
      <c r="SBK54" s="11"/>
      <c r="SBL54" s="11"/>
      <c r="SBM54" s="11"/>
      <c r="SBN54" s="11"/>
      <c r="SBO54" s="11"/>
      <c r="SBP54" s="11"/>
      <c r="SBQ54" s="11"/>
      <c r="SBR54" s="11"/>
      <c r="SBS54" s="11"/>
      <c r="SBT54" s="11"/>
      <c r="SBU54" s="11"/>
      <c r="SBV54" s="11"/>
      <c r="SBW54" s="11"/>
      <c r="SBX54" s="11"/>
      <c r="SBY54" s="11"/>
      <c r="SBZ54" s="11"/>
      <c r="SCA54" s="11"/>
      <c r="SCB54" s="11"/>
      <c r="SCC54" s="11"/>
      <c r="SCD54" s="11"/>
      <c r="SCE54" s="11"/>
      <c r="SCF54" s="11"/>
      <c r="SCG54" s="11"/>
      <c r="SCH54" s="11"/>
      <c r="SCI54" s="11"/>
      <c r="SCJ54" s="11"/>
      <c r="SCK54" s="11"/>
      <c r="SCL54" s="11"/>
      <c r="SCM54" s="11"/>
      <c r="SCN54" s="11"/>
      <c r="SCO54" s="11"/>
      <c r="SCP54" s="11"/>
      <c r="SCQ54" s="11"/>
      <c r="SCR54" s="11"/>
      <c r="SCS54" s="11"/>
      <c r="SCT54" s="11"/>
      <c r="SCU54" s="11"/>
      <c r="SCV54" s="11"/>
      <c r="SCW54" s="11"/>
      <c r="SCX54" s="11"/>
      <c r="SCY54" s="11"/>
      <c r="SCZ54" s="11"/>
      <c r="SDA54" s="11"/>
      <c r="SDB54" s="11"/>
      <c r="SDC54" s="11"/>
      <c r="SDD54" s="11"/>
      <c r="SDE54" s="11"/>
      <c r="SDF54" s="11"/>
      <c r="SDG54" s="11"/>
      <c r="SDH54" s="11"/>
      <c r="SDI54" s="11"/>
      <c r="SDJ54" s="11"/>
      <c r="SDK54" s="11"/>
      <c r="SDL54" s="11"/>
      <c r="SDM54" s="11"/>
      <c r="SDN54" s="11"/>
      <c r="SDO54" s="11"/>
      <c r="SDP54" s="11"/>
      <c r="SDQ54" s="11"/>
      <c r="SDR54" s="11"/>
      <c r="SDS54" s="11"/>
      <c r="SDT54" s="11"/>
      <c r="SDU54" s="11"/>
      <c r="SDV54" s="11"/>
      <c r="SDW54" s="11"/>
      <c r="SDX54" s="11"/>
      <c r="SDY54" s="11"/>
      <c r="SDZ54" s="11"/>
      <c r="SEA54" s="11"/>
      <c r="SEB54" s="11"/>
      <c r="SEC54" s="11"/>
      <c r="SED54" s="11"/>
      <c r="SEE54" s="11"/>
      <c r="SEF54" s="11"/>
      <c r="SEG54" s="11"/>
      <c r="SEH54" s="11"/>
      <c r="SEI54" s="11"/>
      <c r="SEJ54" s="11"/>
      <c r="SEK54" s="11"/>
      <c r="SEL54" s="11"/>
      <c r="SEM54" s="11"/>
      <c r="SEN54" s="11"/>
      <c r="SEO54" s="11"/>
      <c r="SEP54" s="11"/>
      <c r="SEQ54" s="11"/>
      <c r="SER54" s="11"/>
      <c r="SES54" s="11"/>
      <c r="SET54" s="11"/>
      <c r="SEU54" s="11"/>
      <c r="SEV54" s="11"/>
      <c r="SEW54" s="11"/>
      <c r="SEX54" s="11"/>
      <c r="SEY54" s="11"/>
      <c r="SEZ54" s="11"/>
      <c r="SFA54" s="11"/>
      <c r="SFB54" s="11"/>
      <c r="SFC54" s="11"/>
      <c r="SFD54" s="11"/>
      <c r="SFE54" s="11"/>
      <c r="SFF54" s="11"/>
      <c r="SFG54" s="11"/>
      <c r="SFH54" s="11"/>
      <c r="SFI54" s="11"/>
      <c r="SFJ54" s="11"/>
      <c r="SFK54" s="11"/>
      <c r="SFL54" s="11"/>
      <c r="SFM54" s="11"/>
      <c r="SFN54" s="11"/>
      <c r="SFO54" s="11"/>
      <c r="SFP54" s="11"/>
      <c r="SFQ54" s="11"/>
      <c r="SFR54" s="11"/>
      <c r="SFS54" s="11"/>
      <c r="SFT54" s="11"/>
      <c r="SFU54" s="11"/>
      <c r="SFV54" s="11"/>
      <c r="SFW54" s="11"/>
      <c r="SFX54" s="11"/>
      <c r="SFY54" s="11"/>
      <c r="SFZ54" s="11"/>
      <c r="SGA54" s="11"/>
      <c r="SGB54" s="11"/>
      <c r="SGC54" s="11"/>
      <c r="SGD54" s="11"/>
      <c r="SGE54" s="11"/>
      <c r="SGF54" s="11"/>
      <c r="SGG54" s="11"/>
      <c r="SGH54" s="11"/>
      <c r="SGI54" s="11"/>
      <c r="SGJ54" s="11"/>
      <c r="SGK54" s="11"/>
      <c r="SGL54" s="11"/>
      <c r="SGM54" s="11"/>
      <c r="SGN54" s="11"/>
      <c r="SGO54" s="11"/>
      <c r="SGP54" s="11"/>
      <c r="SGQ54" s="11"/>
      <c r="SGR54" s="11"/>
      <c r="SGS54" s="11"/>
      <c r="SGT54" s="11"/>
      <c r="SGU54" s="11"/>
      <c r="SGV54" s="11"/>
      <c r="SGW54" s="11"/>
      <c r="SGX54" s="11"/>
      <c r="SGY54" s="11"/>
      <c r="SGZ54" s="11"/>
      <c r="SHA54" s="11"/>
      <c r="SHB54" s="11"/>
      <c r="SHC54" s="11"/>
      <c r="SHD54" s="11"/>
      <c r="SHE54" s="11"/>
      <c r="SHF54" s="11"/>
      <c r="SHG54" s="11"/>
      <c r="SHH54" s="11"/>
      <c r="SHI54" s="11"/>
      <c r="SHJ54" s="11"/>
      <c r="SHK54" s="11"/>
      <c r="SHL54" s="11"/>
      <c r="SHM54" s="11"/>
      <c r="SHN54" s="11"/>
      <c r="SHO54" s="11"/>
      <c r="SHP54" s="11"/>
      <c r="SHQ54" s="11"/>
      <c r="SHR54" s="11"/>
      <c r="SHS54" s="11"/>
      <c r="SHT54" s="11"/>
      <c r="SHU54" s="11"/>
      <c r="SHV54" s="11"/>
      <c r="SHW54" s="11"/>
      <c r="SHX54" s="11"/>
      <c r="SHY54" s="11"/>
      <c r="SHZ54" s="11"/>
      <c r="SIA54" s="11"/>
      <c r="SIB54" s="11"/>
      <c r="SIC54" s="11"/>
      <c r="SID54" s="11"/>
      <c r="SIE54" s="11"/>
      <c r="SIF54" s="11"/>
      <c r="SIG54" s="11"/>
      <c r="SIH54" s="11"/>
      <c r="SII54" s="11"/>
      <c r="SIJ54" s="11"/>
      <c r="SIK54" s="11"/>
      <c r="SIL54" s="11"/>
      <c r="SIM54" s="11"/>
      <c r="SIN54" s="11"/>
      <c r="SIO54" s="11"/>
      <c r="SIP54" s="11"/>
      <c r="SIQ54" s="11"/>
      <c r="SIR54" s="11"/>
      <c r="SIS54" s="11"/>
      <c r="SIT54" s="11"/>
      <c r="SIU54" s="11"/>
      <c r="SIV54" s="11"/>
      <c r="SIW54" s="11"/>
      <c r="SIX54" s="11"/>
      <c r="SIY54" s="11"/>
      <c r="SIZ54" s="11"/>
      <c r="SJA54" s="11"/>
      <c r="SJB54" s="11"/>
      <c r="SJC54" s="11"/>
      <c r="SJD54" s="11"/>
      <c r="SJE54" s="11"/>
      <c r="SJF54" s="11"/>
      <c r="SJG54" s="11"/>
      <c r="SJH54" s="11"/>
      <c r="SJI54" s="11"/>
      <c r="SJJ54" s="11"/>
      <c r="SJK54" s="11"/>
      <c r="SJL54" s="11"/>
      <c r="SJM54" s="11"/>
      <c r="SJN54" s="11"/>
      <c r="SJO54" s="11"/>
      <c r="SJP54" s="11"/>
      <c r="SJQ54" s="11"/>
      <c r="SJR54" s="11"/>
      <c r="SJS54" s="11"/>
      <c r="SJT54" s="11"/>
      <c r="SJU54" s="11"/>
      <c r="SJV54" s="11"/>
      <c r="SJW54" s="11"/>
      <c r="SJX54" s="11"/>
      <c r="SJY54" s="11"/>
      <c r="SJZ54" s="11"/>
      <c r="SKA54" s="11"/>
      <c r="SKB54" s="11"/>
      <c r="SKC54" s="11"/>
      <c r="SKD54" s="11"/>
      <c r="SKE54" s="11"/>
      <c r="SKF54" s="11"/>
      <c r="SKG54" s="11"/>
      <c r="SKH54" s="11"/>
      <c r="SKI54" s="11"/>
      <c r="SKJ54" s="11"/>
      <c r="SKK54" s="11"/>
      <c r="SKL54" s="11"/>
      <c r="SKM54" s="11"/>
      <c r="SKN54" s="11"/>
      <c r="SKO54" s="11"/>
      <c r="SKP54" s="11"/>
      <c r="SKQ54" s="11"/>
      <c r="SKR54" s="11"/>
      <c r="SKS54" s="11"/>
      <c r="SKT54" s="11"/>
      <c r="SKU54" s="11"/>
      <c r="SKV54" s="11"/>
      <c r="SKW54" s="11"/>
      <c r="SKX54" s="11"/>
      <c r="SKY54" s="11"/>
      <c r="SKZ54" s="11"/>
      <c r="SLA54" s="11"/>
      <c r="SLB54" s="11"/>
      <c r="SLC54" s="11"/>
      <c r="SLD54" s="11"/>
      <c r="SLE54" s="11"/>
      <c r="SLF54" s="11"/>
      <c r="SLG54" s="11"/>
      <c r="SLH54" s="11"/>
      <c r="SLI54" s="11"/>
      <c r="SLJ54" s="11"/>
      <c r="SLK54" s="11"/>
      <c r="SLL54" s="11"/>
      <c r="SLM54" s="11"/>
      <c r="SLN54" s="11"/>
      <c r="SLO54" s="11"/>
      <c r="SLP54" s="11"/>
      <c r="SLQ54" s="11"/>
      <c r="SLR54" s="11"/>
      <c r="SLS54" s="11"/>
      <c r="SLT54" s="11"/>
      <c r="SLU54" s="11"/>
      <c r="SLV54" s="11"/>
      <c r="SLW54" s="11"/>
      <c r="SLX54" s="11"/>
      <c r="SLY54" s="11"/>
      <c r="SLZ54" s="11"/>
      <c r="SMA54" s="11"/>
      <c r="SMB54" s="11"/>
      <c r="SMC54" s="11"/>
      <c r="SMD54" s="11"/>
      <c r="SME54" s="11"/>
      <c r="SMF54" s="11"/>
      <c r="SMG54" s="11"/>
      <c r="SMH54" s="11"/>
      <c r="SMI54" s="11"/>
      <c r="SMJ54" s="11"/>
      <c r="SMK54" s="11"/>
      <c r="SML54" s="11"/>
      <c r="SMM54" s="11"/>
      <c r="SMN54" s="11"/>
      <c r="SMO54" s="11"/>
      <c r="SMP54" s="11"/>
      <c r="SMQ54" s="11"/>
      <c r="SMR54" s="11"/>
      <c r="SMS54" s="11"/>
      <c r="SMT54" s="11"/>
      <c r="SMU54" s="11"/>
      <c r="SMV54" s="11"/>
      <c r="SMW54" s="11"/>
      <c r="SMX54" s="11"/>
      <c r="SMY54" s="11"/>
      <c r="SMZ54" s="11"/>
      <c r="SNA54" s="11"/>
      <c r="SNB54" s="11"/>
      <c r="SNC54" s="11"/>
      <c r="SND54" s="11"/>
      <c r="SNE54" s="11"/>
      <c r="SNF54" s="11"/>
      <c r="SNG54" s="11"/>
      <c r="SNH54" s="11"/>
      <c r="SNI54" s="11"/>
      <c r="SNJ54" s="11"/>
      <c r="SNK54" s="11"/>
      <c r="SNL54" s="11"/>
      <c r="SNM54" s="11"/>
      <c r="SNN54" s="11"/>
      <c r="SNO54" s="11"/>
      <c r="SNP54" s="11"/>
      <c r="SNQ54" s="11"/>
      <c r="SNR54" s="11"/>
      <c r="SNS54" s="11"/>
      <c r="SNT54" s="11"/>
      <c r="SNU54" s="11"/>
      <c r="SNV54" s="11"/>
      <c r="SNW54" s="11"/>
      <c r="SNX54" s="11"/>
      <c r="SNY54" s="11"/>
      <c r="SNZ54" s="11"/>
      <c r="SOA54" s="11"/>
      <c r="SOB54" s="11"/>
      <c r="SOC54" s="11"/>
      <c r="SOD54" s="11"/>
      <c r="SOE54" s="11"/>
      <c r="SOF54" s="11"/>
      <c r="SOG54" s="11"/>
      <c r="SOH54" s="11"/>
      <c r="SOI54" s="11"/>
      <c r="SOJ54" s="11"/>
      <c r="SOK54" s="11"/>
      <c r="SOL54" s="11"/>
      <c r="SOM54" s="11"/>
      <c r="SON54" s="11"/>
      <c r="SOO54" s="11"/>
      <c r="SOP54" s="11"/>
      <c r="SOQ54" s="11"/>
      <c r="SOR54" s="11"/>
      <c r="SOS54" s="11"/>
      <c r="SOT54" s="11"/>
      <c r="SOU54" s="11"/>
      <c r="SOV54" s="11"/>
      <c r="SOW54" s="11"/>
      <c r="SOX54" s="11"/>
      <c r="SOY54" s="11"/>
      <c r="SOZ54" s="11"/>
      <c r="SPA54" s="11"/>
      <c r="SPB54" s="11"/>
      <c r="SPC54" s="11"/>
      <c r="SPD54" s="11"/>
      <c r="SPE54" s="11"/>
      <c r="SPF54" s="11"/>
      <c r="SPG54" s="11"/>
      <c r="SPH54" s="11"/>
      <c r="SPI54" s="11"/>
      <c r="SPJ54" s="11"/>
      <c r="SPK54" s="11"/>
      <c r="SPL54" s="11"/>
      <c r="SPM54" s="11"/>
      <c r="SPN54" s="11"/>
      <c r="SPO54" s="11"/>
      <c r="SPP54" s="11"/>
      <c r="SPQ54" s="11"/>
      <c r="SPR54" s="11"/>
      <c r="SPS54" s="11"/>
      <c r="SPT54" s="11"/>
      <c r="SPU54" s="11"/>
      <c r="SPV54" s="11"/>
      <c r="SPW54" s="11"/>
      <c r="SPX54" s="11"/>
      <c r="SPY54" s="11"/>
      <c r="SPZ54" s="11"/>
      <c r="SQA54" s="11"/>
      <c r="SQB54" s="11"/>
      <c r="SQC54" s="11"/>
      <c r="SQD54" s="11"/>
      <c r="SQE54" s="11"/>
      <c r="SQF54" s="11"/>
      <c r="SQG54" s="11"/>
      <c r="SQH54" s="11"/>
      <c r="SQI54" s="11"/>
      <c r="SQJ54" s="11"/>
      <c r="SQK54" s="11"/>
      <c r="SQL54" s="11"/>
      <c r="SQM54" s="11"/>
      <c r="SQN54" s="11"/>
      <c r="SQO54" s="11"/>
      <c r="SQP54" s="11"/>
      <c r="SQQ54" s="11"/>
      <c r="SQR54" s="11"/>
      <c r="SQS54" s="11"/>
      <c r="SQT54" s="11"/>
      <c r="SQU54" s="11"/>
      <c r="SQV54" s="11"/>
      <c r="SQW54" s="11"/>
      <c r="SQX54" s="11"/>
      <c r="SQY54" s="11"/>
      <c r="SQZ54" s="11"/>
      <c r="SRA54" s="11"/>
      <c r="SRB54" s="11"/>
      <c r="SRC54" s="11"/>
      <c r="SRD54" s="11"/>
      <c r="SRE54" s="11"/>
      <c r="SRF54" s="11"/>
      <c r="SRG54" s="11"/>
      <c r="SRH54" s="11"/>
      <c r="SRI54" s="11"/>
      <c r="SRJ54" s="11"/>
      <c r="SRK54" s="11"/>
      <c r="SRL54" s="11"/>
      <c r="SRM54" s="11"/>
      <c r="SRN54" s="11"/>
      <c r="SRO54" s="11"/>
      <c r="SRP54" s="11"/>
      <c r="SRQ54" s="11"/>
      <c r="SRR54" s="11"/>
      <c r="SRS54" s="11"/>
      <c r="SRT54" s="11"/>
      <c r="SRU54" s="11"/>
      <c r="SRV54" s="11"/>
      <c r="SRW54" s="11"/>
      <c r="SRX54" s="11"/>
      <c r="SRY54" s="11"/>
      <c r="SRZ54" s="11"/>
      <c r="SSA54" s="11"/>
      <c r="SSB54" s="11"/>
      <c r="SSC54" s="11"/>
      <c r="SSD54" s="11"/>
      <c r="SSE54" s="11"/>
      <c r="SSF54" s="11"/>
      <c r="SSG54" s="11"/>
      <c r="SSH54" s="11"/>
      <c r="SSI54" s="11"/>
      <c r="SSJ54" s="11"/>
      <c r="SSK54" s="11"/>
      <c r="SSL54" s="11"/>
      <c r="SSM54" s="11"/>
      <c r="SSN54" s="11"/>
      <c r="SSO54" s="11"/>
      <c r="SSP54" s="11"/>
      <c r="SSQ54" s="11"/>
      <c r="SSR54" s="11"/>
      <c r="SSS54" s="11"/>
      <c r="SST54" s="11"/>
      <c r="SSU54" s="11"/>
      <c r="SSV54" s="11"/>
      <c r="SSW54" s="11"/>
      <c r="SSX54" s="11"/>
      <c r="SSY54" s="11"/>
      <c r="SSZ54" s="11"/>
      <c r="STA54" s="11"/>
      <c r="STB54" s="11"/>
      <c r="STC54" s="11"/>
      <c r="STD54" s="11"/>
      <c r="STE54" s="11"/>
      <c r="STF54" s="11"/>
      <c r="STG54" s="11"/>
      <c r="STH54" s="11"/>
      <c r="STI54" s="11"/>
      <c r="STJ54" s="11"/>
      <c r="STK54" s="11"/>
      <c r="STL54" s="11"/>
      <c r="STM54" s="11"/>
      <c r="STN54" s="11"/>
      <c r="STO54" s="11"/>
      <c r="STP54" s="11"/>
      <c r="STQ54" s="11"/>
      <c r="STR54" s="11"/>
      <c r="STS54" s="11"/>
      <c r="STT54" s="11"/>
      <c r="STU54" s="11"/>
      <c r="STV54" s="11"/>
      <c r="STW54" s="11"/>
      <c r="STX54" s="11"/>
      <c r="STY54" s="11"/>
      <c r="STZ54" s="11"/>
      <c r="SUA54" s="11"/>
      <c r="SUB54" s="11"/>
      <c r="SUC54" s="11"/>
      <c r="SUD54" s="11"/>
      <c r="SUE54" s="11"/>
      <c r="SUF54" s="11"/>
      <c r="SUG54" s="11"/>
      <c r="SUH54" s="11"/>
      <c r="SUI54" s="11"/>
      <c r="SUJ54" s="11"/>
      <c r="SUK54" s="11"/>
      <c r="SUL54" s="11"/>
      <c r="SUM54" s="11"/>
      <c r="SUN54" s="11"/>
      <c r="SUO54" s="11"/>
      <c r="SUP54" s="11"/>
      <c r="SUQ54" s="11"/>
      <c r="SUR54" s="11"/>
      <c r="SUS54" s="11"/>
      <c r="SUT54" s="11"/>
      <c r="SUU54" s="11"/>
      <c r="SUV54" s="11"/>
      <c r="SUW54" s="11"/>
      <c r="SUX54" s="11"/>
      <c r="SUY54" s="11"/>
      <c r="SUZ54" s="11"/>
      <c r="SVA54" s="11"/>
      <c r="SVB54" s="11"/>
      <c r="SVC54" s="11"/>
      <c r="SVD54" s="11"/>
      <c r="SVE54" s="11"/>
      <c r="SVF54" s="11"/>
      <c r="SVG54" s="11"/>
      <c r="SVH54" s="11"/>
      <c r="SVI54" s="11"/>
      <c r="SVJ54" s="11"/>
      <c r="SVK54" s="11"/>
      <c r="SVL54" s="11"/>
      <c r="SVM54" s="11"/>
      <c r="SVN54" s="11"/>
      <c r="SVO54" s="11"/>
      <c r="SVP54" s="11"/>
      <c r="SVQ54" s="11"/>
      <c r="SVR54" s="11"/>
      <c r="SVS54" s="11"/>
      <c r="SVT54" s="11"/>
      <c r="SVU54" s="11"/>
      <c r="SVV54" s="11"/>
      <c r="SVW54" s="11"/>
      <c r="SVX54" s="11"/>
      <c r="SVY54" s="11"/>
      <c r="SVZ54" s="11"/>
      <c r="SWA54" s="11"/>
      <c r="SWB54" s="11"/>
      <c r="SWC54" s="11"/>
      <c r="SWD54" s="11"/>
      <c r="SWE54" s="11"/>
      <c r="SWF54" s="11"/>
      <c r="SWG54" s="11"/>
      <c r="SWH54" s="11"/>
      <c r="SWI54" s="11"/>
      <c r="SWJ54" s="11"/>
      <c r="SWK54" s="11"/>
      <c r="SWL54" s="11"/>
      <c r="SWM54" s="11"/>
      <c r="SWN54" s="11"/>
      <c r="SWO54" s="11"/>
      <c r="SWP54" s="11"/>
      <c r="SWQ54" s="11"/>
      <c r="SWR54" s="11"/>
      <c r="SWS54" s="11"/>
      <c r="SWT54" s="11"/>
      <c r="SWU54" s="11"/>
      <c r="SWV54" s="11"/>
      <c r="SWW54" s="11"/>
      <c r="SWX54" s="11"/>
      <c r="SWY54" s="11"/>
      <c r="SWZ54" s="11"/>
      <c r="SXA54" s="11"/>
      <c r="SXB54" s="11"/>
      <c r="SXC54" s="11"/>
      <c r="SXD54" s="11"/>
      <c r="SXE54" s="11"/>
      <c r="SXF54" s="11"/>
      <c r="SXG54" s="11"/>
      <c r="SXH54" s="11"/>
      <c r="SXI54" s="11"/>
      <c r="SXJ54" s="11"/>
      <c r="SXK54" s="11"/>
      <c r="SXL54" s="11"/>
      <c r="SXM54" s="11"/>
      <c r="SXN54" s="11"/>
      <c r="SXO54" s="11"/>
      <c r="SXP54" s="11"/>
      <c r="SXQ54" s="11"/>
      <c r="SXR54" s="11"/>
      <c r="SXS54" s="11"/>
      <c r="SXT54" s="11"/>
      <c r="SXU54" s="11"/>
      <c r="SXV54" s="11"/>
      <c r="SXW54" s="11"/>
      <c r="SXX54" s="11"/>
      <c r="SXY54" s="11"/>
      <c r="SXZ54" s="11"/>
      <c r="SYA54" s="11"/>
      <c r="SYB54" s="11"/>
      <c r="SYC54" s="11"/>
      <c r="SYD54" s="11"/>
      <c r="SYE54" s="11"/>
      <c r="SYF54" s="11"/>
      <c r="SYG54" s="11"/>
      <c r="SYH54" s="11"/>
      <c r="SYI54" s="11"/>
      <c r="SYJ54" s="11"/>
      <c r="SYK54" s="11"/>
      <c r="SYL54" s="11"/>
      <c r="SYM54" s="11"/>
      <c r="SYN54" s="11"/>
      <c r="SYO54" s="11"/>
      <c r="SYP54" s="11"/>
      <c r="SYQ54" s="11"/>
      <c r="SYR54" s="11"/>
      <c r="SYS54" s="11"/>
      <c r="SYT54" s="11"/>
      <c r="SYU54" s="11"/>
      <c r="SYV54" s="11"/>
      <c r="SYW54" s="11"/>
      <c r="SYX54" s="11"/>
      <c r="SYY54" s="11"/>
      <c r="SYZ54" s="11"/>
      <c r="SZA54" s="11"/>
      <c r="SZB54" s="11"/>
      <c r="SZC54" s="11"/>
      <c r="SZD54" s="11"/>
      <c r="SZE54" s="11"/>
      <c r="SZF54" s="11"/>
      <c r="SZG54" s="11"/>
      <c r="SZH54" s="11"/>
      <c r="SZI54" s="11"/>
      <c r="SZJ54" s="11"/>
      <c r="SZK54" s="11"/>
      <c r="SZL54" s="11"/>
      <c r="SZM54" s="11"/>
      <c r="SZN54" s="11"/>
      <c r="SZO54" s="11"/>
      <c r="SZP54" s="11"/>
      <c r="SZQ54" s="11"/>
      <c r="SZR54" s="11"/>
      <c r="SZS54" s="11"/>
      <c r="SZT54" s="11"/>
      <c r="SZU54" s="11"/>
      <c r="SZV54" s="11"/>
      <c r="SZW54" s="11"/>
      <c r="SZX54" s="11"/>
      <c r="SZY54" s="11"/>
      <c r="SZZ54" s="11"/>
      <c r="TAA54" s="11"/>
      <c r="TAB54" s="11"/>
      <c r="TAC54" s="11"/>
      <c r="TAD54" s="11"/>
      <c r="TAE54" s="11"/>
      <c r="TAF54" s="11"/>
      <c r="TAG54" s="11"/>
      <c r="TAH54" s="11"/>
      <c r="TAI54" s="11"/>
      <c r="TAJ54" s="11"/>
      <c r="TAK54" s="11"/>
      <c r="TAL54" s="11"/>
      <c r="TAM54" s="11"/>
      <c r="TAN54" s="11"/>
      <c r="TAO54" s="11"/>
      <c r="TAP54" s="11"/>
      <c r="TAQ54" s="11"/>
      <c r="TAR54" s="11"/>
      <c r="TAS54" s="11"/>
      <c r="TAT54" s="11"/>
      <c r="TAU54" s="11"/>
      <c r="TAV54" s="11"/>
      <c r="TAW54" s="11"/>
      <c r="TAX54" s="11"/>
      <c r="TAY54" s="11"/>
      <c r="TAZ54" s="11"/>
      <c r="TBA54" s="11"/>
      <c r="TBB54" s="11"/>
      <c r="TBC54" s="11"/>
      <c r="TBD54" s="11"/>
      <c r="TBE54" s="11"/>
      <c r="TBF54" s="11"/>
      <c r="TBG54" s="11"/>
      <c r="TBH54" s="11"/>
      <c r="TBI54" s="11"/>
      <c r="TBJ54" s="11"/>
      <c r="TBK54" s="11"/>
      <c r="TBL54" s="11"/>
      <c r="TBM54" s="11"/>
      <c r="TBN54" s="11"/>
      <c r="TBO54" s="11"/>
      <c r="TBP54" s="11"/>
      <c r="TBQ54" s="11"/>
      <c r="TBR54" s="11"/>
      <c r="TBS54" s="11"/>
      <c r="TBT54" s="11"/>
      <c r="TBU54" s="11"/>
      <c r="TBV54" s="11"/>
      <c r="TBW54" s="11"/>
      <c r="TBX54" s="11"/>
      <c r="TBY54" s="11"/>
      <c r="TBZ54" s="11"/>
      <c r="TCA54" s="11"/>
      <c r="TCB54" s="11"/>
      <c r="TCC54" s="11"/>
      <c r="TCD54" s="11"/>
      <c r="TCE54" s="11"/>
      <c r="TCF54" s="11"/>
      <c r="TCG54" s="11"/>
      <c r="TCH54" s="11"/>
      <c r="TCI54" s="11"/>
      <c r="TCJ54" s="11"/>
      <c r="TCK54" s="11"/>
      <c r="TCL54" s="11"/>
      <c r="TCM54" s="11"/>
      <c r="TCN54" s="11"/>
      <c r="TCO54" s="11"/>
      <c r="TCP54" s="11"/>
      <c r="TCQ54" s="11"/>
      <c r="TCR54" s="11"/>
      <c r="TCS54" s="11"/>
      <c r="TCT54" s="11"/>
      <c r="TCU54" s="11"/>
      <c r="TCV54" s="11"/>
      <c r="TCW54" s="11"/>
      <c r="TCX54" s="11"/>
      <c r="TCY54" s="11"/>
      <c r="TCZ54" s="11"/>
      <c r="TDA54" s="11"/>
      <c r="TDB54" s="11"/>
      <c r="TDC54" s="11"/>
      <c r="TDD54" s="11"/>
      <c r="TDE54" s="11"/>
      <c r="TDF54" s="11"/>
      <c r="TDG54" s="11"/>
      <c r="TDH54" s="11"/>
      <c r="TDI54" s="11"/>
      <c r="TDJ54" s="11"/>
      <c r="TDK54" s="11"/>
      <c r="TDL54" s="11"/>
      <c r="TDM54" s="11"/>
      <c r="TDN54" s="11"/>
      <c r="TDO54" s="11"/>
      <c r="TDP54" s="11"/>
      <c r="TDQ54" s="11"/>
      <c r="TDR54" s="11"/>
      <c r="TDS54" s="11"/>
      <c r="TDT54" s="11"/>
      <c r="TDU54" s="11"/>
      <c r="TDV54" s="11"/>
      <c r="TDW54" s="11"/>
      <c r="TDX54" s="11"/>
      <c r="TDY54" s="11"/>
      <c r="TDZ54" s="11"/>
      <c r="TEA54" s="11"/>
      <c r="TEB54" s="11"/>
      <c r="TEC54" s="11"/>
      <c r="TED54" s="11"/>
      <c r="TEE54" s="11"/>
      <c r="TEF54" s="11"/>
      <c r="TEG54" s="11"/>
      <c r="TEH54" s="11"/>
      <c r="TEI54" s="11"/>
      <c r="TEJ54" s="11"/>
      <c r="TEK54" s="11"/>
      <c r="TEL54" s="11"/>
      <c r="TEM54" s="11"/>
      <c r="TEN54" s="11"/>
      <c r="TEO54" s="11"/>
      <c r="TEP54" s="11"/>
      <c r="TEQ54" s="11"/>
      <c r="TER54" s="11"/>
      <c r="TES54" s="11"/>
      <c r="TET54" s="11"/>
      <c r="TEU54" s="11"/>
      <c r="TEV54" s="11"/>
      <c r="TEW54" s="11"/>
      <c r="TEX54" s="11"/>
      <c r="TEY54" s="11"/>
      <c r="TEZ54" s="11"/>
      <c r="TFA54" s="11"/>
      <c r="TFB54" s="11"/>
      <c r="TFC54" s="11"/>
      <c r="TFD54" s="11"/>
      <c r="TFE54" s="11"/>
      <c r="TFF54" s="11"/>
      <c r="TFG54" s="11"/>
      <c r="TFH54" s="11"/>
      <c r="TFI54" s="11"/>
      <c r="TFJ54" s="11"/>
      <c r="TFK54" s="11"/>
      <c r="TFL54" s="11"/>
      <c r="TFM54" s="11"/>
      <c r="TFN54" s="11"/>
      <c r="TFO54" s="11"/>
      <c r="TFP54" s="11"/>
      <c r="TFQ54" s="11"/>
      <c r="TFR54" s="11"/>
      <c r="TFS54" s="11"/>
      <c r="TFT54" s="11"/>
      <c r="TFU54" s="11"/>
      <c r="TFV54" s="11"/>
      <c r="TFW54" s="11"/>
      <c r="TFX54" s="11"/>
      <c r="TFY54" s="11"/>
      <c r="TFZ54" s="11"/>
      <c r="TGA54" s="11"/>
      <c r="TGB54" s="11"/>
      <c r="TGC54" s="11"/>
      <c r="TGD54" s="11"/>
      <c r="TGE54" s="11"/>
      <c r="TGF54" s="11"/>
      <c r="TGG54" s="11"/>
      <c r="TGH54" s="11"/>
      <c r="TGI54" s="11"/>
      <c r="TGJ54" s="11"/>
      <c r="TGK54" s="11"/>
      <c r="TGL54" s="11"/>
      <c r="TGM54" s="11"/>
      <c r="TGN54" s="11"/>
      <c r="TGO54" s="11"/>
      <c r="TGP54" s="11"/>
      <c r="TGQ54" s="11"/>
      <c r="TGR54" s="11"/>
      <c r="TGS54" s="11"/>
      <c r="TGT54" s="11"/>
      <c r="TGU54" s="11"/>
      <c r="TGV54" s="11"/>
      <c r="TGW54" s="11"/>
      <c r="TGX54" s="11"/>
      <c r="TGY54" s="11"/>
      <c r="TGZ54" s="11"/>
      <c r="THA54" s="11"/>
      <c r="THB54" s="11"/>
      <c r="THC54" s="11"/>
      <c r="THD54" s="11"/>
      <c r="THE54" s="11"/>
      <c r="THF54" s="11"/>
      <c r="THG54" s="11"/>
      <c r="THH54" s="11"/>
      <c r="THI54" s="11"/>
      <c r="THJ54" s="11"/>
      <c r="THK54" s="11"/>
      <c r="THL54" s="11"/>
      <c r="THM54" s="11"/>
      <c r="THN54" s="11"/>
      <c r="THO54" s="11"/>
      <c r="THP54" s="11"/>
      <c r="THQ54" s="11"/>
      <c r="THR54" s="11"/>
      <c r="THS54" s="11"/>
      <c r="THT54" s="11"/>
      <c r="THU54" s="11"/>
      <c r="THV54" s="11"/>
      <c r="THW54" s="11"/>
      <c r="THX54" s="11"/>
      <c r="THY54" s="11"/>
      <c r="THZ54" s="11"/>
      <c r="TIA54" s="11"/>
      <c r="TIB54" s="11"/>
      <c r="TIC54" s="11"/>
      <c r="TID54" s="11"/>
      <c r="TIE54" s="11"/>
      <c r="TIF54" s="11"/>
      <c r="TIG54" s="11"/>
      <c r="TIH54" s="11"/>
      <c r="TII54" s="11"/>
      <c r="TIJ54" s="11"/>
      <c r="TIK54" s="11"/>
      <c r="TIL54" s="11"/>
      <c r="TIM54" s="11"/>
      <c r="TIN54" s="11"/>
      <c r="TIO54" s="11"/>
      <c r="TIP54" s="11"/>
      <c r="TIQ54" s="11"/>
      <c r="TIR54" s="11"/>
      <c r="TIS54" s="11"/>
      <c r="TIT54" s="11"/>
      <c r="TIU54" s="11"/>
      <c r="TIV54" s="11"/>
      <c r="TIW54" s="11"/>
      <c r="TIX54" s="11"/>
      <c r="TIY54" s="11"/>
      <c r="TIZ54" s="11"/>
      <c r="TJA54" s="11"/>
      <c r="TJB54" s="11"/>
      <c r="TJC54" s="11"/>
      <c r="TJD54" s="11"/>
      <c r="TJE54" s="11"/>
      <c r="TJF54" s="11"/>
      <c r="TJG54" s="11"/>
      <c r="TJH54" s="11"/>
      <c r="TJI54" s="11"/>
      <c r="TJJ54" s="11"/>
      <c r="TJK54" s="11"/>
      <c r="TJL54" s="11"/>
      <c r="TJM54" s="11"/>
      <c r="TJN54" s="11"/>
      <c r="TJO54" s="11"/>
      <c r="TJP54" s="11"/>
      <c r="TJQ54" s="11"/>
      <c r="TJR54" s="11"/>
      <c r="TJS54" s="11"/>
      <c r="TJT54" s="11"/>
      <c r="TJU54" s="11"/>
      <c r="TJV54" s="11"/>
      <c r="TJW54" s="11"/>
      <c r="TJX54" s="11"/>
      <c r="TJY54" s="11"/>
      <c r="TJZ54" s="11"/>
      <c r="TKA54" s="11"/>
      <c r="TKB54" s="11"/>
      <c r="TKC54" s="11"/>
      <c r="TKD54" s="11"/>
      <c r="TKE54" s="11"/>
      <c r="TKF54" s="11"/>
      <c r="TKG54" s="11"/>
      <c r="TKH54" s="11"/>
      <c r="TKI54" s="11"/>
      <c r="TKJ54" s="11"/>
      <c r="TKK54" s="11"/>
      <c r="TKL54" s="11"/>
      <c r="TKM54" s="11"/>
      <c r="TKN54" s="11"/>
      <c r="TKO54" s="11"/>
      <c r="TKP54" s="11"/>
      <c r="TKQ54" s="11"/>
      <c r="TKR54" s="11"/>
      <c r="TKS54" s="11"/>
      <c r="TKT54" s="11"/>
      <c r="TKU54" s="11"/>
      <c r="TKV54" s="11"/>
      <c r="TKW54" s="11"/>
      <c r="TKX54" s="11"/>
      <c r="TKY54" s="11"/>
      <c r="TKZ54" s="11"/>
      <c r="TLA54" s="11"/>
      <c r="TLB54" s="11"/>
      <c r="TLC54" s="11"/>
      <c r="TLD54" s="11"/>
      <c r="TLE54" s="11"/>
      <c r="TLF54" s="11"/>
      <c r="TLG54" s="11"/>
      <c r="TLH54" s="11"/>
      <c r="TLI54" s="11"/>
      <c r="TLJ54" s="11"/>
      <c r="TLK54" s="11"/>
      <c r="TLL54" s="11"/>
      <c r="TLM54" s="11"/>
      <c r="TLN54" s="11"/>
      <c r="TLO54" s="11"/>
      <c r="TLP54" s="11"/>
      <c r="TLQ54" s="11"/>
      <c r="TLR54" s="11"/>
      <c r="TLS54" s="11"/>
      <c r="TLT54" s="11"/>
      <c r="TLU54" s="11"/>
      <c r="TLV54" s="11"/>
      <c r="TLW54" s="11"/>
      <c r="TLX54" s="11"/>
      <c r="TLY54" s="11"/>
      <c r="TLZ54" s="11"/>
      <c r="TMA54" s="11"/>
      <c r="TMB54" s="11"/>
      <c r="TMC54" s="11"/>
      <c r="TMD54" s="11"/>
      <c r="TME54" s="11"/>
      <c r="TMF54" s="11"/>
      <c r="TMG54" s="11"/>
      <c r="TMH54" s="11"/>
      <c r="TMI54" s="11"/>
      <c r="TMJ54" s="11"/>
      <c r="TMK54" s="11"/>
      <c r="TML54" s="11"/>
      <c r="TMM54" s="11"/>
      <c r="TMN54" s="11"/>
      <c r="TMO54" s="11"/>
      <c r="TMP54" s="11"/>
      <c r="TMQ54" s="11"/>
      <c r="TMR54" s="11"/>
      <c r="TMS54" s="11"/>
      <c r="TMT54" s="11"/>
      <c r="TMU54" s="11"/>
      <c r="TMV54" s="11"/>
      <c r="TMW54" s="11"/>
      <c r="TMX54" s="11"/>
      <c r="TMY54" s="11"/>
      <c r="TMZ54" s="11"/>
      <c r="TNA54" s="11"/>
      <c r="TNB54" s="11"/>
      <c r="TNC54" s="11"/>
      <c r="TND54" s="11"/>
      <c r="TNE54" s="11"/>
      <c r="TNF54" s="11"/>
      <c r="TNG54" s="11"/>
      <c r="TNH54" s="11"/>
      <c r="TNI54" s="11"/>
      <c r="TNJ54" s="11"/>
      <c r="TNK54" s="11"/>
      <c r="TNL54" s="11"/>
      <c r="TNM54" s="11"/>
      <c r="TNN54" s="11"/>
      <c r="TNO54" s="11"/>
      <c r="TNP54" s="11"/>
      <c r="TNQ54" s="11"/>
      <c r="TNR54" s="11"/>
      <c r="TNS54" s="11"/>
      <c r="TNT54" s="11"/>
      <c r="TNU54" s="11"/>
      <c r="TNV54" s="11"/>
      <c r="TNW54" s="11"/>
      <c r="TNX54" s="11"/>
      <c r="TNY54" s="11"/>
      <c r="TNZ54" s="11"/>
      <c r="TOA54" s="11"/>
      <c r="TOB54" s="11"/>
      <c r="TOC54" s="11"/>
      <c r="TOD54" s="11"/>
      <c r="TOE54" s="11"/>
      <c r="TOF54" s="11"/>
      <c r="TOG54" s="11"/>
      <c r="TOH54" s="11"/>
      <c r="TOI54" s="11"/>
      <c r="TOJ54" s="11"/>
      <c r="TOK54" s="11"/>
      <c r="TOL54" s="11"/>
      <c r="TOM54" s="11"/>
      <c r="TON54" s="11"/>
      <c r="TOO54" s="11"/>
      <c r="TOP54" s="11"/>
      <c r="TOQ54" s="11"/>
      <c r="TOR54" s="11"/>
      <c r="TOS54" s="11"/>
      <c r="TOT54" s="11"/>
      <c r="TOU54" s="11"/>
      <c r="TOV54" s="11"/>
      <c r="TOW54" s="11"/>
      <c r="TOX54" s="11"/>
      <c r="TOY54" s="11"/>
      <c r="TOZ54" s="11"/>
      <c r="TPA54" s="11"/>
      <c r="TPB54" s="11"/>
      <c r="TPC54" s="11"/>
      <c r="TPD54" s="11"/>
      <c r="TPE54" s="11"/>
      <c r="TPF54" s="11"/>
      <c r="TPG54" s="11"/>
      <c r="TPH54" s="11"/>
      <c r="TPI54" s="11"/>
      <c r="TPJ54" s="11"/>
      <c r="TPK54" s="11"/>
      <c r="TPL54" s="11"/>
      <c r="TPM54" s="11"/>
      <c r="TPN54" s="11"/>
      <c r="TPO54" s="11"/>
      <c r="TPP54" s="11"/>
      <c r="TPQ54" s="11"/>
      <c r="TPR54" s="11"/>
      <c r="TPS54" s="11"/>
      <c r="TPT54" s="11"/>
      <c r="TPU54" s="11"/>
      <c r="TPV54" s="11"/>
      <c r="TPW54" s="11"/>
      <c r="TPX54" s="11"/>
      <c r="TPY54" s="11"/>
      <c r="TPZ54" s="11"/>
      <c r="TQA54" s="11"/>
      <c r="TQB54" s="11"/>
      <c r="TQC54" s="11"/>
      <c r="TQD54" s="11"/>
      <c r="TQE54" s="11"/>
      <c r="TQF54" s="11"/>
      <c r="TQG54" s="11"/>
      <c r="TQH54" s="11"/>
      <c r="TQI54" s="11"/>
      <c r="TQJ54" s="11"/>
      <c r="TQK54" s="11"/>
      <c r="TQL54" s="11"/>
      <c r="TQM54" s="11"/>
      <c r="TQN54" s="11"/>
      <c r="TQO54" s="11"/>
      <c r="TQP54" s="11"/>
      <c r="TQQ54" s="11"/>
      <c r="TQR54" s="11"/>
      <c r="TQS54" s="11"/>
      <c r="TQT54" s="11"/>
      <c r="TQU54" s="11"/>
      <c r="TQV54" s="11"/>
      <c r="TQW54" s="11"/>
      <c r="TQX54" s="11"/>
      <c r="TQY54" s="11"/>
      <c r="TQZ54" s="11"/>
      <c r="TRA54" s="11"/>
      <c r="TRB54" s="11"/>
      <c r="TRC54" s="11"/>
      <c r="TRD54" s="11"/>
      <c r="TRE54" s="11"/>
      <c r="TRF54" s="11"/>
      <c r="TRG54" s="11"/>
      <c r="TRH54" s="11"/>
      <c r="TRI54" s="11"/>
      <c r="TRJ54" s="11"/>
      <c r="TRK54" s="11"/>
      <c r="TRL54" s="11"/>
      <c r="TRM54" s="11"/>
      <c r="TRN54" s="11"/>
      <c r="TRO54" s="11"/>
      <c r="TRP54" s="11"/>
      <c r="TRQ54" s="11"/>
      <c r="TRR54" s="11"/>
      <c r="TRS54" s="11"/>
      <c r="TRT54" s="11"/>
      <c r="TRU54" s="11"/>
      <c r="TRV54" s="11"/>
      <c r="TRW54" s="11"/>
      <c r="TRX54" s="11"/>
      <c r="TRY54" s="11"/>
      <c r="TRZ54" s="11"/>
      <c r="TSA54" s="11"/>
      <c r="TSB54" s="11"/>
      <c r="TSC54" s="11"/>
      <c r="TSD54" s="11"/>
      <c r="TSE54" s="11"/>
      <c r="TSF54" s="11"/>
      <c r="TSG54" s="11"/>
      <c r="TSH54" s="11"/>
      <c r="TSI54" s="11"/>
      <c r="TSJ54" s="11"/>
      <c r="TSK54" s="11"/>
      <c r="TSL54" s="11"/>
      <c r="TSM54" s="11"/>
      <c r="TSN54" s="11"/>
      <c r="TSO54" s="11"/>
      <c r="TSP54" s="11"/>
      <c r="TSQ54" s="11"/>
      <c r="TSR54" s="11"/>
      <c r="TSS54" s="11"/>
      <c r="TST54" s="11"/>
      <c r="TSU54" s="11"/>
      <c r="TSV54" s="11"/>
      <c r="TSW54" s="11"/>
      <c r="TSX54" s="11"/>
      <c r="TSY54" s="11"/>
      <c r="TSZ54" s="11"/>
      <c r="TTA54" s="11"/>
      <c r="TTB54" s="11"/>
      <c r="TTC54" s="11"/>
      <c r="TTD54" s="11"/>
      <c r="TTE54" s="11"/>
      <c r="TTF54" s="11"/>
      <c r="TTG54" s="11"/>
      <c r="TTH54" s="11"/>
      <c r="TTI54" s="11"/>
      <c r="TTJ54" s="11"/>
      <c r="TTK54" s="11"/>
      <c r="TTL54" s="11"/>
      <c r="TTM54" s="11"/>
      <c r="TTN54" s="11"/>
      <c r="TTO54" s="11"/>
      <c r="TTP54" s="11"/>
      <c r="TTQ54" s="11"/>
      <c r="TTR54" s="11"/>
      <c r="TTS54" s="11"/>
      <c r="TTT54" s="11"/>
      <c r="TTU54" s="11"/>
      <c r="TTV54" s="11"/>
      <c r="TTW54" s="11"/>
      <c r="TTX54" s="11"/>
      <c r="TTY54" s="11"/>
      <c r="TTZ54" s="11"/>
      <c r="TUA54" s="11"/>
      <c r="TUB54" s="11"/>
      <c r="TUC54" s="11"/>
      <c r="TUD54" s="11"/>
      <c r="TUE54" s="11"/>
      <c r="TUF54" s="11"/>
      <c r="TUG54" s="11"/>
      <c r="TUH54" s="11"/>
      <c r="TUI54" s="11"/>
      <c r="TUJ54" s="11"/>
      <c r="TUK54" s="11"/>
      <c r="TUL54" s="11"/>
      <c r="TUM54" s="11"/>
      <c r="TUN54" s="11"/>
      <c r="TUO54" s="11"/>
      <c r="TUP54" s="11"/>
      <c r="TUQ54" s="11"/>
      <c r="TUR54" s="11"/>
      <c r="TUS54" s="11"/>
      <c r="TUT54" s="11"/>
      <c r="TUU54" s="11"/>
      <c r="TUV54" s="11"/>
      <c r="TUW54" s="11"/>
      <c r="TUX54" s="11"/>
      <c r="TUY54" s="11"/>
      <c r="TUZ54" s="11"/>
      <c r="TVA54" s="11"/>
      <c r="TVB54" s="11"/>
      <c r="TVC54" s="11"/>
      <c r="TVD54" s="11"/>
      <c r="TVE54" s="11"/>
      <c r="TVF54" s="11"/>
      <c r="TVG54" s="11"/>
      <c r="TVH54" s="11"/>
      <c r="TVI54" s="11"/>
      <c r="TVJ54" s="11"/>
      <c r="TVK54" s="11"/>
      <c r="TVL54" s="11"/>
      <c r="TVM54" s="11"/>
      <c r="TVN54" s="11"/>
      <c r="TVO54" s="11"/>
      <c r="TVP54" s="11"/>
      <c r="TVQ54" s="11"/>
      <c r="TVR54" s="11"/>
      <c r="TVS54" s="11"/>
      <c r="TVT54" s="11"/>
      <c r="TVU54" s="11"/>
      <c r="TVV54" s="11"/>
      <c r="TVW54" s="11"/>
      <c r="TVX54" s="11"/>
      <c r="TVY54" s="11"/>
      <c r="TVZ54" s="11"/>
      <c r="TWA54" s="11"/>
      <c r="TWB54" s="11"/>
      <c r="TWC54" s="11"/>
      <c r="TWD54" s="11"/>
      <c r="TWE54" s="11"/>
      <c r="TWF54" s="11"/>
      <c r="TWG54" s="11"/>
      <c r="TWH54" s="11"/>
      <c r="TWI54" s="11"/>
      <c r="TWJ54" s="11"/>
      <c r="TWK54" s="11"/>
      <c r="TWL54" s="11"/>
      <c r="TWM54" s="11"/>
      <c r="TWN54" s="11"/>
      <c r="TWO54" s="11"/>
      <c r="TWP54" s="11"/>
      <c r="TWQ54" s="11"/>
      <c r="TWR54" s="11"/>
      <c r="TWS54" s="11"/>
      <c r="TWT54" s="11"/>
      <c r="TWU54" s="11"/>
      <c r="TWV54" s="11"/>
      <c r="TWW54" s="11"/>
      <c r="TWX54" s="11"/>
      <c r="TWY54" s="11"/>
      <c r="TWZ54" s="11"/>
      <c r="TXA54" s="11"/>
      <c r="TXB54" s="11"/>
      <c r="TXC54" s="11"/>
      <c r="TXD54" s="11"/>
      <c r="TXE54" s="11"/>
      <c r="TXF54" s="11"/>
      <c r="TXG54" s="11"/>
      <c r="TXH54" s="11"/>
      <c r="TXI54" s="11"/>
      <c r="TXJ54" s="11"/>
      <c r="TXK54" s="11"/>
      <c r="TXL54" s="11"/>
      <c r="TXM54" s="11"/>
      <c r="TXN54" s="11"/>
      <c r="TXO54" s="11"/>
      <c r="TXP54" s="11"/>
      <c r="TXQ54" s="11"/>
      <c r="TXR54" s="11"/>
      <c r="TXS54" s="11"/>
      <c r="TXT54" s="11"/>
      <c r="TXU54" s="11"/>
      <c r="TXV54" s="11"/>
      <c r="TXW54" s="11"/>
      <c r="TXX54" s="11"/>
      <c r="TXY54" s="11"/>
      <c r="TXZ54" s="11"/>
      <c r="TYA54" s="11"/>
      <c r="TYB54" s="11"/>
      <c r="TYC54" s="11"/>
      <c r="TYD54" s="11"/>
      <c r="TYE54" s="11"/>
      <c r="TYF54" s="11"/>
      <c r="TYG54" s="11"/>
      <c r="TYH54" s="11"/>
      <c r="TYI54" s="11"/>
      <c r="TYJ54" s="11"/>
      <c r="TYK54" s="11"/>
      <c r="TYL54" s="11"/>
      <c r="TYM54" s="11"/>
      <c r="TYN54" s="11"/>
      <c r="TYO54" s="11"/>
      <c r="TYP54" s="11"/>
      <c r="TYQ54" s="11"/>
      <c r="TYR54" s="11"/>
      <c r="TYS54" s="11"/>
      <c r="TYT54" s="11"/>
      <c r="TYU54" s="11"/>
      <c r="TYV54" s="11"/>
      <c r="TYW54" s="11"/>
      <c r="TYX54" s="11"/>
      <c r="TYY54" s="11"/>
      <c r="TYZ54" s="11"/>
      <c r="TZA54" s="11"/>
      <c r="TZB54" s="11"/>
      <c r="TZC54" s="11"/>
      <c r="TZD54" s="11"/>
      <c r="TZE54" s="11"/>
      <c r="TZF54" s="11"/>
      <c r="TZG54" s="11"/>
      <c r="TZH54" s="11"/>
      <c r="TZI54" s="11"/>
      <c r="TZJ54" s="11"/>
      <c r="TZK54" s="11"/>
      <c r="TZL54" s="11"/>
      <c r="TZM54" s="11"/>
      <c r="TZN54" s="11"/>
      <c r="TZO54" s="11"/>
      <c r="TZP54" s="11"/>
      <c r="TZQ54" s="11"/>
      <c r="TZR54" s="11"/>
      <c r="TZS54" s="11"/>
      <c r="TZT54" s="11"/>
      <c r="TZU54" s="11"/>
      <c r="TZV54" s="11"/>
      <c r="TZW54" s="11"/>
      <c r="TZX54" s="11"/>
      <c r="TZY54" s="11"/>
      <c r="TZZ54" s="11"/>
      <c r="UAA54" s="11"/>
      <c r="UAB54" s="11"/>
      <c r="UAC54" s="11"/>
      <c r="UAD54" s="11"/>
      <c r="UAE54" s="11"/>
      <c r="UAF54" s="11"/>
      <c r="UAG54" s="11"/>
      <c r="UAH54" s="11"/>
      <c r="UAI54" s="11"/>
      <c r="UAJ54" s="11"/>
      <c r="UAK54" s="11"/>
      <c r="UAL54" s="11"/>
      <c r="UAM54" s="11"/>
      <c r="UAN54" s="11"/>
      <c r="UAO54" s="11"/>
      <c r="UAP54" s="11"/>
      <c r="UAQ54" s="11"/>
      <c r="UAR54" s="11"/>
      <c r="UAS54" s="11"/>
      <c r="UAT54" s="11"/>
      <c r="UAU54" s="11"/>
      <c r="UAV54" s="11"/>
      <c r="UAW54" s="11"/>
      <c r="UAX54" s="11"/>
      <c r="UAY54" s="11"/>
      <c r="UAZ54" s="11"/>
      <c r="UBA54" s="11"/>
      <c r="UBB54" s="11"/>
      <c r="UBC54" s="11"/>
      <c r="UBD54" s="11"/>
      <c r="UBE54" s="11"/>
      <c r="UBF54" s="11"/>
      <c r="UBG54" s="11"/>
      <c r="UBH54" s="11"/>
      <c r="UBI54" s="11"/>
      <c r="UBJ54" s="11"/>
      <c r="UBK54" s="11"/>
      <c r="UBL54" s="11"/>
      <c r="UBM54" s="11"/>
      <c r="UBN54" s="11"/>
      <c r="UBO54" s="11"/>
      <c r="UBP54" s="11"/>
      <c r="UBQ54" s="11"/>
      <c r="UBR54" s="11"/>
      <c r="UBS54" s="11"/>
      <c r="UBT54" s="11"/>
      <c r="UBU54" s="11"/>
      <c r="UBV54" s="11"/>
      <c r="UBW54" s="11"/>
      <c r="UBX54" s="11"/>
      <c r="UBY54" s="11"/>
      <c r="UBZ54" s="11"/>
      <c r="UCA54" s="11"/>
      <c r="UCB54" s="11"/>
      <c r="UCC54" s="11"/>
      <c r="UCD54" s="11"/>
      <c r="UCE54" s="11"/>
      <c r="UCF54" s="11"/>
      <c r="UCG54" s="11"/>
      <c r="UCH54" s="11"/>
      <c r="UCI54" s="11"/>
      <c r="UCJ54" s="11"/>
      <c r="UCK54" s="11"/>
      <c r="UCL54" s="11"/>
      <c r="UCM54" s="11"/>
      <c r="UCN54" s="11"/>
      <c r="UCO54" s="11"/>
      <c r="UCP54" s="11"/>
      <c r="UCQ54" s="11"/>
      <c r="UCR54" s="11"/>
      <c r="UCS54" s="11"/>
      <c r="UCT54" s="11"/>
      <c r="UCU54" s="11"/>
      <c r="UCV54" s="11"/>
      <c r="UCW54" s="11"/>
      <c r="UCX54" s="11"/>
      <c r="UCY54" s="11"/>
      <c r="UCZ54" s="11"/>
      <c r="UDA54" s="11"/>
      <c r="UDB54" s="11"/>
      <c r="UDC54" s="11"/>
      <c r="UDD54" s="11"/>
      <c r="UDE54" s="11"/>
      <c r="UDF54" s="11"/>
      <c r="UDG54" s="11"/>
      <c r="UDH54" s="11"/>
      <c r="UDI54" s="11"/>
      <c r="UDJ54" s="11"/>
      <c r="UDK54" s="11"/>
      <c r="UDL54" s="11"/>
      <c r="UDM54" s="11"/>
      <c r="UDN54" s="11"/>
      <c r="UDO54" s="11"/>
      <c r="UDP54" s="11"/>
      <c r="UDQ54" s="11"/>
      <c r="UDR54" s="11"/>
      <c r="UDS54" s="11"/>
      <c r="UDT54" s="11"/>
      <c r="UDU54" s="11"/>
      <c r="UDV54" s="11"/>
      <c r="UDW54" s="11"/>
      <c r="UDX54" s="11"/>
      <c r="UDY54" s="11"/>
      <c r="UDZ54" s="11"/>
      <c r="UEA54" s="11"/>
      <c r="UEB54" s="11"/>
      <c r="UEC54" s="11"/>
      <c r="UED54" s="11"/>
      <c r="UEE54" s="11"/>
      <c r="UEF54" s="11"/>
      <c r="UEG54" s="11"/>
      <c r="UEH54" s="11"/>
      <c r="UEI54" s="11"/>
      <c r="UEJ54" s="11"/>
      <c r="UEK54" s="11"/>
      <c r="UEL54" s="11"/>
      <c r="UEM54" s="11"/>
      <c r="UEN54" s="11"/>
      <c r="UEO54" s="11"/>
      <c r="UEP54" s="11"/>
      <c r="UEQ54" s="11"/>
      <c r="UER54" s="11"/>
      <c r="UES54" s="11"/>
      <c r="UET54" s="11"/>
      <c r="UEU54" s="11"/>
      <c r="UEV54" s="11"/>
      <c r="UEW54" s="11"/>
      <c r="UEX54" s="11"/>
      <c r="UEY54" s="11"/>
      <c r="UEZ54" s="11"/>
      <c r="UFA54" s="11"/>
      <c r="UFB54" s="11"/>
      <c r="UFC54" s="11"/>
      <c r="UFD54" s="11"/>
      <c r="UFE54" s="11"/>
      <c r="UFF54" s="11"/>
      <c r="UFG54" s="11"/>
      <c r="UFH54" s="11"/>
      <c r="UFI54" s="11"/>
      <c r="UFJ54" s="11"/>
      <c r="UFK54" s="11"/>
      <c r="UFL54" s="11"/>
      <c r="UFM54" s="11"/>
      <c r="UFN54" s="11"/>
      <c r="UFO54" s="11"/>
      <c r="UFP54" s="11"/>
      <c r="UFQ54" s="11"/>
      <c r="UFR54" s="11"/>
      <c r="UFS54" s="11"/>
      <c r="UFT54" s="11"/>
      <c r="UFU54" s="11"/>
      <c r="UFV54" s="11"/>
      <c r="UFW54" s="11"/>
      <c r="UFX54" s="11"/>
      <c r="UFY54" s="11"/>
      <c r="UFZ54" s="11"/>
      <c r="UGA54" s="11"/>
      <c r="UGB54" s="11"/>
      <c r="UGC54" s="11"/>
      <c r="UGD54" s="11"/>
      <c r="UGE54" s="11"/>
      <c r="UGF54" s="11"/>
      <c r="UGG54" s="11"/>
      <c r="UGH54" s="11"/>
      <c r="UGI54" s="11"/>
      <c r="UGJ54" s="11"/>
      <c r="UGK54" s="11"/>
      <c r="UGL54" s="11"/>
      <c r="UGM54" s="11"/>
      <c r="UGN54" s="11"/>
      <c r="UGO54" s="11"/>
      <c r="UGP54" s="11"/>
      <c r="UGQ54" s="11"/>
      <c r="UGR54" s="11"/>
      <c r="UGS54" s="11"/>
      <c r="UGT54" s="11"/>
      <c r="UGU54" s="11"/>
      <c r="UGV54" s="11"/>
      <c r="UGW54" s="11"/>
      <c r="UGX54" s="11"/>
      <c r="UGY54" s="11"/>
      <c r="UGZ54" s="11"/>
      <c r="UHA54" s="11"/>
      <c r="UHB54" s="11"/>
      <c r="UHC54" s="11"/>
      <c r="UHD54" s="11"/>
      <c r="UHE54" s="11"/>
      <c r="UHF54" s="11"/>
      <c r="UHG54" s="11"/>
      <c r="UHH54" s="11"/>
      <c r="UHI54" s="11"/>
      <c r="UHJ54" s="11"/>
      <c r="UHK54" s="11"/>
      <c r="UHL54" s="11"/>
      <c r="UHM54" s="11"/>
      <c r="UHN54" s="11"/>
      <c r="UHO54" s="11"/>
      <c r="UHP54" s="11"/>
      <c r="UHQ54" s="11"/>
      <c r="UHR54" s="11"/>
      <c r="UHS54" s="11"/>
      <c r="UHT54" s="11"/>
      <c r="UHU54" s="11"/>
      <c r="UHV54" s="11"/>
      <c r="UHW54" s="11"/>
      <c r="UHX54" s="11"/>
      <c r="UHY54" s="11"/>
      <c r="UHZ54" s="11"/>
      <c r="UIA54" s="11"/>
      <c r="UIB54" s="11"/>
      <c r="UIC54" s="11"/>
      <c r="UID54" s="11"/>
      <c r="UIE54" s="11"/>
      <c r="UIF54" s="11"/>
      <c r="UIG54" s="11"/>
      <c r="UIH54" s="11"/>
      <c r="UII54" s="11"/>
      <c r="UIJ54" s="11"/>
      <c r="UIK54" s="11"/>
      <c r="UIL54" s="11"/>
      <c r="UIM54" s="11"/>
      <c r="UIN54" s="11"/>
      <c r="UIO54" s="11"/>
      <c r="UIP54" s="11"/>
      <c r="UIQ54" s="11"/>
      <c r="UIR54" s="11"/>
      <c r="UIS54" s="11"/>
      <c r="UIT54" s="11"/>
      <c r="UIU54" s="11"/>
      <c r="UIV54" s="11"/>
      <c r="UIW54" s="11"/>
      <c r="UIX54" s="11"/>
      <c r="UIY54" s="11"/>
      <c r="UIZ54" s="11"/>
      <c r="UJA54" s="11"/>
      <c r="UJB54" s="11"/>
      <c r="UJC54" s="11"/>
      <c r="UJD54" s="11"/>
      <c r="UJE54" s="11"/>
      <c r="UJF54" s="11"/>
      <c r="UJG54" s="11"/>
      <c r="UJH54" s="11"/>
      <c r="UJI54" s="11"/>
      <c r="UJJ54" s="11"/>
      <c r="UJK54" s="11"/>
      <c r="UJL54" s="11"/>
      <c r="UJM54" s="11"/>
      <c r="UJN54" s="11"/>
      <c r="UJO54" s="11"/>
      <c r="UJP54" s="11"/>
      <c r="UJQ54" s="11"/>
      <c r="UJR54" s="11"/>
      <c r="UJS54" s="11"/>
      <c r="UJT54" s="11"/>
      <c r="UJU54" s="11"/>
      <c r="UJV54" s="11"/>
      <c r="UJW54" s="11"/>
      <c r="UJX54" s="11"/>
      <c r="UJY54" s="11"/>
      <c r="UJZ54" s="11"/>
      <c r="UKA54" s="11"/>
      <c r="UKB54" s="11"/>
      <c r="UKC54" s="11"/>
      <c r="UKD54" s="11"/>
      <c r="UKE54" s="11"/>
      <c r="UKF54" s="11"/>
      <c r="UKG54" s="11"/>
      <c r="UKH54" s="11"/>
      <c r="UKI54" s="11"/>
      <c r="UKJ54" s="11"/>
      <c r="UKK54" s="11"/>
      <c r="UKL54" s="11"/>
      <c r="UKM54" s="11"/>
      <c r="UKN54" s="11"/>
      <c r="UKO54" s="11"/>
      <c r="UKP54" s="11"/>
      <c r="UKQ54" s="11"/>
      <c r="UKR54" s="11"/>
      <c r="UKS54" s="11"/>
      <c r="UKT54" s="11"/>
      <c r="UKU54" s="11"/>
      <c r="UKV54" s="11"/>
      <c r="UKW54" s="11"/>
      <c r="UKX54" s="11"/>
      <c r="UKY54" s="11"/>
      <c r="UKZ54" s="11"/>
      <c r="ULA54" s="11"/>
      <c r="ULB54" s="11"/>
      <c r="ULC54" s="11"/>
      <c r="ULD54" s="11"/>
      <c r="ULE54" s="11"/>
      <c r="ULF54" s="11"/>
      <c r="ULG54" s="11"/>
      <c r="ULH54" s="11"/>
      <c r="ULI54" s="11"/>
      <c r="ULJ54" s="11"/>
      <c r="ULK54" s="11"/>
      <c r="ULL54" s="11"/>
      <c r="ULM54" s="11"/>
      <c r="ULN54" s="11"/>
      <c r="ULO54" s="11"/>
      <c r="ULP54" s="11"/>
      <c r="ULQ54" s="11"/>
      <c r="ULR54" s="11"/>
      <c r="ULS54" s="11"/>
      <c r="ULT54" s="11"/>
      <c r="ULU54" s="11"/>
      <c r="ULV54" s="11"/>
      <c r="ULW54" s="11"/>
      <c r="ULX54" s="11"/>
      <c r="ULY54" s="11"/>
      <c r="ULZ54" s="11"/>
      <c r="UMA54" s="11"/>
      <c r="UMB54" s="11"/>
      <c r="UMC54" s="11"/>
      <c r="UMD54" s="11"/>
      <c r="UME54" s="11"/>
      <c r="UMF54" s="11"/>
      <c r="UMG54" s="11"/>
      <c r="UMH54" s="11"/>
      <c r="UMI54" s="11"/>
      <c r="UMJ54" s="11"/>
      <c r="UMK54" s="11"/>
      <c r="UML54" s="11"/>
      <c r="UMM54" s="11"/>
      <c r="UMN54" s="11"/>
      <c r="UMO54" s="11"/>
      <c r="UMP54" s="11"/>
      <c r="UMQ54" s="11"/>
      <c r="UMR54" s="11"/>
      <c r="UMS54" s="11"/>
      <c r="UMT54" s="11"/>
      <c r="UMU54" s="11"/>
      <c r="UMV54" s="11"/>
      <c r="UMW54" s="11"/>
      <c r="UMX54" s="11"/>
      <c r="UMY54" s="11"/>
      <c r="UMZ54" s="11"/>
      <c r="UNA54" s="11"/>
      <c r="UNB54" s="11"/>
      <c r="UNC54" s="11"/>
      <c r="UND54" s="11"/>
      <c r="UNE54" s="11"/>
      <c r="UNF54" s="11"/>
      <c r="UNG54" s="11"/>
      <c r="UNH54" s="11"/>
      <c r="UNI54" s="11"/>
      <c r="UNJ54" s="11"/>
      <c r="UNK54" s="11"/>
      <c r="UNL54" s="11"/>
      <c r="UNM54" s="11"/>
      <c r="UNN54" s="11"/>
      <c r="UNO54" s="11"/>
      <c r="UNP54" s="11"/>
      <c r="UNQ54" s="11"/>
      <c r="UNR54" s="11"/>
      <c r="UNS54" s="11"/>
      <c r="UNT54" s="11"/>
      <c r="UNU54" s="11"/>
      <c r="UNV54" s="11"/>
      <c r="UNW54" s="11"/>
      <c r="UNX54" s="11"/>
      <c r="UNY54" s="11"/>
      <c r="UNZ54" s="11"/>
      <c r="UOA54" s="11"/>
      <c r="UOB54" s="11"/>
      <c r="UOC54" s="11"/>
      <c r="UOD54" s="11"/>
      <c r="UOE54" s="11"/>
      <c r="UOF54" s="11"/>
      <c r="UOG54" s="11"/>
      <c r="UOH54" s="11"/>
      <c r="UOI54" s="11"/>
      <c r="UOJ54" s="11"/>
      <c r="UOK54" s="11"/>
      <c r="UOL54" s="11"/>
      <c r="UOM54" s="11"/>
      <c r="UON54" s="11"/>
      <c r="UOO54" s="11"/>
      <c r="UOP54" s="11"/>
      <c r="UOQ54" s="11"/>
      <c r="UOR54" s="11"/>
      <c r="UOS54" s="11"/>
      <c r="UOT54" s="11"/>
      <c r="UOU54" s="11"/>
      <c r="UOV54" s="11"/>
      <c r="UOW54" s="11"/>
      <c r="UOX54" s="11"/>
      <c r="UOY54" s="11"/>
      <c r="UOZ54" s="11"/>
      <c r="UPA54" s="11"/>
      <c r="UPB54" s="11"/>
      <c r="UPC54" s="11"/>
      <c r="UPD54" s="11"/>
      <c r="UPE54" s="11"/>
      <c r="UPF54" s="11"/>
      <c r="UPG54" s="11"/>
      <c r="UPH54" s="11"/>
      <c r="UPI54" s="11"/>
      <c r="UPJ54" s="11"/>
      <c r="UPK54" s="11"/>
      <c r="UPL54" s="11"/>
      <c r="UPM54" s="11"/>
      <c r="UPN54" s="11"/>
      <c r="UPO54" s="11"/>
      <c r="UPP54" s="11"/>
      <c r="UPQ54" s="11"/>
      <c r="UPR54" s="11"/>
      <c r="UPS54" s="11"/>
      <c r="UPT54" s="11"/>
      <c r="UPU54" s="11"/>
      <c r="UPV54" s="11"/>
      <c r="UPW54" s="11"/>
      <c r="UPX54" s="11"/>
      <c r="UPY54" s="11"/>
      <c r="UPZ54" s="11"/>
      <c r="UQA54" s="11"/>
      <c r="UQB54" s="11"/>
      <c r="UQC54" s="11"/>
      <c r="UQD54" s="11"/>
      <c r="UQE54" s="11"/>
      <c r="UQF54" s="11"/>
      <c r="UQG54" s="11"/>
      <c r="UQH54" s="11"/>
      <c r="UQI54" s="11"/>
      <c r="UQJ54" s="11"/>
      <c r="UQK54" s="11"/>
      <c r="UQL54" s="11"/>
      <c r="UQM54" s="11"/>
      <c r="UQN54" s="11"/>
      <c r="UQO54" s="11"/>
      <c r="UQP54" s="11"/>
      <c r="UQQ54" s="11"/>
      <c r="UQR54" s="11"/>
      <c r="UQS54" s="11"/>
      <c r="UQT54" s="11"/>
      <c r="UQU54" s="11"/>
      <c r="UQV54" s="11"/>
      <c r="UQW54" s="11"/>
      <c r="UQX54" s="11"/>
      <c r="UQY54" s="11"/>
      <c r="UQZ54" s="11"/>
      <c r="URA54" s="11"/>
      <c r="URB54" s="11"/>
      <c r="URC54" s="11"/>
      <c r="URD54" s="11"/>
      <c r="URE54" s="11"/>
      <c r="URF54" s="11"/>
      <c r="URG54" s="11"/>
      <c r="URH54" s="11"/>
      <c r="URI54" s="11"/>
      <c r="URJ54" s="11"/>
      <c r="URK54" s="11"/>
      <c r="URL54" s="11"/>
      <c r="URM54" s="11"/>
      <c r="URN54" s="11"/>
      <c r="URO54" s="11"/>
      <c r="URP54" s="11"/>
      <c r="URQ54" s="11"/>
      <c r="URR54" s="11"/>
      <c r="URS54" s="11"/>
      <c r="URT54" s="11"/>
      <c r="URU54" s="11"/>
      <c r="URV54" s="11"/>
      <c r="URW54" s="11"/>
      <c r="URX54" s="11"/>
      <c r="URY54" s="11"/>
      <c r="URZ54" s="11"/>
      <c r="USA54" s="11"/>
      <c r="USB54" s="11"/>
      <c r="USC54" s="11"/>
      <c r="USD54" s="11"/>
      <c r="USE54" s="11"/>
      <c r="USF54" s="11"/>
      <c r="USG54" s="11"/>
      <c r="USH54" s="11"/>
      <c r="USI54" s="11"/>
      <c r="USJ54" s="11"/>
      <c r="USK54" s="11"/>
      <c r="USL54" s="11"/>
      <c r="USM54" s="11"/>
      <c r="USN54" s="11"/>
      <c r="USO54" s="11"/>
      <c r="USP54" s="11"/>
      <c r="USQ54" s="11"/>
      <c r="USR54" s="11"/>
      <c r="USS54" s="11"/>
      <c r="UST54" s="11"/>
      <c r="USU54" s="11"/>
      <c r="USV54" s="11"/>
      <c r="USW54" s="11"/>
      <c r="USX54" s="11"/>
      <c r="USY54" s="11"/>
      <c r="USZ54" s="11"/>
      <c r="UTA54" s="11"/>
      <c r="UTB54" s="11"/>
      <c r="UTC54" s="11"/>
      <c r="UTD54" s="11"/>
      <c r="UTE54" s="11"/>
      <c r="UTF54" s="11"/>
      <c r="UTG54" s="11"/>
      <c r="UTH54" s="11"/>
      <c r="UTI54" s="11"/>
      <c r="UTJ54" s="11"/>
      <c r="UTK54" s="11"/>
      <c r="UTL54" s="11"/>
      <c r="UTM54" s="11"/>
      <c r="UTN54" s="11"/>
      <c r="UTO54" s="11"/>
      <c r="UTP54" s="11"/>
      <c r="UTQ54" s="11"/>
      <c r="UTR54" s="11"/>
      <c r="UTS54" s="11"/>
      <c r="UTT54" s="11"/>
      <c r="UTU54" s="11"/>
      <c r="UTV54" s="11"/>
      <c r="UTW54" s="11"/>
      <c r="UTX54" s="11"/>
      <c r="UTY54" s="11"/>
      <c r="UTZ54" s="11"/>
      <c r="UUA54" s="11"/>
      <c r="UUB54" s="11"/>
      <c r="UUC54" s="11"/>
      <c r="UUD54" s="11"/>
      <c r="UUE54" s="11"/>
      <c r="UUF54" s="11"/>
      <c r="UUG54" s="11"/>
      <c r="UUH54" s="11"/>
      <c r="UUI54" s="11"/>
      <c r="UUJ54" s="11"/>
      <c r="UUK54" s="11"/>
      <c r="UUL54" s="11"/>
      <c r="UUM54" s="11"/>
      <c r="UUN54" s="11"/>
      <c r="UUO54" s="11"/>
      <c r="UUP54" s="11"/>
      <c r="UUQ54" s="11"/>
      <c r="UUR54" s="11"/>
      <c r="UUS54" s="11"/>
      <c r="UUT54" s="11"/>
      <c r="UUU54" s="11"/>
      <c r="UUV54" s="11"/>
      <c r="UUW54" s="11"/>
      <c r="UUX54" s="11"/>
      <c r="UUY54" s="11"/>
      <c r="UUZ54" s="11"/>
      <c r="UVA54" s="11"/>
      <c r="UVB54" s="11"/>
      <c r="UVC54" s="11"/>
      <c r="UVD54" s="11"/>
      <c r="UVE54" s="11"/>
      <c r="UVF54" s="11"/>
      <c r="UVG54" s="11"/>
      <c r="UVH54" s="11"/>
      <c r="UVI54" s="11"/>
      <c r="UVJ54" s="11"/>
      <c r="UVK54" s="11"/>
      <c r="UVL54" s="11"/>
      <c r="UVM54" s="11"/>
      <c r="UVN54" s="11"/>
      <c r="UVO54" s="11"/>
      <c r="UVP54" s="11"/>
      <c r="UVQ54" s="11"/>
      <c r="UVR54" s="11"/>
      <c r="UVS54" s="11"/>
      <c r="UVT54" s="11"/>
      <c r="UVU54" s="11"/>
      <c r="UVV54" s="11"/>
      <c r="UVW54" s="11"/>
      <c r="UVX54" s="11"/>
      <c r="UVY54" s="11"/>
      <c r="UVZ54" s="11"/>
      <c r="UWA54" s="11"/>
      <c r="UWB54" s="11"/>
      <c r="UWC54" s="11"/>
      <c r="UWD54" s="11"/>
      <c r="UWE54" s="11"/>
      <c r="UWF54" s="11"/>
      <c r="UWG54" s="11"/>
      <c r="UWH54" s="11"/>
      <c r="UWI54" s="11"/>
      <c r="UWJ54" s="11"/>
      <c r="UWK54" s="11"/>
      <c r="UWL54" s="11"/>
      <c r="UWM54" s="11"/>
      <c r="UWN54" s="11"/>
      <c r="UWO54" s="11"/>
      <c r="UWP54" s="11"/>
      <c r="UWQ54" s="11"/>
      <c r="UWR54" s="11"/>
      <c r="UWS54" s="11"/>
      <c r="UWT54" s="11"/>
      <c r="UWU54" s="11"/>
      <c r="UWV54" s="11"/>
      <c r="UWW54" s="11"/>
      <c r="UWX54" s="11"/>
      <c r="UWY54" s="11"/>
      <c r="UWZ54" s="11"/>
      <c r="UXA54" s="11"/>
      <c r="UXB54" s="11"/>
      <c r="UXC54" s="11"/>
      <c r="UXD54" s="11"/>
      <c r="UXE54" s="11"/>
      <c r="UXF54" s="11"/>
      <c r="UXG54" s="11"/>
      <c r="UXH54" s="11"/>
      <c r="UXI54" s="11"/>
      <c r="UXJ54" s="11"/>
      <c r="UXK54" s="11"/>
      <c r="UXL54" s="11"/>
      <c r="UXM54" s="11"/>
      <c r="UXN54" s="11"/>
      <c r="UXO54" s="11"/>
      <c r="UXP54" s="11"/>
      <c r="UXQ54" s="11"/>
      <c r="UXR54" s="11"/>
      <c r="UXS54" s="11"/>
      <c r="UXT54" s="11"/>
      <c r="UXU54" s="11"/>
      <c r="UXV54" s="11"/>
      <c r="UXW54" s="11"/>
      <c r="UXX54" s="11"/>
      <c r="UXY54" s="11"/>
      <c r="UXZ54" s="11"/>
      <c r="UYA54" s="11"/>
      <c r="UYB54" s="11"/>
      <c r="UYC54" s="11"/>
      <c r="UYD54" s="11"/>
      <c r="UYE54" s="11"/>
      <c r="UYF54" s="11"/>
      <c r="UYG54" s="11"/>
      <c r="UYH54" s="11"/>
      <c r="UYI54" s="11"/>
      <c r="UYJ54" s="11"/>
      <c r="UYK54" s="11"/>
      <c r="UYL54" s="11"/>
      <c r="UYM54" s="11"/>
      <c r="UYN54" s="11"/>
      <c r="UYO54" s="11"/>
      <c r="UYP54" s="11"/>
      <c r="UYQ54" s="11"/>
      <c r="UYR54" s="11"/>
      <c r="UYS54" s="11"/>
      <c r="UYT54" s="11"/>
      <c r="UYU54" s="11"/>
      <c r="UYV54" s="11"/>
      <c r="UYW54" s="11"/>
      <c r="UYX54" s="11"/>
      <c r="UYY54" s="11"/>
      <c r="UYZ54" s="11"/>
      <c r="UZA54" s="11"/>
      <c r="UZB54" s="11"/>
      <c r="UZC54" s="11"/>
      <c r="UZD54" s="11"/>
      <c r="UZE54" s="11"/>
      <c r="UZF54" s="11"/>
      <c r="UZG54" s="11"/>
      <c r="UZH54" s="11"/>
      <c r="UZI54" s="11"/>
      <c r="UZJ54" s="11"/>
      <c r="UZK54" s="11"/>
      <c r="UZL54" s="11"/>
      <c r="UZM54" s="11"/>
      <c r="UZN54" s="11"/>
      <c r="UZO54" s="11"/>
      <c r="UZP54" s="11"/>
      <c r="UZQ54" s="11"/>
      <c r="UZR54" s="11"/>
      <c r="UZS54" s="11"/>
      <c r="UZT54" s="11"/>
      <c r="UZU54" s="11"/>
      <c r="UZV54" s="11"/>
      <c r="UZW54" s="11"/>
      <c r="UZX54" s="11"/>
      <c r="UZY54" s="11"/>
      <c r="UZZ54" s="11"/>
      <c r="VAA54" s="11"/>
      <c r="VAB54" s="11"/>
      <c r="VAC54" s="11"/>
      <c r="VAD54" s="11"/>
      <c r="VAE54" s="11"/>
      <c r="VAF54" s="11"/>
      <c r="VAG54" s="11"/>
      <c r="VAH54" s="11"/>
      <c r="VAI54" s="11"/>
      <c r="VAJ54" s="11"/>
      <c r="VAK54" s="11"/>
      <c r="VAL54" s="11"/>
      <c r="VAM54" s="11"/>
      <c r="VAN54" s="11"/>
      <c r="VAO54" s="11"/>
      <c r="VAP54" s="11"/>
      <c r="VAQ54" s="11"/>
      <c r="VAR54" s="11"/>
      <c r="VAS54" s="11"/>
      <c r="VAT54" s="11"/>
      <c r="VAU54" s="11"/>
      <c r="VAV54" s="11"/>
      <c r="VAW54" s="11"/>
      <c r="VAX54" s="11"/>
      <c r="VAY54" s="11"/>
      <c r="VAZ54" s="11"/>
      <c r="VBA54" s="11"/>
      <c r="VBB54" s="11"/>
      <c r="VBC54" s="11"/>
      <c r="VBD54" s="11"/>
      <c r="VBE54" s="11"/>
      <c r="VBF54" s="11"/>
      <c r="VBG54" s="11"/>
      <c r="VBH54" s="11"/>
      <c r="VBI54" s="11"/>
      <c r="VBJ54" s="11"/>
      <c r="VBK54" s="11"/>
      <c r="VBL54" s="11"/>
      <c r="VBM54" s="11"/>
      <c r="VBN54" s="11"/>
      <c r="VBO54" s="11"/>
      <c r="VBP54" s="11"/>
      <c r="VBQ54" s="11"/>
      <c r="VBR54" s="11"/>
      <c r="VBS54" s="11"/>
      <c r="VBT54" s="11"/>
      <c r="VBU54" s="11"/>
      <c r="VBV54" s="11"/>
      <c r="VBW54" s="11"/>
      <c r="VBX54" s="11"/>
      <c r="VBY54" s="11"/>
      <c r="VBZ54" s="11"/>
      <c r="VCA54" s="11"/>
      <c r="VCB54" s="11"/>
      <c r="VCC54" s="11"/>
      <c r="VCD54" s="11"/>
      <c r="VCE54" s="11"/>
      <c r="VCF54" s="11"/>
      <c r="VCG54" s="11"/>
      <c r="VCH54" s="11"/>
      <c r="VCI54" s="11"/>
      <c r="VCJ54" s="11"/>
      <c r="VCK54" s="11"/>
      <c r="VCL54" s="11"/>
      <c r="VCM54" s="11"/>
      <c r="VCN54" s="11"/>
      <c r="VCO54" s="11"/>
      <c r="VCP54" s="11"/>
      <c r="VCQ54" s="11"/>
      <c r="VCR54" s="11"/>
      <c r="VCS54" s="11"/>
      <c r="VCT54" s="11"/>
      <c r="VCU54" s="11"/>
      <c r="VCV54" s="11"/>
      <c r="VCW54" s="11"/>
      <c r="VCX54" s="11"/>
      <c r="VCY54" s="11"/>
      <c r="VCZ54" s="11"/>
      <c r="VDA54" s="11"/>
      <c r="VDB54" s="11"/>
      <c r="VDC54" s="11"/>
      <c r="VDD54" s="11"/>
      <c r="VDE54" s="11"/>
      <c r="VDF54" s="11"/>
      <c r="VDG54" s="11"/>
      <c r="VDH54" s="11"/>
      <c r="VDI54" s="11"/>
      <c r="VDJ54" s="11"/>
      <c r="VDK54" s="11"/>
      <c r="VDL54" s="11"/>
      <c r="VDM54" s="11"/>
      <c r="VDN54" s="11"/>
      <c r="VDO54" s="11"/>
      <c r="VDP54" s="11"/>
      <c r="VDQ54" s="11"/>
      <c r="VDR54" s="11"/>
      <c r="VDS54" s="11"/>
      <c r="VDT54" s="11"/>
      <c r="VDU54" s="11"/>
      <c r="VDV54" s="11"/>
      <c r="VDW54" s="11"/>
      <c r="VDX54" s="11"/>
      <c r="VDY54" s="11"/>
      <c r="VDZ54" s="11"/>
      <c r="VEA54" s="11"/>
      <c r="VEB54" s="11"/>
      <c r="VEC54" s="11"/>
      <c r="VED54" s="11"/>
      <c r="VEE54" s="11"/>
      <c r="VEF54" s="11"/>
      <c r="VEG54" s="11"/>
      <c r="VEH54" s="11"/>
      <c r="VEI54" s="11"/>
      <c r="VEJ54" s="11"/>
      <c r="VEK54" s="11"/>
      <c r="VEL54" s="11"/>
      <c r="VEM54" s="11"/>
      <c r="VEN54" s="11"/>
      <c r="VEO54" s="11"/>
      <c r="VEP54" s="11"/>
      <c r="VEQ54" s="11"/>
      <c r="VER54" s="11"/>
      <c r="VES54" s="11"/>
      <c r="VET54" s="11"/>
      <c r="VEU54" s="11"/>
      <c r="VEV54" s="11"/>
      <c r="VEW54" s="11"/>
      <c r="VEX54" s="11"/>
      <c r="VEY54" s="11"/>
      <c r="VEZ54" s="11"/>
      <c r="VFA54" s="11"/>
      <c r="VFB54" s="11"/>
      <c r="VFC54" s="11"/>
      <c r="VFD54" s="11"/>
      <c r="VFE54" s="11"/>
      <c r="VFF54" s="11"/>
      <c r="VFG54" s="11"/>
      <c r="VFH54" s="11"/>
      <c r="VFI54" s="11"/>
      <c r="VFJ54" s="11"/>
      <c r="VFK54" s="11"/>
      <c r="VFL54" s="11"/>
      <c r="VFM54" s="11"/>
      <c r="VFN54" s="11"/>
      <c r="VFO54" s="11"/>
      <c r="VFP54" s="11"/>
      <c r="VFQ54" s="11"/>
      <c r="VFR54" s="11"/>
      <c r="VFS54" s="11"/>
      <c r="VFT54" s="11"/>
      <c r="VFU54" s="11"/>
      <c r="VFV54" s="11"/>
      <c r="VFW54" s="11"/>
      <c r="VFX54" s="11"/>
      <c r="VFY54" s="11"/>
      <c r="VFZ54" s="11"/>
      <c r="VGA54" s="11"/>
      <c r="VGB54" s="11"/>
      <c r="VGC54" s="11"/>
      <c r="VGD54" s="11"/>
      <c r="VGE54" s="11"/>
      <c r="VGF54" s="11"/>
      <c r="VGG54" s="11"/>
      <c r="VGH54" s="11"/>
      <c r="VGI54" s="11"/>
      <c r="VGJ54" s="11"/>
      <c r="VGK54" s="11"/>
      <c r="VGL54" s="11"/>
      <c r="VGM54" s="11"/>
      <c r="VGN54" s="11"/>
      <c r="VGO54" s="11"/>
      <c r="VGP54" s="11"/>
      <c r="VGQ54" s="11"/>
      <c r="VGR54" s="11"/>
      <c r="VGS54" s="11"/>
      <c r="VGT54" s="11"/>
      <c r="VGU54" s="11"/>
      <c r="VGV54" s="11"/>
      <c r="VGW54" s="11"/>
      <c r="VGX54" s="11"/>
      <c r="VGY54" s="11"/>
      <c r="VGZ54" s="11"/>
      <c r="VHA54" s="11"/>
      <c r="VHB54" s="11"/>
      <c r="VHC54" s="11"/>
      <c r="VHD54" s="11"/>
      <c r="VHE54" s="11"/>
      <c r="VHF54" s="11"/>
      <c r="VHG54" s="11"/>
      <c r="VHH54" s="11"/>
      <c r="VHI54" s="11"/>
      <c r="VHJ54" s="11"/>
      <c r="VHK54" s="11"/>
      <c r="VHL54" s="11"/>
      <c r="VHM54" s="11"/>
      <c r="VHN54" s="11"/>
      <c r="VHO54" s="11"/>
      <c r="VHP54" s="11"/>
      <c r="VHQ54" s="11"/>
      <c r="VHR54" s="11"/>
      <c r="VHS54" s="11"/>
      <c r="VHT54" s="11"/>
      <c r="VHU54" s="11"/>
      <c r="VHV54" s="11"/>
      <c r="VHW54" s="11"/>
      <c r="VHX54" s="11"/>
      <c r="VHY54" s="11"/>
      <c r="VHZ54" s="11"/>
      <c r="VIA54" s="11"/>
      <c r="VIB54" s="11"/>
      <c r="VIC54" s="11"/>
      <c r="VID54" s="11"/>
      <c r="VIE54" s="11"/>
      <c r="VIF54" s="11"/>
      <c r="VIG54" s="11"/>
      <c r="VIH54" s="11"/>
      <c r="VII54" s="11"/>
      <c r="VIJ54" s="11"/>
      <c r="VIK54" s="11"/>
      <c r="VIL54" s="11"/>
      <c r="VIM54" s="11"/>
      <c r="VIN54" s="11"/>
      <c r="VIO54" s="11"/>
      <c r="VIP54" s="11"/>
      <c r="VIQ54" s="11"/>
      <c r="VIR54" s="11"/>
      <c r="VIS54" s="11"/>
      <c r="VIT54" s="11"/>
      <c r="VIU54" s="11"/>
      <c r="VIV54" s="11"/>
      <c r="VIW54" s="11"/>
      <c r="VIX54" s="11"/>
      <c r="VIY54" s="11"/>
      <c r="VIZ54" s="11"/>
      <c r="VJA54" s="11"/>
      <c r="VJB54" s="11"/>
      <c r="VJC54" s="11"/>
      <c r="VJD54" s="11"/>
      <c r="VJE54" s="11"/>
      <c r="VJF54" s="11"/>
      <c r="VJG54" s="11"/>
      <c r="VJH54" s="11"/>
      <c r="VJI54" s="11"/>
      <c r="VJJ54" s="11"/>
      <c r="VJK54" s="11"/>
      <c r="VJL54" s="11"/>
      <c r="VJM54" s="11"/>
      <c r="VJN54" s="11"/>
      <c r="VJO54" s="11"/>
      <c r="VJP54" s="11"/>
      <c r="VJQ54" s="11"/>
      <c r="VJR54" s="11"/>
      <c r="VJS54" s="11"/>
      <c r="VJT54" s="11"/>
      <c r="VJU54" s="11"/>
      <c r="VJV54" s="11"/>
      <c r="VJW54" s="11"/>
      <c r="VJX54" s="11"/>
      <c r="VJY54" s="11"/>
      <c r="VJZ54" s="11"/>
      <c r="VKA54" s="11"/>
      <c r="VKB54" s="11"/>
      <c r="VKC54" s="11"/>
      <c r="VKD54" s="11"/>
      <c r="VKE54" s="11"/>
      <c r="VKF54" s="11"/>
      <c r="VKG54" s="11"/>
      <c r="VKH54" s="11"/>
      <c r="VKI54" s="11"/>
      <c r="VKJ54" s="11"/>
      <c r="VKK54" s="11"/>
      <c r="VKL54" s="11"/>
      <c r="VKM54" s="11"/>
      <c r="VKN54" s="11"/>
      <c r="VKO54" s="11"/>
      <c r="VKP54" s="11"/>
      <c r="VKQ54" s="11"/>
      <c r="VKR54" s="11"/>
      <c r="VKS54" s="11"/>
      <c r="VKT54" s="11"/>
      <c r="VKU54" s="11"/>
      <c r="VKV54" s="11"/>
      <c r="VKW54" s="11"/>
      <c r="VKX54" s="11"/>
      <c r="VKY54" s="11"/>
      <c r="VKZ54" s="11"/>
      <c r="VLA54" s="11"/>
      <c r="VLB54" s="11"/>
      <c r="VLC54" s="11"/>
      <c r="VLD54" s="11"/>
      <c r="VLE54" s="11"/>
      <c r="VLF54" s="11"/>
      <c r="VLG54" s="11"/>
      <c r="VLH54" s="11"/>
      <c r="VLI54" s="11"/>
      <c r="VLJ54" s="11"/>
      <c r="VLK54" s="11"/>
      <c r="VLL54" s="11"/>
      <c r="VLM54" s="11"/>
      <c r="VLN54" s="11"/>
      <c r="VLO54" s="11"/>
      <c r="VLP54" s="11"/>
      <c r="VLQ54" s="11"/>
      <c r="VLR54" s="11"/>
      <c r="VLS54" s="11"/>
      <c r="VLT54" s="11"/>
      <c r="VLU54" s="11"/>
      <c r="VLV54" s="11"/>
      <c r="VLW54" s="11"/>
      <c r="VLX54" s="11"/>
      <c r="VLY54" s="11"/>
      <c r="VLZ54" s="11"/>
      <c r="VMA54" s="11"/>
      <c r="VMB54" s="11"/>
      <c r="VMC54" s="11"/>
      <c r="VMD54" s="11"/>
      <c r="VME54" s="11"/>
      <c r="VMF54" s="11"/>
      <c r="VMG54" s="11"/>
      <c r="VMH54" s="11"/>
      <c r="VMI54" s="11"/>
      <c r="VMJ54" s="11"/>
      <c r="VMK54" s="11"/>
      <c r="VML54" s="11"/>
      <c r="VMM54" s="11"/>
      <c r="VMN54" s="11"/>
      <c r="VMO54" s="11"/>
      <c r="VMP54" s="11"/>
      <c r="VMQ54" s="11"/>
      <c r="VMR54" s="11"/>
      <c r="VMS54" s="11"/>
      <c r="VMT54" s="11"/>
      <c r="VMU54" s="11"/>
      <c r="VMV54" s="11"/>
      <c r="VMW54" s="11"/>
      <c r="VMX54" s="11"/>
      <c r="VMY54" s="11"/>
      <c r="VMZ54" s="11"/>
      <c r="VNA54" s="11"/>
      <c r="VNB54" s="11"/>
      <c r="VNC54" s="11"/>
      <c r="VND54" s="11"/>
      <c r="VNE54" s="11"/>
      <c r="VNF54" s="11"/>
      <c r="VNG54" s="11"/>
      <c r="VNH54" s="11"/>
      <c r="VNI54" s="11"/>
      <c r="VNJ54" s="11"/>
      <c r="VNK54" s="11"/>
      <c r="VNL54" s="11"/>
      <c r="VNM54" s="11"/>
      <c r="VNN54" s="11"/>
      <c r="VNO54" s="11"/>
      <c r="VNP54" s="11"/>
      <c r="VNQ54" s="11"/>
      <c r="VNR54" s="11"/>
      <c r="VNS54" s="11"/>
      <c r="VNT54" s="11"/>
      <c r="VNU54" s="11"/>
      <c r="VNV54" s="11"/>
      <c r="VNW54" s="11"/>
      <c r="VNX54" s="11"/>
      <c r="VNY54" s="11"/>
      <c r="VNZ54" s="11"/>
      <c r="VOA54" s="11"/>
      <c r="VOB54" s="11"/>
      <c r="VOC54" s="11"/>
      <c r="VOD54" s="11"/>
      <c r="VOE54" s="11"/>
      <c r="VOF54" s="11"/>
      <c r="VOG54" s="11"/>
      <c r="VOH54" s="11"/>
      <c r="VOI54" s="11"/>
      <c r="VOJ54" s="11"/>
      <c r="VOK54" s="11"/>
      <c r="VOL54" s="11"/>
      <c r="VOM54" s="11"/>
      <c r="VON54" s="11"/>
      <c r="VOO54" s="11"/>
      <c r="VOP54" s="11"/>
      <c r="VOQ54" s="11"/>
      <c r="VOR54" s="11"/>
      <c r="VOS54" s="11"/>
      <c r="VOT54" s="11"/>
      <c r="VOU54" s="11"/>
      <c r="VOV54" s="11"/>
      <c r="VOW54" s="11"/>
      <c r="VOX54" s="11"/>
      <c r="VOY54" s="11"/>
      <c r="VOZ54" s="11"/>
      <c r="VPA54" s="11"/>
      <c r="VPB54" s="11"/>
      <c r="VPC54" s="11"/>
      <c r="VPD54" s="11"/>
      <c r="VPE54" s="11"/>
      <c r="VPF54" s="11"/>
      <c r="VPG54" s="11"/>
      <c r="VPH54" s="11"/>
      <c r="VPI54" s="11"/>
      <c r="VPJ54" s="11"/>
      <c r="VPK54" s="11"/>
      <c r="VPL54" s="11"/>
      <c r="VPM54" s="11"/>
      <c r="VPN54" s="11"/>
      <c r="VPO54" s="11"/>
      <c r="VPP54" s="11"/>
      <c r="VPQ54" s="11"/>
      <c r="VPR54" s="11"/>
      <c r="VPS54" s="11"/>
      <c r="VPT54" s="11"/>
      <c r="VPU54" s="11"/>
      <c r="VPV54" s="11"/>
      <c r="VPW54" s="11"/>
      <c r="VPX54" s="11"/>
      <c r="VPY54" s="11"/>
      <c r="VPZ54" s="11"/>
      <c r="VQA54" s="11"/>
      <c r="VQB54" s="11"/>
      <c r="VQC54" s="11"/>
      <c r="VQD54" s="11"/>
      <c r="VQE54" s="11"/>
      <c r="VQF54" s="11"/>
      <c r="VQG54" s="11"/>
      <c r="VQH54" s="11"/>
      <c r="VQI54" s="11"/>
      <c r="VQJ54" s="11"/>
      <c r="VQK54" s="11"/>
    </row>
    <row r="55" spans="1:15325" ht="14.25" customHeight="1" x14ac:dyDescent="0.25">
      <c r="J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c r="IG55" s="11"/>
      <c r="IH55" s="11"/>
      <c r="II55" s="11"/>
      <c r="IJ55" s="11"/>
      <c r="IK55" s="11"/>
      <c r="IL55" s="11"/>
      <c r="IM55" s="11"/>
      <c r="IN55" s="11"/>
      <c r="IO55" s="11"/>
      <c r="IP55" s="11"/>
      <c r="IQ55" s="11"/>
      <c r="IR55" s="11"/>
      <c r="IS55" s="11"/>
      <c r="IT55" s="11"/>
      <c r="IU55" s="11"/>
      <c r="IV55" s="11"/>
      <c r="IW55" s="11"/>
      <c r="IX55" s="11"/>
      <c r="IY55" s="11"/>
      <c r="IZ55" s="11"/>
      <c r="JA55" s="11"/>
      <c r="JB55" s="11"/>
      <c r="JC55" s="11"/>
      <c r="JD55" s="11"/>
      <c r="JE55" s="11"/>
      <c r="JF55" s="11"/>
      <c r="JG55" s="11"/>
      <c r="JH55" s="11"/>
      <c r="JI55" s="11"/>
      <c r="JJ55" s="11"/>
      <c r="JK55" s="11"/>
      <c r="JL55" s="11"/>
      <c r="JM55" s="11"/>
      <c r="JN55" s="11"/>
      <c r="JO55" s="11"/>
      <c r="JP55" s="11"/>
      <c r="JQ55" s="11"/>
      <c r="JR55" s="11"/>
      <c r="JS55" s="11"/>
      <c r="JT55" s="11"/>
      <c r="JU55" s="11"/>
      <c r="JV55" s="11"/>
      <c r="JW55" s="11"/>
      <c r="JX55" s="11"/>
      <c r="JY55" s="11"/>
      <c r="JZ55" s="11"/>
      <c r="KA55" s="11"/>
      <c r="KB55" s="11"/>
      <c r="KC55" s="11"/>
      <c r="KD55" s="11"/>
      <c r="KE55" s="11"/>
      <c r="KF55" s="11"/>
      <c r="KG55" s="11"/>
      <c r="KH55" s="11"/>
      <c r="KI55" s="11"/>
      <c r="KJ55" s="11"/>
      <c r="KK55" s="11"/>
      <c r="KL55" s="11"/>
      <c r="KM55" s="11"/>
      <c r="KN55" s="11"/>
      <c r="KO55" s="11"/>
      <c r="KP55" s="11"/>
      <c r="KQ55" s="11"/>
      <c r="KR55" s="11"/>
      <c r="KS55" s="11"/>
      <c r="KT55" s="11"/>
      <c r="KU55" s="11"/>
      <c r="KV55" s="11"/>
      <c r="KW55" s="11"/>
      <c r="KX55" s="11"/>
      <c r="KY55" s="11"/>
      <c r="KZ55" s="11"/>
      <c r="LA55" s="11"/>
      <c r="LB55" s="11"/>
      <c r="LC55" s="11"/>
      <c r="LD55" s="11"/>
      <c r="LE55" s="11"/>
      <c r="LF55" s="11"/>
      <c r="LG55" s="11"/>
      <c r="LH55" s="11"/>
      <c r="LI55" s="11"/>
      <c r="LJ55" s="11"/>
      <c r="LK55" s="11"/>
      <c r="LL55" s="11"/>
      <c r="LM55" s="11"/>
      <c r="LN55" s="11"/>
      <c r="LO55" s="11"/>
      <c r="LP55" s="11"/>
      <c r="LQ55" s="11"/>
      <c r="LR55" s="11"/>
      <c r="LS55" s="11"/>
      <c r="LT55" s="11"/>
      <c r="LU55" s="11"/>
      <c r="LV55" s="11"/>
      <c r="LW55" s="11"/>
      <c r="LX55" s="11"/>
      <c r="LY55" s="11"/>
      <c r="LZ55" s="11"/>
      <c r="MA55" s="11"/>
      <c r="MB55" s="11"/>
      <c r="MC55" s="11"/>
      <c r="MD55" s="11"/>
      <c r="ME55" s="11"/>
      <c r="MF55" s="11"/>
      <c r="MG55" s="11"/>
      <c r="MH55" s="11"/>
      <c r="MI55" s="11"/>
      <c r="MJ55" s="11"/>
      <c r="MK55" s="11"/>
      <c r="ML55" s="11"/>
      <c r="MM55" s="11"/>
      <c r="MN55" s="11"/>
      <c r="MO55" s="11"/>
      <c r="MP55" s="11"/>
      <c r="MQ55" s="11"/>
      <c r="MR55" s="11"/>
      <c r="MS55" s="11"/>
      <c r="MT55" s="11"/>
      <c r="MU55" s="11"/>
      <c r="MV55" s="11"/>
      <c r="MW55" s="11"/>
      <c r="MX55" s="11"/>
      <c r="MY55" s="11"/>
      <c r="MZ55" s="11"/>
      <c r="NA55" s="11"/>
      <c r="NB55" s="11"/>
      <c r="NC55" s="11"/>
      <c r="ND55" s="11"/>
      <c r="NE55" s="11"/>
      <c r="NF55" s="11"/>
      <c r="NG55" s="11"/>
      <c r="NH55" s="11"/>
      <c r="NI55" s="11"/>
      <c r="NJ55" s="11"/>
      <c r="NK55" s="11"/>
      <c r="NL55" s="11"/>
      <c r="NM55" s="11"/>
      <c r="NN55" s="11"/>
      <c r="NO55" s="11"/>
      <c r="NP55" s="11"/>
      <c r="NQ55" s="11"/>
      <c r="NR55" s="11"/>
      <c r="NS55" s="11"/>
      <c r="NT55" s="11"/>
      <c r="NU55" s="11"/>
      <c r="NV55" s="11"/>
      <c r="NW55" s="11"/>
      <c r="NX55" s="11"/>
      <c r="NY55" s="11"/>
      <c r="NZ55" s="11"/>
      <c r="OA55" s="11"/>
      <c r="OB55" s="11"/>
      <c r="OC55" s="11"/>
      <c r="OD55" s="11"/>
      <c r="OE55" s="11"/>
      <c r="OF55" s="11"/>
      <c r="OG55" s="11"/>
      <c r="OH55" s="11"/>
      <c r="OI55" s="11"/>
      <c r="OJ55" s="11"/>
      <c r="OK55" s="11"/>
      <c r="OL55" s="11"/>
      <c r="OM55" s="11"/>
      <c r="ON55" s="11"/>
      <c r="OO55" s="11"/>
      <c r="OP55" s="11"/>
      <c r="OQ55" s="11"/>
      <c r="OR55" s="11"/>
      <c r="OS55" s="11"/>
      <c r="OT55" s="11"/>
      <c r="OU55" s="11"/>
      <c r="OV55" s="11"/>
      <c r="OW55" s="11"/>
      <c r="OX55" s="11"/>
      <c r="OY55" s="11"/>
      <c r="OZ55" s="11"/>
      <c r="PA55" s="11"/>
      <c r="PB55" s="11"/>
      <c r="PC55" s="11"/>
      <c r="PD55" s="11"/>
      <c r="PE55" s="11"/>
      <c r="PF55" s="11"/>
      <c r="PG55" s="11"/>
      <c r="PH55" s="11"/>
      <c r="PI55" s="11"/>
      <c r="PJ55" s="11"/>
      <c r="PK55" s="11"/>
      <c r="PL55" s="11"/>
      <c r="PM55" s="11"/>
      <c r="PN55" s="11"/>
      <c r="PO55" s="11"/>
      <c r="PP55" s="11"/>
      <c r="PQ55" s="11"/>
      <c r="PR55" s="11"/>
      <c r="PS55" s="11"/>
      <c r="PT55" s="11"/>
      <c r="PU55" s="11"/>
      <c r="PV55" s="11"/>
      <c r="PW55" s="11"/>
      <c r="PX55" s="11"/>
      <c r="PY55" s="11"/>
      <c r="PZ55" s="11"/>
      <c r="QA55" s="11"/>
      <c r="QB55" s="11"/>
      <c r="QC55" s="11"/>
      <c r="QD55" s="11"/>
      <c r="QE55" s="11"/>
      <c r="QF55" s="11"/>
      <c r="QG55" s="11"/>
      <c r="QH55" s="11"/>
      <c r="QI55" s="11"/>
      <c r="QJ55" s="11"/>
      <c r="QK55" s="11"/>
      <c r="QL55" s="11"/>
      <c r="QM55" s="11"/>
      <c r="QN55" s="11"/>
      <c r="QO55" s="11"/>
      <c r="QP55" s="11"/>
      <c r="QQ55" s="11"/>
      <c r="QR55" s="11"/>
      <c r="QS55" s="11"/>
      <c r="QT55" s="11"/>
      <c r="QU55" s="11"/>
      <c r="QV55" s="11"/>
      <c r="QW55" s="11"/>
      <c r="QX55" s="11"/>
      <c r="QY55" s="11"/>
      <c r="QZ55" s="11"/>
      <c r="RA55" s="11"/>
      <c r="RB55" s="11"/>
      <c r="RC55" s="11"/>
      <c r="RD55" s="11"/>
      <c r="RE55" s="11"/>
      <c r="RF55" s="11"/>
      <c r="RG55" s="11"/>
      <c r="RH55" s="11"/>
      <c r="RI55" s="11"/>
      <c r="RJ55" s="11"/>
      <c r="RK55" s="11"/>
      <c r="RL55" s="11"/>
      <c r="RM55" s="11"/>
      <c r="RN55" s="11"/>
      <c r="RO55" s="11"/>
      <c r="RP55" s="11"/>
      <c r="RQ55" s="11"/>
      <c r="RR55" s="11"/>
      <c r="RS55" s="11"/>
      <c r="RT55" s="11"/>
      <c r="RU55" s="11"/>
      <c r="RV55" s="11"/>
      <c r="RW55" s="11"/>
      <c r="RX55" s="11"/>
      <c r="RY55" s="11"/>
      <c r="RZ55" s="11"/>
      <c r="SA55" s="11"/>
      <c r="SB55" s="11"/>
      <c r="SC55" s="11"/>
      <c r="SD55" s="11"/>
      <c r="SE55" s="11"/>
      <c r="SF55" s="11"/>
      <c r="SG55" s="11"/>
      <c r="SH55" s="11"/>
      <c r="SI55" s="11"/>
      <c r="SJ55" s="11"/>
      <c r="SK55" s="11"/>
      <c r="SL55" s="11"/>
      <c r="SM55" s="11"/>
      <c r="SN55" s="11"/>
      <c r="SO55" s="11"/>
      <c r="SP55" s="11"/>
      <c r="SQ55" s="11"/>
      <c r="SR55" s="11"/>
      <c r="SS55" s="11"/>
      <c r="ST55" s="11"/>
      <c r="SU55" s="11"/>
      <c r="SV55" s="11"/>
      <c r="SW55" s="11"/>
      <c r="SX55" s="11"/>
      <c r="SY55" s="11"/>
      <c r="SZ55" s="11"/>
      <c r="TA55" s="11"/>
      <c r="TB55" s="11"/>
      <c r="TC55" s="11"/>
      <c r="TD55" s="11"/>
      <c r="TE55" s="11"/>
      <c r="TF55" s="11"/>
      <c r="TG55" s="11"/>
      <c r="TH55" s="11"/>
      <c r="TI55" s="11"/>
      <c r="TJ55" s="11"/>
      <c r="TK55" s="11"/>
      <c r="TL55" s="11"/>
      <c r="TM55" s="11"/>
      <c r="TN55" s="11"/>
      <c r="TO55" s="11"/>
      <c r="TP55" s="11"/>
      <c r="TQ55" s="11"/>
      <c r="TR55" s="11"/>
      <c r="TS55" s="11"/>
      <c r="TT55" s="11"/>
      <c r="TU55" s="11"/>
      <c r="TV55" s="11"/>
      <c r="TW55" s="11"/>
      <c r="TX55" s="11"/>
      <c r="TY55" s="11"/>
      <c r="TZ55" s="11"/>
      <c r="UA55" s="11"/>
      <c r="UB55" s="11"/>
      <c r="UC55" s="11"/>
      <c r="UD55" s="11"/>
      <c r="UE55" s="11"/>
      <c r="UF55" s="11"/>
      <c r="UG55" s="11"/>
      <c r="UH55" s="11"/>
      <c r="UI55" s="11"/>
      <c r="UJ55" s="11"/>
      <c r="UK55" s="11"/>
      <c r="UL55" s="11"/>
      <c r="UM55" s="11"/>
      <c r="UN55" s="11"/>
      <c r="UO55" s="11"/>
      <c r="UP55" s="11"/>
      <c r="UQ55" s="11"/>
      <c r="UR55" s="11"/>
      <c r="US55" s="11"/>
      <c r="UT55" s="11"/>
      <c r="UU55" s="11"/>
      <c r="UV55" s="11"/>
      <c r="UW55" s="11"/>
      <c r="UX55" s="11"/>
      <c r="UY55" s="11"/>
      <c r="UZ55" s="11"/>
      <c r="VA55" s="11"/>
      <c r="VB55" s="11"/>
      <c r="VC55" s="11"/>
      <c r="VD55" s="11"/>
      <c r="VE55" s="11"/>
      <c r="VF55" s="11"/>
      <c r="VG55" s="11"/>
      <c r="VH55" s="11"/>
      <c r="VI55" s="11"/>
      <c r="VJ55" s="11"/>
      <c r="VK55" s="11"/>
      <c r="VL55" s="11"/>
      <c r="VM55" s="11"/>
      <c r="VN55" s="11"/>
      <c r="VO55" s="11"/>
      <c r="VP55" s="11"/>
      <c r="VQ55" s="11"/>
      <c r="VR55" s="11"/>
      <c r="VS55" s="11"/>
      <c r="VT55" s="11"/>
      <c r="VU55" s="11"/>
      <c r="VV55" s="11"/>
      <c r="VW55" s="11"/>
      <c r="VX55" s="11"/>
      <c r="VY55" s="11"/>
      <c r="VZ55" s="11"/>
      <c r="WA55" s="11"/>
      <c r="WB55" s="11"/>
      <c r="WC55" s="11"/>
      <c r="WD55" s="11"/>
      <c r="WE55" s="11"/>
      <c r="WF55" s="11"/>
      <c r="WG55" s="11"/>
      <c r="WH55" s="11"/>
      <c r="WI55" s="11"/>
      <c r="WJ55" s="11"/>
      <c r="WK55" s="11"/>
      <c r="WL55" s="11"/>
      <c r="WM55" s="11"/>
      <c r="WN55" s="11"/>
      <c r="WO55" s="11"/>
      <c r="WP55" s="11"/>
      <c r="WQ55" s="11"/>
      <c r="WR55" s="11"/>
      <c r="WS55" s="11"/>
      <c r="WT55" s="11"/>
      <c r="WU55" s="11"/>
      <c r="WV55" s="11"/>
      <c r="WW55" s="11"/>
      <c r="WX55" s="11"/>
      <c r="WY55" s="11"/>
      <c r="WZ55" s="11"/>
      <c r="XA55" s="11"/>
      <c r="XB55" s="11"/>
      <c r="XC55" s="11"/>
      <c r="XD55" s="11"/>
      <c r="XE55" s="11"/>
      <c r="XF55" s="11"/>
      <c r="XG55" s="11"/>
      <c r="XH55" s="11"/>
      <c r="XI55" s="11"/>
      <c r="XJ55" s="11"/>
      <c r="XK55" s="11"/>
      <c r="XL55" s="11"/>
      <c r="XM55" s="11"/>
      <c r="XN55" s="11"/>
      <c r="XO55" s="11"/>
      <c r="XP55" s="11"/>
      <c r="XQ55" s="11"/>
      <c r="XR55" s="11"/>
      <c r="XS55" s="11"/>
      <c r="XT55" s="11"/>
      <c r="XU55" s="11"/>
      <c r="XV55" s="11"/>
      <c r="XW55" s="11"/>
      <c r="XX55" s="11"/>
      <c r="XY55" s="11"/>
      <c r="XZ55" s="11"/>
      <c r="YA55" s="11"/>
      <c r="YB55" s="11"/>
      <c r="YC55" s="11"/>
      <c r="YD55" s="11"/>
      <c r="YE55" s="11"/>
      <c r="YF55" s="11"/>
      <c r="YG55" s="11"/>
      <c r="YH55" s="11"/>
      <c r="YI55" s="11"/>
      <c r="YJ55" s="11"/>
      <c r="YK55" s="11"/>
      <c r="YL55" s="11"/>
      <c r="YM55" s="11"/>
      <c r="YN55" s="11"/>
      <c r="YO55" s="11"/>
      <c r="YP55" s="11"/>
      <c r="YQ55" s="11"/>
      <c r="YR55" s="11"/>
      <c r="YS55" s="11"/>
      <c r="YT55" s="11"/>
      <c r="YU55" s="11"/>
      <c r="YV55" s="11"/>
      <c r="YW55" s="11"/>
      <c r="YX55" s="11"/>
      <c r="YY55" s="11"/>
      <c r="YZ55" s="11"/>
      <c r="ZA55" s="11"/>
      <c r="ZB55" s="11"/>
      <c r="ZC55" s="11"/>
      <c r="ZD55" s="11"/>
      <c r="ZE55" s="11"/>
      <c r="ZF55" s="11"/>
      <c r="ZG55" s="11"/>
      <c r="ZH55" s="11"/>
      <c r="ZI55" s="11"/>
      <c r="ZJ55" s="11"/>
      <c r="ZK55" s="11"/>
      <c r="ZL55" s="11"/>
      <c r="ZM55" s="11"/>
      <c r="ZN55" s="11"/>
      <c r="ZO55" s="11"/>
      <c r="ZP55" s="11"/>
      <c r="ZQ55" s="11"/>
      <c r="ZR55" s="11"/>
      <c r="ZS55" s="11"/>
      <c r="ZT55" s="11"/>
      <c r="ZU55" s="11"/>
      <c r="ZV55" s="11"/>
      <c r="ZW55" s="11"/>
      <c r="ZX55" s="11"/>
      <c r="ZY55" s="11"/>
      <c r="ZZ55" s="11"/>
      <c r="AAA55" s="11"/>
      <c r="AAB55" s="11"/>
      <c r="AAC55" s="11"/>
      <c r="AAD55" s="11"/>
      <c r="AAE55" s="11"/>
      <c r="AAF55" s="11"/>
      <c r="AAG55" s="11"/>
      <c r="AAH55" s="11"/>
      <c r="AAI55" s="11"/>
      <c r="AAJ55" s="11"/>
      <c r="AAK55" s="11"/>
      <c r="AAL55" s="11"/>
      <c r="AAM55" s="11"/>
      <c r="AAN55" s="11"/>
      <c r="AAO55" s="11"/>
      <c r="AAP55" s="11"/>
      <c r="AAQ55" s="11"/>
      <c r="AAR55" s="11"/>
      <c r="AAS55" s="11"/>
      <c r="AAT55" s="11"/>
      <c r="AAU55" s="11"/>
      <c r="AAV55" s="11"/>
      <c r="AAW55" s="11"/>
      <c r="AAX55" s="11"/>
      <c r="AAY55" s="11"/>
      <c r="AAZ55" s="11"/>
      <c r="ABA55" s="11"/>
      <c r="ABB55" s="11"/>
      <c r="ABC55" s="11"/>
      <c r="ABD55" s="11"/>
      <c r="ABE55" s="11"/>
      <c r="ABF55" s="11"/>
      <c r="ABG55" s="11"/>
      <c r="ABH55" s="11"/>
      <c r="ABI55" s="11"/>
      <c r="ABJ55" s="11"/>
      <c r="ABK55" s="11"/>
      <c r="ABL55" s="11"/>
      <c r="ABM55" s="11"/>
      <c r="ABN55" s="11"/>
      <c r="ABO55" s="11"/>
      <c r="ABP55" s="11"/>
      <c r="ABQ55" s="11"/>
      <c r="ABR55" s="11"/>
      <c r="ABS55" s="11"/>
      <c r="ABT55" s="11"/>
      <c r="ABU55" s="11"/>
      <c r="ABV55" s="11"/>
      <c r="ABW55" s="11"/>
      <c r="ABX55" s="11"/>
      <c r="ABY55" s="11"/>
      <c r="ABZ55" s="11"/>
      <c r="ACA55" s="11"/>
      <c r="ACB55" s="11"/>
      <c r="ACC55" s="11"/>
      <c r="ACD55" s="11"/>
      <c r="ACE55" s="11"/>
      <c r="ACF55" s="11"/>
      <c r="ACG55" s="11"/>
      <c r="ACH55" s="11"/>
      <c r="ACI55" s="11"/>
      <c r="ACJ55" s="11"/>
      <c r="ACK55" s="11"/>
      <c r="ACL55" s="11"/>
      <c r="ACM55" s="11"/>
      <c r="ACN55" s="11"/>
      <c r="ACO55" s="11"/>
      <c r="ACP55" s="11"/>
      <c r="ACQ55" s="11"/>
      <c r="ACR55" s="11"/>
      <c r="ACS55" s="11"/>
      <c r="ACT55" s="11"/>
      <c r="ACU55" s="11"/>
      <c r="ACV55" s="11"/>
      <c r="ACW55" s="11"/>
      <c r="ACX55" s="11"/>
      <c r="ACY55" s="11"/>
      <c r="ACZ55" s="11"/>
      <c r="ADA55" s="11"/>
      <c r="ADB55" s="11"/>
      <c r="ADC55" s="11"/>
      <c r="ADD55" s="11"/>
      <c r="ADE55" s="11"/>
      <c r="ADF55" s="11"/>
      <c r="ADG55" s="11"/>
      <c r="ADH55" s="11"/>
      <c r="ADI55" s="11"/>
      <c r="ADJ55" s="11"/>
      <c r="ADK55" s="11"/>
      <c r="ADL55" s="11"/>
      <c r="ADM55" s="11"/>
      <c r="ADN55" s="11"/>
      <c r="ADO55" s="11"/>
      <c r="ADP55" s="11"/>
      <c r="ADQ55" s="11"/>
      <c r="ADR55" s="11"/>
      <c r="ADS55" s="11"/>
      <c r="ADT55" s="11"/>
      <c r="ADU55" s="11"/>
      <c r="ADV55" s="11"/>
      <c r="ADW55" s="11"/>
      <c r="ADX55" s="11"/>
      <c r="ADY55" s="11"/>
      <c r="ADZ55" s="11"/>
      <c r="AEA55" s="11"/>
      <c r="AEB55" s="11"/>
      <c r="AEC55" s="11"/>
      <c r="AED55" s="11"/>
      <c r="AEE55" s="11"/>
      <c r="AEF55" s="11"/>
      <c r="AEG55" s="11"/>
      <c r="AEH55" s="11"/>
      <c r="AEI55" s="11"/>
      <c r="AEJ55" s="11"/>
      <c r="AEK55" s="11"/>
      <c r="AEL55" s="11"/>
      <c r="AEM55" s="11"/>
      <c r="AEN55" s="11"/>
      <c r="AEO55" s="11"/>
      <c r="AEP55" s="11"/>
      <c r="AEQ55" s="11"/>
      <c r="AER55" s="11"/>
      <c r="AES55" s="11"/>
      <c r="AET55" s="11"/>
      <c r="AEU55" s="11"/>
      <c r="AEV55" s="11"/>
      <c r="AEW55" s="11"/>
      <c r="AEX55" s="11"/>
      <c r="AEY55" s="11"/>
      <c r="AEZ55" s="11"/>
      <c r="AFA55" s="11"/>
      <c r="AFB55" s="11"/>
      <c r="AFC55" s="11"/>
      <c r="AFD55" s="11"/>
      <c r="AFE55" s="11"/>
      <c r="AFF55" s="11"/>
      <c r="AFG55" s="11"/>
      <c r="AFH55" s="11"/>
      <c r="AFI55" s="11"/>
      <c r="AFJ55" s="11"/>
      <c r="AFK55" s="11"/>
      <c r="AFL55" s="11"/>
      <c r="AFM55" s="11"/>
      <c r="AFN55" s="11"/>
      <c r="AFO55" s="11"/>
      <c r="AFP55" s="11"/>
      <c r="AFQ55" s="11"/>
      <c r="AFR55" s="11"/>
      <c r="AFS55" s="11"/>
      <c r="AFT55" s="11"/>
      <c r="AFU55" s="11"/>
      <c r="AFV55" s="11"/>
      <c r="AFW55" s="11"/>
      <c r="AFX55" s="11"/>
      <c r="AFY55" s="11"/>
      <c r="AFZ55" s="11"/>
      <c r="AGA55" s="11"/>
      <c r="AGB55" s="11"/>
      <c r="AGC55" s="11"/>
      <c r="AGD55" s="11"/>
      <c r="AGE55" s="11"/>
      <c r="AGF55" s="11"/>
      <c r="AGG55" s="11"/>
      <c r="AGH55" s="11"/>
      <c r="AGI55" s="11"/>
      <c r="AGJ55" s="11"/>
      <c r="AGK55" s="11"/>
      <c r="AGL55" s="11"/>
      <c r="AGM55" s="11"/>
      <c r="AGN55" s="11"/>
      <c r="AGO55" s="11"/>
      <c r="AGP55" s="11"/>
      <c r="AGQ55" s="11"/>
      <c r="AGR55" s="11"/>
      <c r="AGS55" s="11"/>
      <c r="AGT55" s="11"/>
      <c r="AGU55" s="11"/>
      <c r="AGV55" s="11"/>
      <c r="AGW55" s="11"/>
      <c r="AGX55" s="11"/>
      <c r="AGY55" s="11"/>
      <c r="AGZ55" s="11"/>
      <c r="AHA55" s="11"/>
      <c r="AHB55" s="11"/>
      <c r="AHC55" s="11"/>
      <c r="AHD55" s="11"/>
      <c r="AHE55" s="11"/>
      <c r="AHF55" s="11"/>
      <c r="AHG55" s="11"/>
      <c r="AHH55" s="11"/>
      <c r="AHI55" s="11"/>
      <c r="AHJ55" s="11"/>
      <c r="AHK55" s="11"/>
      <c r="AHL55" s="11"/>
      <c r="AHM55" s="11"/>
      <c r="AHN55" s="11"/>
      <c r="AHO55" s="11"/>
      <c r="AHP55" s="11"/>
      <c r="AHQ55" s="11"/>
      <c r="AHR55" s="11"/>
      <c r="AHS55" s="11"/>
      <c r="AHT55" s="11"/>
      <c r="AHU55" s="11"/>
      <c r="AHV55" s="11"/>
      <c r="AHW55" s="11"/>
      <c r="AHX55" s="11"/>
      <c r="AHY55" s="11"/>
      <c r="AHZ55" s="11"/>
      <c r="AIA55" s="11"/>
      <c r="AIB55" s="11"/>
      <c r="AIC55" s="11"/>
      <c r="AID55" s="11"/>
      <c r="AIE55" s="11"/>
      <c r="AIF55" s="11"/>
      <c r="AIG55" s="11"/>
      <c r="AIH55" s="11"/>
      <c r="AII55" s="11"/>
      <c r="AIJ55" s="11"/>
      <c r="AIK55" s="11"/>
      <c r="AIL55" s="11"/>
      <c r="AIM55" s="11"/>
      <c r="AIN55" s="11"/>
      <c r="AIO55" s="11"/>
      <c r="AIP55" s="11"/>
      <c r="AIQ55" s="11"/>
      <c r="AIR55" s="11"/>
      <c r="AIS55" s="11"/>
      <c r="AIT55" s="11"/>
      <c r="AIU55" s="11"/>
      <c r="AIV55" s="11"/>
      <c r="AIW55" s="11"/>
      <c r="AIX55" s="11"/>
      <c r="AIY55" s="11"/>
      <c r="AIZ55" s="11"/>
      <c r="AJA55" s="11"/>
      <c r="AJB55" s="11"/>
      <c r="AJC55" s="11"/>
      <c r="AJD55" s="11"/>
      <c r="AJE55" s="11"/>
      <c r="AJF55" s="11"/>
      <c r="AJG55" s="11"/>
      <c r="AJH55" s="11"/>
      <c r="AJI55" s="11"/>
      <c r="AJJ55" s="11"/>
      <c r="AJK55" s="11"/>
      <c r="AJL55" s="11"/>
      <c r="AJM55" s="11"/>
      <c r="AJN55" s="11"/>
      <c r="AJO55" s="11"/>
      <c r="AJP55" s="11"/>
      <c r="AJQ55" s="11"/>
      <c r="AJR55" s="11"/>
      <c r="AJS55" s="11"/>
      <c r="AJT55" s="11"/>
      <c r="AJU55" s="11"/>
      <c r="AJV55" s="11"/>
      <c r="AJW55" s="11"/>
      <c r="AJX55" s="11"/>
      <c r="AJY55" s="11"/>
      <c r="AJZ55" s="11"/>
      <c r="AKA55" s="11"/>
      <c r="AKB55" s="11"/>
      <c r="AKC55" s="11"/>
      <c r="AKD55" s="11"/>
      <c r="AKE55" s="11"/>
      <c r="AKF55" s="11"/>
      <c r="AKG55" s="11"/>
      <c r="AKH55" s="11"/>
      <c r="AKI55" s="11"/>
      <c r="AKJ55" s="11"/>
      <c r="AKK55" s="11"/>
      <c r="AKL55" s="11"/>
      <c r="AKM55" s="11"/>
      <c r="AKN55" s="11"/>
      <c r="AKO55" s="11"/>
      <c r="AKP55" s="11"/>
      <c r="AKQ55" s="11"/>
      <c r="AKR55" s="11"/>
      <c r="AKS55" s="11"/>
      <c r="AKT55" s="11"/>
      <c r="AKU55" s="11"/>
      <c r="AKV55" s="11"/>
      <c r="AKW55" s="11"/>
      <c r="AKX55" s="11"/>
      <c r="AKY55" s="11"/>
      <c r="AKZ55" s="11"/>
      <c r="ALA55" s="11"/>
      <c r="ALB55" s="11"/>
      <c r="ALC55" s="11"/>
      <c r="ALD55" s="11"/>
      <c r="ALE55" s="11"/>
      <c r="ALF55" s="11"/>
      <c r="ALG55" s="11"/>
      <c r="ALH55" s="11"/>
      <c r="ALI55" s="11"/>
      <c r="ALJ55" s="11"/>
      <c r="ALK55" s="11"/>
      <c r="ALL55" s="11"/>
      <c r="ALM55" s="11"/>
      <c r="ALN55" s="11"/>
      <c r="ALO55" s="11"/>
      <c r="ALP55" s="11"/>
      <c r="ALQ55" s="11"/>
      <c r="ALR55" s="11"/>
      <c r="ALS55" s="11"/>
      <c r="ALT55" s="11"/>
      <c r="ALU55" s="11"/>
      <c r="ALV55" s="11"/>
      <c r="ALW55" s="11"/>
      <c r="ALX55" s="11"/>
      <c r="ALY55" s="11"/>
      <c r="ALZ55" s="11"/>
      <c r="AMA55" s="11"/>
      <c r="AMB55" s="11"/>
      <c r="AMC55" s="11"/>
      <c r="AMD55" s="11"/>
      <c r="AME55" s="11"/>
      <c r="AMF55" s="11"/>
      <c r="AMG55" s="11"/>
      <c r="AMH55" s="11"/>
      <c r="AMI55" s="11"/>
      <c r="AMJ55" s="11"/>
      <c r="AMK55" s="11"/>
      <c r="AML55" s="11"/>
      <c r="AMM55" s="11"/>
      <c r="AMN55" s="11"/>
      <c r="AMO55" s="11"/>
      <c r="AMP55" s="11"/>
      <c r="AMQ55" s="11"/>
      <c r="AMR55" s="11"/>
      <c r="AMS55" s="11"/>
      <c r="AMT55" s="11"/>
      <c r="AMU55" s="11"/>
      <c r="AMV55" s="11"/>
      <c r="AMW55" s="11"/>
      <c r="AMX55" s="11"/>
      <c r="AMY55" s="11"/>
      <c r="AMZ55" s="11"/>
      <c r="ANA55" s="11"/>
      <c r="ANB55" s="11"/>
      <c r="ANC55" s="11"/>
      <c r="AND55" s="11"/>
      <c r="ANE55" s="11"/>
      <c r="ANF55" s="11"/>
      <c r="ANG55" s="11"/>
      <c r="ANH55" s="11"/>
      <c r="ANI55" s="11"/>
      <c r="ANJ55" s="11"/>
      <c r="ANK55" s="11"/>
      <c r="ANL55" s="11"/>
      <c r="ANM55" s="11"/>
      <c r="ANN55" s="11"/>
      <c r="ANO55" s="11"/>
      <c r="ANP55" s="11"/>
      <c r="ANQ55" s="11"/>
      <c r="ANR55" s="11"/>
      <c r="ANS55" s="11"/>
      <c r="ANT55" s="11"/>
      <c r="ANU55" s="11"/>
      <c r="ANV55" s="11"/>
      <c r="ANW55" s="11"/>
      <c r="ANX55" s="11"/>
      <c r="ANY55" s="11"/>
      <c r="ANZ55" s="11"/>
      <c r="AOA55" s="11"/>
      <c r="AOB55" s="11"/>
      <c r="AOC55" s="11"/>
      <c r="AOD55" s="11"/>
      <c r="AOE55" s="11"/>
      <c r="AOF55" s="11"/>
      <c r="AOG55" s="11"/>
      <c r="AOH55" s="11"/>
      <c r="AOI55" s="11"/>
      <c r="AOJ55" s="11"/>
      <c r="AOK55" s="11"/>
      <c r="AOL55" s="11"/>
      <c r="AOM55" s="11"/>
      <c r="AON55" s="11"/>
      <c r="AOO55" s="11"/>
      <c r="AOP55" s="11"/>
      <c r="AOQ55" s="11"/>
      <c r="AOR55" s="11"/>
      <c r="AOS55" s="11"/>
      <c r="AOT55" s="11"/>
      <c r="AOU55" s="11"/>
      <c r="AOV55" s="11"/>
      <c r="AOW55" s="11"/>
      <c r="AOX55" s="11"/>
      <c r="AOY55" s="11"/>
      <c r="AOZ55" s="11"/>
      <c r="APA55" s="11"/>
      <c r="APB55" s="11"/>
      <c r="APC55" s="11"/>
      <c r="APD55" s="11"/>
      <c r="APE55" s="11"/>
      <c r="APF55" s="11"/>
      <c r="APG55" s="11"/>
      <c r="APH55" s="11"/>
      <c r="API55" s="11"/>
      <c r="APJ55" s="11"/>
      <c r="APK55" s="11"/>
      <c r="APL55" s="11"/>
      <c r="APM55" s="11"/>
      <c r="APN55" s="11"/>
      <c r="APO55" s="11"/>
      <c r="APP55" s="11"/>
      <c r="APQ55" s="11"/>
      <c r="APR55" s="11"/>
      <c r="APS55" s="11"/>
      <c r="APT55" s="11"/>
      <c r="APU55" s="11"/>
      <c r="APV55" s="11"/>
      <c r="APW55" s="11"/>
      <c r="APX55" s="11"/>
      <c r="APY55" s="11"/>
      <c r="APZ55" s="11"/>
      <c r="AQA55" s="11"/>
      <c r="AQB55" s="11"/>
      <c r="AQC55" s="11"/>
      <c r="AQD55" s="11"/>
      <c r="AQE55" s="11"/>
      <c r="AQF55" s="11"/>
      <c r="AQG55" s="11"/>
      <c r="AQH55" s="11"/>
      <c r="AQI55" s="11"/>
      <c r="AQJ55" s="11"/>
      <c r="AQK55" s="11"/>
      <c r="AQL55" s="11"/>
      <c r="AQM55" s="11"/>
      <c r="AQN55" s="11"/>
      <c r="AQO55" s="11"/>
      <c r="AQP55" s="11"/>
      <c r="AQQ55" s="11"/>
      <c r="AQR55" s="11"/>
      <c r="AQS55" s="11"/>
      <c r="AQT55" s="11"/>
      <c r="AQU55" s="11"/>
      <c r="AQV55" s="11"/>
      <c r="AQW55" s="11"/>
      <c r="AQX55" s="11"/>
      <c r="AQY55" s="11"/>
      <c r="AQZ55" s="11"/>
      <c r="ARA55" s="11"/>
      <c r="ARB55" s="11"/>
      <c r="ARC55" s="11"/>
      <c r="ARD55" s="11"/>
      <c r="ARE55" s="11"/>
      <c r="ARF55" s="11"/>
      <c r="ARG55" s="11"/>
      <c r="ARH55" s="11"/>
      <c r="ARI55" s="11"/>
      <c r="ARJ55" s="11"/>
      <c r="ARK55" s="11"/>
      <c r="ARL55" s="11"/>
      <c r="ARM55" s="11"/>
      <c r="ARN55" s="11"/>
      <c r="ARO55" s="11"/>
      <c r="ARP55" s="11"/>
      <c r="ARQ55" s="11"/>
      <c r="ARR55" s="11"/>
      <c r="ARS55" s="11"/>
      <c r="ART55" s="11"/>
      <c r="ARU55" s="11"/>
      <c r="ARV55" s="11"/>
      <c r="ARW55" s="11"/>
      <c r="ARX55" s="11"/>
      <c r="ARY55" s="11"/>
      <c r="ARZ55" s="11"/>
      <c r="ASA55" s="11"/>
      <c r="ASB55" s="11"/>
      <c r="ASC55" s="11"/>
      <c r="ASD55" s="11"/>
      <c r="ASE55" s="11"/>
      <c r="ASF55" s="11"/>
      <c r="ASG55" s="11"/>
      <c r="ASH55" s="11"/>
      <c r="ASI55" s="11"/>
      <c r="ASJ55" s="11"/>
      <c r="ASK55" s="11"/>
      <c r="ASL55" s="11"/>
      <c r="ASM55" s="11"/>
      <c r="ASN55" s="11"/>
      <c r="ASO55" s="11"/>
      <c r="ASP55" s="11"/>
      <c r="ASQ55" s="11"/>
      <c r="ASR55" s="11"/>
      <c r="ASS55" s="11"/>
      <c r="AST55" s="11"/>
      <c r="ASU55" s="11"/>
      <c r="ASV55" s="11"/>
      <c r="ASW55" s="11"/>
      <c r="ASX55" s="11"/>
      <c r="ASY55" s="11"/>
      <c r="ASZ55" s="11"/>
      <c r="ATA55" s="11"/>
      <c r="ATB55" s="11"/>
      <c r="ATC55" s="11"/>
      <c r="ATD55" s="11"/>
      <c r="ATE55" s="11"/>
      <c r="ATF55" s="11"/>
      <c r="ATG55" s="11"/>
      <c r="ATH55" s="11"/>
      <c r="ATI55" s="11"/>
      <c r="ATJ55" s="11"/>
      <c r="ATK55" s="11"/>
      <c r="ATL55" s="11"/>
      <c r="ATM55" s="11"/>
      <c r="ATN55" s="11"/>
      <c r="ATO55" s="11"/>
      <c r="ATP55" s="11"/>
      <c r="ATQ55" s="11"/>
      <c r="ATR55" s="11"/>
      <c r="ATS55" s="11"/>
      <c r="ATT55" s="11"/>
      <c r="ATU55" s="11"/>
      <c r="ATV55" s="11"/>
      <c r="ATW55" s="11"/>
      <c r="ATX55" s="11"/>
      <c r="ATY55" s="11"/>
      <c r="ATZ55" s="11"/>
      <c r="AUA55" s="11"/>
      <c r="AUB55" s="11"/>
      <c r="AUC55" s="11"/>
      <c r="AUD55" s="11"/>
      <c r="AUE55" s="11"/>
      <c r="AUF55" s="11"/>
      <c r="AUG55" s="11"/>
      <c r="AUH55" s="11"/>
      <c r="AUI55" s="11"/>
      <c r="AUJ55" s="11"/>
      <c r="AUK55" s="11"/>
      <c r="AUL55" s="11"/>
      <c r="AUM55" s="11"/>
      <c r="AUN55" s="11"/>
      <c r="AUO55" s="11"/>
      <c r="AUP55" s="11"/>
      <c r="AUQ55" s="11"/>
      <c r="AUR55" s="11"/>
      <c r="AUS55" s="11"/>
      <c r="AUT55" s="11"/>
      <c r="AUU55" s="11"/>
      <c r="AUV55" s="11"/>
      <c r="AUW55" s="11"/>
      <c r="AUX55" s="11"/>
      <c r="AUY55" s="11"/>
      <c r="AUZ55" s="11"/>
      <c r="AVA55" s="11"/>
      <c r="AVB55" s="11"/>
      <c r="AVC55" s="11"/>
      <c r="AVD55" s="11"/>
      <c r="AVE55" s="11"/>
      <c r="AVF55" s="11"/>
      <c r="AVG55" s="11"/>
      <c r="AVH55" s="11"/>
      <c r="AVI55" s="11"/>
      <c r="AVJ55" s="11"/>
      <c r="AVK55" s="11"/>
      <c r="AVL55" s="11"/>
      <c r="AVM55" s="11"/>
      <c r="AVN55" s="11"/>
      <c r="AVO55" s="11"/>
      <c r="AVP55" s="11"/>
      <c r="AVQ55" s="11"/>
      <c r="AVR55" s="11"/>
      <c r="AVS55" s="11"/>
      <c r="AVT55" s="11"/>
      <c r="AVU55" s="11"/>
      <c r="AVV55" s="11"/>
      <c r="AVW55" s="11"/>
      <c r="AVX55" s="11"/>
      <c r="AVY55" s="11"/>
      <c r="AVZ55" s="11"/>
      <c r="AWA55" s="11"/>
      <c r="AWB55" s="11"/>
      <c r="AWC55" s="11"/>
      <c r="AWD55" s="11"/>
      <c r="AWE55" s="11"/>
      <c r="AWF55" s="11"/>
      <c r="AWG55" s="11"/>
      <c r="AWH55" s="11"/>
      <c r="AWI55" s="11"/>
      <c r="AWJ55" s="11"/>
      <c r="AWK55" s="11"/>
      <c r="AWL55" s="11"/>
      <c r="AWM55" s="11"/>
      <c r="AWN55" s="11"/>
      <c r="AWO55" s="11"/>
      <c r="AWP55" s="11"/>
      <c r="AWQ55" s="11"/>
      <c r="AWR55" s="11"/>
      <c r="AWS55" s="11"/>
      <c r="AWT55" s="11"/>
      <c r="AWU55" s="11"/>
      <c r="AWV55" s="11"/>
      <c r="AWW55" s="11"/>
      <c r="AWX55" s="11"/>
      <c r="AWY55" s="11"/>
      <c r="AWZ55" s="11"/>
      <c r="AXA55" s="11"/>
      <c r="AXB55" s="11"/>
      <c r="AXC55" s="11"/>
      <c r="AXD55" s="11"/>
      <c r="AXE55" s="11"/>
      <c r="AXF55" s="11"/>
      <c r="AXG55" s="11"/>
      <c r="AXH55" s="11"/>
      <c r="AXI55" s="11"/>
      <c r="AXJ55" s="11"/>
      <c r="AXK55" s="11"/>
      <c r="AXL55" s="11"/>
      <c r="AXM55" s="11"/>
      <c r="AXN55" s="11"/>
      <c r="AXO55" s="11"/>
      <c r="AXP55" s="11"/>
      <c r="AXQ55" s="11"/>
      <c r="AXR55" s="11"/>
      <c r="AXS55" s="11"/>
      <c r="AXT55" s="11"/>
      <c r="AXU55" s="11"/>
      <c r="AXV55" s="11"/>
      <c r="AXW55" s="11"/>
      <c r="AXX55" s="11"/>
      <c r="AXY55" s="11"/>
      <c r="AXZ55" s="11"/>
      <c r="AYA55" s="11"/>
      <c r="AYB55" s="11"/>
      <c r="AYC55" s="11"/>
      <c r="AYD55" s="11"/>
      <c r="AYE55" s="11"/>
      <c r="AYF55" s="11"/>
      <c r="AYG55" s="11"/>
      <c r="AYH55" s="11"/>
      <c r="AYI55" s="11"/>
      <c r="AYJ55" s="11"/>
      <c r="AYK55" s="11"/>
      <c r="AYL55" s="11"/>
      <c r="AYM55" s="11"/>
      <c r="AYN55" s="11"/>
      <c r="AYO55" s="11"/>
      <c r="AYP55" s="11"/>
      <c r="AYQ55" s="11"/>
      <c r="AYR55" s="11"/>
      <c r="AYS55" s="11"/>
      <c r="AYT55" s="11"/>
      <c r="AYU55" s="11"/>
      <c r="AYV55" s="11"/>
      <c r="AYW55" s="11"/>
      <c r="AYX55" s="11"/>
      <c r="AYY55" s="11"/>
      <c r="AYZ55" s="11"/>
      <c r="AZA55" s="11"/>
      <c r="AZB55" s="11"/>
      <c r="AZC55" s="11"/>
      <c r="AZD55" s="11"/>
      <c r="AZE55" s="11"/>
      <c r="AZF55" s="11"/>
      <c r="AZG55" s="11"/>
      <c r="AZH55" s="11"/>
      <c r="AZI55" s="11"/>
      <c r="AZJ55" s="11"/>
      <c r="AZK55" s="11"/>
      <c r="AZL55" s="11"/>
      <c r="AZM55" s="11"/>
      <c r="AZN55" s="11"/>
      <c r="AZO55" s="11"/>
      <c r="AZP55" s="11"/>
      <c r="AZQ55" s="11"/>
      <c r="AZR55" s="11"/>
      <c r="AZS55" s="11"/>
      <c r="AZT55" s="11"/>
      <c r="AZU55" s="11"/>
      <c r="AZV55" s="11"/>
      <c r="AZW55" s="11"/>
      <c r="AZX55" s="11"/>
      <c r="AZY55" s="11"/>
      <c r="AZZ55" s="11"/>
      <c r="BAA55" s="11"/>
      <c r="BAB55" s="11"/>
      <c r="BAC55" s="11"/>
      <c r="BAD55" s="11"/>
      <c r="BAE55" s="11"/>
      <c r="BAF55" s="11"/>
      <c r="BAG55" s="11"/>
      <c r="BAH55" s="11"/>
      <c r="BAI55" s="11"/>
      <c r="BAJ55" s="11"/>
      <c r="BAK55" s="11"/>
      <c r="BAL55" s="11"/>
      <c r="BAM55" s="11"/>
      <c r="BAN55" s="11"/>
      <c r="BAO55" s="11"/>
      <c r="BAP55" s="11"/>
      <c r="BAQ55" s="11"/>
      <c r="BAR55" s="11"/>
      <c r="BAS55" s="11"/>
      <c r="BAT55" s="11"/>
      <c r="BAU55" s="11"/>
      <c r="BAV55" s="11"/>
      <c r="BAW55" s="11"/>
      <c r="BAX55" s="11"/>
      <c r="BAY55" s="11"/>
      <c r="BAZ55" s="11"/>
      <c r="BBA55" s="11"/>
      <c r="BBB55" s="11"/>
      <c r="BBC55" s="11"/>
      <c r="BBD55" s="11"/>
      <c r="BBE55" s="11"/>
      <c r="BBF55" s="11"/>
      <c r="BBG55" s="11"/>
      <c r="BBH55" s="11"/>
      <c r="BBI55" s="11"/>
      <c r="BBJ55" s="11"/>
      <c r="BBK55" s="11"/>
      <c r="BBL55" s="11"/>
      <c r="BBM55" s="11"/>
      <c r="BBN55" s="11"/>
      <c r="BBO55" s="11"/>
      <c r="BBP55" s="11"/>
      <c r="BBQ55" s="11"/>
      <c r="BBR55" s="11"/>
      <c r="BBS55" s="11"/>
      <c r="BBT55" s="11"/>
      <c r="BBU55" s="11"/>
      <c r="BBV55" s="11"/>
      <c r="BBW55" s="11"/>
      <c r="BBX55" s="11"/>
      <c r="BBY55" s="11"/>
      <c r="BBZ55" s="11"/>
      <c r="BCA55" s="11"/>
      <c r="BCB55" s="11"/>
      <c r="BCC55" s="11"/>
      <c r="BCD55" s="11"/>
      <c r="BCE55" s="11"/>
      <c r="BCF55" s="11"/>
      <c r="BCG55" s="11"/>
      <c r="BCH55" s="11"/>
      <c r="BCI55" s="11"/>
      <c r="BCJ55" s="11"/>
      <c r="BCK55" s="11"/>
      <c r="BCL55" s="11"/>
      <c r="BCM55" s="11"/>
      <c r="BCN55" s="11"/>
      <c r="BCO55" s="11"/>
      <c r="BCP55" s="11"/>
      <c r="BCQ55" s="11"/>
      <c r="BCR55" s="11"/>
      <c r="BCS55" s="11"/>
      <c r="BCT55" s="11"/>
      <c r="BCU55" s="11"/>
      <c r="BCV55" s="11"/>
      <c r="BCW55" s="11"/>
      <c r="BCX55" s="11"/>
      <c r="BCY55" s="11"/>
      <c r="BCZ55" s="11"/>
      <c r="BDA55" s="11"/>
      <c r="BDB55" s="11"/>
      <c r="BDC55" s="11"/>
      <c r="BDD55" s="11"/>
      <c r="BDE55" s="11"/>
      <c r="BDF55" s="11"/>
      <c r="BDG55" s="11"/>
      <c r="BDH55" s="11"/>
      <c r="BDI55" s="11"/>
      <c r="BDJ55" s="11"/>
      <c r="BDK55" s="11"/>
      <c r="BDL55" s="11"/>
      <c r="BDM55" s="11"/>
      <c r="BDN55" s="11"/>
      <c r="BDO55" s="11"/>
      <c r="BDP55" s="11"/>
      <c r="BDQ55" s="11"/>
      <c r="BDR55" s="11"/>
      <c r="BDS55" s="11"/>
      <c r="BDT55" s="11"/>
      <c r="BDU55" s="11"/>
      <c r="BDV55" s="11"/>
      <c r="BDW55" s="11"/>
      <c r="BDX55" s="11"/>
      <c r="BDY55" s="11"/>
      <c r="BDZ55" s="11"/>
      <c r="BEA55" s="11"/>
      <c r="BEB55" s="11"/>
      <c r="BEC55" s="11"/>
      <c r="BED55" s="11"/>
      <c r="BEE55" s="11"/>
      <c r="BEF55" s="11"/>
      <c r="BEG55" s="11"/>
      <c r="BEH55" s="11"/>
      <c r="BEI55" s="11"/>
      <c r="BEJ55" s="11"/>
      <c r="BEK55" s="11"/>
      <c r="BEL55" s="11"/>
      <c r="BEM55" s="11"/>
      <c r="BEN55" s="11"/>
      <c r="BEO55" s="11"/>
      <c r="BEP55" s="11"/>
      <c r="BEQ55" s="11"/>
      <c r="BER55" s="11"/>
      <c r="BES55" s="11"/>
      <c r="BET55" s="11"/>
      <c r="BEU55" s="11"/>
      <c r="BEV55" s="11"/>
      <c r="BEW55" s="11"/>
      <c r="BEX55" s="11"/>
      <c r="BEY55" s="11"/>
      <c r="BEZ55" s="11"/>
      <c r="BFA55" s="11"/>
      <c r="BFB55" s="11"/>
      <c r="BFC55" s="11"/>
      <c r="BFD55" s="11"/>
      <c r="BFE55" s="11"/>
      <c r="BFF55" s="11"/>
      <c r="BFG55" s="11"/>
      <c r="BFH55" s="11"/>
      <c r="BFI55" s="11"/>
      <c r="BFJ55" s="11"/>
      <c r="BFK55" s="11"/>
      <c r="BFL55" s="11"/>
      <c r="BFM55" s="11"/>
      <c r="BFN55" s="11"/>
      <c r="BFO55" s="11"/>
      <c r="BFP55" s="11"/>
      <c r="BFQ55" s="11"/>
      <c r="BFR55" s="11"/>
      <c r="BFS55" s="11"/>
      <c r="BFT55" s="11"/>
      <c r="BFU55" s="11"/>
      <c r="BFV55" s="11"/>
      <c r="BFW55" s="11"/>
      <c r="BFX55" s="11"/>
      <c r="BFY55" s="11"/>
      <c r="BFZ55" s="11"/>
      <c r="BGA55" s="11"/>
      <c r="BGB55" s="11"/>
      <c r="BGC55" s="11"/>
      <c r="BGD55" s="11"/>
      <c r="BGE55" s="11"/>
      <c r="BGF55" s="11"/>
      <c r="BGG55" s="11"/>
      <c r="BGH55" s="11"/>
      <c r="BGI55" s="11"/>
      <c r="BGJ55" s="11"/>
      <c r="BGK55" s="11"/>
      <c r="BGL55" s="11"/>
      <c r="BGM55" s="11"/>
      <c r="BGN55" s="11"/>
      <c r="BGO55" s="11"/>
      <c r="BGP55" s="11"/>
      <c r="BGQ55" s="11"/>
      <c r="BGR55" s="11"/>
      <c r="BGS55" s="11"/>
      <c r="BGT55" s="11"/>
      <c r="BGU55" s="11"/>
      <c r="BGV55" s="11"/>
      <c r="BGW55" s="11"/>
      <c r="BGX55" s="11"/>
      <c r="BGY55" s="11"/>
      <c r="BGZ55" s="11"/>
      <c r="BHA55" s="11"/>
      <c r="BHB55" s="11"/>
      <c r="BHC55" s="11"/>
      <c r="BHD55" s="11"/>
      <c r="BHE55" s="11"/>
      <c r="BHF55" s="11"/>
      <c r="BHG55" s="11"/>
      <c r="BHH55" s="11"/>
      <c r="BHI55" s="11"/>
      <c r="BHJ55" s="11"/>
      <c r="BHK55" s="11"/>
      <c r="BHL55" s="11"/>
      <c r="BHM55" s="11"/>
      <c r="BHN55" s="11"/>
      <c r="BHO55" s="11"/>
      <c r="BHP55" s="11"/>
      <c r="BHQ55" s="11"/>
      <c r="BHR55" s="11"/>
      <c r="BHS55" s="11"/>
      <c r="BHT55" s="11"/>
      <c r="BHU55" s="11"/>
      <c r="BHV55" s="11"/>
      <c r="BHW55" s="11"/>
      <c r="BHX55" s="11"/>
      <c r="BHY55" s="11"/>
      <c r="BHZ55" s="11"/>
      <c r="BIA55" s="11"/>
      <c r="BIB55" s="11"/>
      <c r="BIC55" s="11"/>
      <c r="BID55" s="11"/>
      <c r="BIE55" s="11"/>
      <c r="BIF55" s="11"/>
      <c r="BIG55" s="11"/>
      <c r="BIH55" s="11"/>
      <c r="BII55" s="11"/>
      <c r="BIJ55" s="11"/>
      <c r="BIK55" s="11"/>
      <c r="BIL55" s="11"/>
      <c r="BIM55" s="11"/>
      <c r="BIN55" s="11"/>
      <c r="BIO55" s="11"/>
      <c r="BIP55" s="11"/>
      <c r="BIQ55" s="11"/>
      <c r="BIR55" s="11"/>
      <c r="BIS55" s="11"/>
      <c r="BIT55" s="11"/>
      <c r="BIU55" s="11"/>
      <c r="BIV55" s="11"/>
      <c r="BIW55" s="11"/>
      <c r="BIX55" s="11"/>
      <c r="BIY55" s="11"/>
      <c r="BIZ55" s="11"/>
      <c r="BJA55" s="11"/>
      <c r="BJB55" s="11"/>
      <c r="BJC55" s="11"/>
      <c r="BJD55" s="11"/>
      <c r="BJE55" s="11"/>
      <c r="BJF55" s="11"/>
      <c r="BJG55" s="11"/>
      <c r="BJH55" s="11"/>
      <c r="BJI55" s="11"/>
      <c r="BJJ55" s="11"/>
      <c r="BJK55" s="11"/>
      <c r="BJL55" s="11"/>
      <c r="BJM55" s="11"/>
      <c r="BJN55" s="11"/>
      <c r="BJO55" s="11"/>
      <c r="BJP55" s="11"/>
      <c r="BJQ55" s="11"/>
      <c r="BJR55" s="11"/>
      <c r="BJS55" s="11"/>
      <c r="BJT55" s="11"/>
      <c r="BJU55" s="11"/>
      <c r="BJV55" s="11"/>
      <c r="BJW55" s="11"/>
      <c r="BJX55" s="11"/>
      <c r="BJY55" s="11"/>
      <c r="BJZ55" s="11"/>
      <c r="BKA55" s="11"/>
      <c r="BKB55" s="11"/>
      <c r="BKC55" s="11"/>
      <c r="BKD55" s="11"/>
      <c r="BKE55" s="11"/>
      <c r="BKF55" s="11"/>
      <c r="BKG55" s="11"/>
      <c r="BKH55" s="11"/>
      <c r="BKI55" s="11"/>
      <c r="BKJ55" s="11"/>
      <c r="BKK55" s="11"/>
      <c r="BKL55" s="11"/>
      <c r="BKM55" s="11"/>
      <c r="BKN55" s="11"/>
      <c r="BKO55" s="11"/>
      <c r="BKP55" s="11"/>
      <c r="BKQ55" s="11"/>
      <c r="BKR55" s="11"/>
      <c r="BKS55" s="11"/>
      <c r="BKT55" s="11"/>
      <c r="BKU55" s="11"/>
      <c r="BKV55" s="11"/>
      <c r="BKW55" s="11"/>
      <c r="BKX55" s="11"/>
      <c r="BKY55" s="11"/>
      <c r="BKZ55" s="11"/>
      <c r="BLA55" s="11"/>
      <c r="BLB55" s="11"/>
      <c r="BLC55" s="11"/>
      <c r="BLD55" s="11"/>
      <c r="BLE55" s="11"/>
      <c r="BLF55" s="11"/>
      <c r="BLG55" s="11"/>
      <c r="BLH55" s="11"/>
      <c r="BLI55" s="11"/>
      <c r="BLJ55" s="11"/>
      <c r="BLK55" s="11"/>
      <c r="BLL55" s="11"/>
      <c r="BLM55" s="11"/>
      <c r="BLN55" s="11"/>
      <c r="BLO55" s="11"/>
      <c r="BLP55" s="11"/>
      <c r="BLQ55" s="11"/>
      <c r="BLR55" s="11"/>
      <c r="BLS55" s="11"/>
      <c r="BLT55" s="11"/>
      <c r="BLU55" s="11"/>
      <c r="BLV55" s="11"/>
      <c r="BLW55" s="11"/>
      <c r="BLX55" s="11"/>
      <c r="BLY55" s="11"/>
      <c r="BLZ55" s="11"/>
      <c r="BMA55" s="11"/>
      <c r="BMB55" s="11"/>
      <c r="BMC55" s="11"/>
      <c r="BMD55" s="11"/>
      <c r="BME55" s="11"/>
      <c r="BMF55" s="11"/>
      <c r="BMG55" s="11"/>
      <c r="BMH55" s="11"/>
      <c r="BMI55" s="11"/>
      <c r="BMJ55" s="11"/>
      <c r="BMK55" s="11"/>
      <c r="BML55" s="11"/>
      <c r="BMM55" s="11"/>
      <c r="BMN55" s="11"/>
      <c r="BMO55" s="11"/>
      <c r="BMP55" s="11"/>
      <c r="BMQ55" s="11"/>
      <c r="BMR55" s="11"/>
      <c r="BMS55" s="11"/>
      <c r="BMT55" s="11"/>
      <c r="BMU55" s="11"/>
      <c r="BMV55" s="11"/>
      <c r="BMW55" s="11"/>
      <c r="BMX55" s="11"/>
      <c r="BMY55" s="11"/>
      <c r="BMZ55" s="11"/>
      <c r="BNA55" s="11"/>
      <c r="BNB55" s="11"/>
      <c r="BNC55" s="11"/>
      <c r="BND55" s="11"/>
      <c r="BNE55" s="11"/>
      <c r="BNF55" s="11"/>
      <c r="BNG55" s="11"/>
      <c r="BNH55" s="11"/>
      <c r="BNI55" s="11"/>
      <c r="BNJ55" s="11"/>
      <c r="BNK55" s="11"/>
      <c r="BNL55" s="11"/>
      <c r="BNM55" s="11"/>
      <c r="BNN55" s="11"/>
      <c r="BNO55" s="11"/>
      <c r="BNP55" s="11"/>
      <c r="BNQ55" s="11"/>
      <c r="BNR55" s="11"/>
      <c r="BNS55" s="11"/>
      <c r="BNT55" s="11"/>
      <c r="BNU55" s="11"/>
      <c r="BNV55" s="11"/>
      <c r="BNW55" s="11"/>
      <c r="BNX55" s="11"/>
      <c r="BNY55" s="11"/>
      <c r="BNZ55" s="11"/>
      <c r="BOA55" s="11"/>
      <c r="BOB55" s="11"/>
      <c r="BOC55" s="11"/>
      <c r="BOD55" s="11"/>
      <c r="BOE55" s="11"/>
      <c r="BOF55" s="11"/>
      <c r="BOG55" s="11"/>
      <c r="BOH55" s="11"/>
      <c r="BOI55" s="11"/>
      <c r="BOJ55" s="11"/>
      <c r="BOK55" s="11"/>
      <c r="BOL55" s="11"/>
      <c r="BOM55" s="11"/>
      <c r="BON55" s="11"/>
      <c r="BOO55" s="11"/>
      <c r="BOP55" s="11"/>
      <c r="BOQ55" s="11"/>
      <c r="BOR55" s="11"/>
      <c r="BOS55" s="11"/>
      <c r="BOT55" s="11"/>
      <c r="BOU55" s="11"/>
      <c r="BOV55" s="11"/>
      <c r="BOW55" s="11"/>
      <c r="BOX55" s="11"/>
      <c r="BOY55" s="11"/>
      <c r="BOZ55" s="11"/>
      <c r="BPA55" s="11"/>
      <c r="BPB55" s="11"/>
      <c r="BPC55" s="11"/>
      <c r="BPD55" s="11"/>
      <c r="BPE55" s="11"/>
      <c r="BPF55" s="11"/>
      <c r="BPG55" s="11"/>
      <c r="BPH55" s="11"/>
      <c r="BPI55" s="11"/>
      <c r="BPJ55" s="11"/>
      <c r="BPK55" s="11"/>
      <c r="BPL55" s="11"/>
      <c r="BPM55" s="11"/>
      <c r="BPN55" s="11"/>
      <c r="BPO55" s="11"/>
      <c r="BPP55" s="11"/>
      <c r="BPQ55" s="11"/>
      <c r="BPR55" s="11"/>
      <c r="BPS55" s="11"/>
      <c r="BPT55" s="11"/>
      <c r="BPU55" s="11"/>
      <c r="BPV55" s="11"/>
      <c r="BPW55" s="11"/>
      <c r="BPX55" s="11"/>
      <c r="BPY55" s="11"/>
      <c r="BPZ55" s="11"/>
      <c r="BQA55" s="11"/>
      <c r="BQB55" s="11"/>
      <c r="BQC55" s="11"/>
      <c r="BQD55" s="11"/>
      <c r="BQE55" s="11"/>
      <c r="BQF55" s="11"/>
      <c r="BQG55" s="11"/>
      <c r="BQH55" s="11"/>
      <c r="BQI55" s="11"/>
      <c r="BQJ55" s="11"/>
      <c r="BQK55" s="11"/>
      <c r="BQL55" s="11"/>
      <c r="BQM55" s="11"/>
      <c r="BQN55" s="11"/>
      <c r="BQO55" s="11"/>
      <c r="BQP55" s="11"/>
      <c r="BQQ55" s="11"/>
      <c r="BQR55" s="11"/>
      <c r="BQS55" s="11"/>
      <c r="BQT55" s="11"/>
      <c r="BQU55" s="11"/>
      <c r="BQV55" s="11"/>
      <c r="BQW55" s="11"/>
      <c r="BQX55" s="11"/>
      <c r="BQY55" s="11"/>
      <c r="BQZ55" s="11"/>
      <c r="BRA55" s="11"/>
      <c r="BRB55" s="11"/>
      <c r="BRC55" s="11"/>
      <c r="BRD55" s="11"/>
      <c r="BRE55" s="11"/>
      <c r="BRF55" s="11"/>
      <c r="BRG55" s="11"/>
      <c r="BRH55" s="11"/>
      <c r="BRI55" s="11"/>
      <c r="BRJ55" s="11"/>
      <c r="BRK55" s="11"/>
      <c r="BRL55" s="11"/>
      <c r="BRM55" s="11"/>
      <c r="BRN55" s="11"/>
      <c r="BRO55" s="11"/>
      <c r="BRP55" s="11"/>
      <c r="BRQ55" s="11"/>
      <c r="BRR55" s="11"/>
      <c r="BRS55" s="11"/>
      <c r="BRT55" s="11"/>
      <c r="BRU55" s="11"/>
      <c r="BRV55" s="11"/>
      <c r="BRW55" s="11"/>
      <c r="BRX55" s="11"/>
      <c r="BRY55" s="11"/>
      <c r="BRZ55" s="11"/>
      <c r="BSA55" s="11"/>
      <c r="BSB55" s="11"/>
      <c r="BSC55" s="11"/>
      <c r="BSD55" s="11"/>
      <c r="BSE55" s="11"/>
      <c r="BSF55" s="11"/>
      <c r="BSG55" s="11"/>
      <c r="BSH55" s="11"/>
      <c r="BSI55" s="11"/>
      <c r="BSJ55" s="11"/>
      <c r="BSK55" s="11"/>
      <c r="BSL55" s="11"/>
      <c r="BSM55" s="11"/>
      <c r="BSN55" s="11"/>
      <c r="BSO55" s="11"/>
      <c r="BSP55" s="11"/>
      <c r="BSQ55" s="11"/>
      <c r="BSR55" s="11"/>
      <c r="BSS55" s="11"/>
      <c r="BST55" s="11"/>
      <c r="BSU55" s="11"/>
      <c r="BSV55" s="11"/>
      <c r="BSW55" s="11"/>
      <c r="BSX55" s="11"/>
      <c r="BSY55" s="11"/>
      <c r="BSZ55" s="11"/>
      <c r="BTA55" s="11"/>
      <c r="BTB55" s="11"/>
      <c r="BTC55" s="11"/>
      <c r="BTD55" s="11"/>
      <c r="BTE55" s="11"/>
      <c r="BTF55" s="11"/>
      <c r="BTG55" s="11"/>
      <c r="BTH55" s="11"/>
      <c r="BTI55" s="11"/>
      <c r="BTJ55" s="11"/>
      <c r="BTK55" s="11"/>
      <c r="BTL55" s="11"/>
      <c r="BTM55" s="11"/>
      <c r="BTN55" s="11"/>
      <c r="BTO55" s="11"/>
      <c r="BTP55" s="11"/>
      <c r="BTQ55" s="11"/>
      <c r="BTR55" s="11"/>
      <c r="BTS55" s="11"/>
      <c r="BTT55" s="11"/>
      <c r="BTU55" s="11"/>
      <c r="BTV55" s="11"/>
      <c r="BTW55" s="11"/>
      <c r="BTX55" s="11"/>
      <c r="BTY55" s="11"/>
      <c r="BTZ55" s="11"/>
      <c r="BUA55" s="11"/>
      <c r="BUB55" s="11"/>
      <c r="BUC55" s="11"/>
      <c r="BUD55" s="11"/>
      <c r="BUE55" s="11"/>
      <c r="BUF55" s="11"/>
      <c r="BUG55" s="11"/>
      <c r="BUH55" s="11"/>
      <c r="BUI55" s="11"/>
      <c r="BUJ55" s="11"/>
      <c r="BUK55" s="11"/>
      <c r="BUL55" s="11"/>
      <c r="BUM55" s="11"/>
      <c r="BUN55" s="11"/>
      <c r="BUO55" s="11"/>
      <c r="BUP55" s="11"/>
      <c r="BUQ55" s="11"/>
      <c r="BUR55" s="11"/>
      <c r="BUS55" s="11"/>
      <c r="BUT55" s="11"/>
      <c r="BUU55" s="11"/>
      <c r="BUV55" s="11"/>
      <c r="BUW55" s="11"/>
      <c r="BUX55" s="11"/>
      <c r="BUY55" s="11"/>
      <c r="BUZ55" s="11"/>
      <c r="BVA55" s="11"/>
      <c r="BVB55" s="11"/>
      <c r="BVC55" s="11"/>
      <c r="BVD55" s="11"/>
      <c r="BVE55" s="11"/>
      <c r="BVF55" s="11"/>
      <c r="BVG55" s="11"/>
      <c r="BVH55" s="11"/>
      <c r="BVI55" s="11"/>
      <c r="BVJ55" s="11"/>
      <c r="BVK55" s="11"/>
      <c r="BVL55" s="11"/>
      <c r="BVM55" s="11"/>
      <c r="BVN55" s="11"/>
      <c r="BVO55" s="11"/>
      <c r="BVP55" s="11"/>
      <c r="BVQ55" s="11"/>
      <c r="BVR55" s="11"/>
      <c r="BVS55" s="11"/>
      <c r="BVT55" s="11"/>
      <c r="BVU55" s="11"/>
      <c r="BVV55" s="11"/>
      <c r="BVW55" s="11"/>
      <c r="BVX55" s="11"/>
      <c r="BVY55" s="11"/>
      <c r="BVZ55" s="11"/>
      <c r="BWA55" s="11"/>
      <c r="BWB55" s="11"/>
      <c r="BWC55" s="11"/>
      <c r="BWD55" s="11"/>
      <c r="BWE55" s="11"/>
      <c r="BWF55" s="11"/>
      <c r="BWG55" s="11"/>
      <c r="BWH55" s="11"/>
      <c r="BWI55" s="11"/>
      <c r="BWJ55" s="11"/>
      <c r="BWK55" s="11"/>
      <c r="BWL55" s="11"/>
      <c r="BWM55" s="11"/>
      <c r="BWN55" s="11"/>
      <c r="BWO55" s="11"/>
      <c r="BWP55" s="11"/>
      <c r="BWQ55" s="11"/>
      <c r="BWR55" s="11"/>
      <c r="BWS55" s="11"/>
      <c r="BWT55" s="11"/>
      <c r="BWU55" s="11"/>
      <c r="BWV55" s="11"/>
      <c r="BWW55" s="11"/>
      <c r="BWX55" s="11"/>
      <c r="BWY55" s="11"/>
      <c r="BWZ55" s="11"/>
      <c r="BXA55" s="11"/>
      <c r="BXB55" s="11"/>
      <c r="BXC55" s="11"/>
      <c r="BXD55" s="11"/>
      <c r="BXE55" s="11"/>
      <c r="BXF55" s="11"/>
      <c r="BXG55" s="11"/>
      <c r="BXH55" s="11"/>
      <c r="BXI55" s="11"/>
      <c r="BXJ55" s="11"/>
      <c r="BXK55" s="11"/>
      <c r="BXL55" s="11"/>
      <c r="BXM55" s="11"/>
      <c r="BXN55" s="11"/>
      <c r="BXO55" s="11"/>
      <c r="BXP55" s="11"/>
      <c r="BXQ55" s="11"/>
      <c r="BXR55" s="11"/>
      <c r="BXS55" s="11"/>
      <c r="BXT55" s="11"/>
      <c r="BXU55" s="11"/>
      <c r="BXV55" s="11"/>
      <c r="BXW55" s="11"/>
      <c r="BXX55" s="11"/>
      <c r="BXY55" s="11"/>
      <c r="BXZ55" s="11"/>
      <c r="BYA55" s="11"/>
      <c r="BYB55" s="11"/>
      <c r="BYC55" s="11"/>
      <c r="BYD55" s="11"/>
      <c r="BYE55" s="11"/>
      <c r="BYF55" s="11"/>
      <c r="BYG55" s="11"/>
      <c r="BYH55" s="11"/>
      <c r="BYI55" s="11"/>
      <c r="BYJ55" s="11"/>
      <c r="BYK55" s="11"/>
      <c r="BYL55" s="11"/>
      <c r="BYM55" s="11"/>
      <c r="BYN55" s="11"/>
      <c r="BYO55" s="11"/>
      <c r="BYP55" s="11"/>
      <c r="BYQ55" s="11"/>
      <c r="BYR55" s="11"/>
      <c r="BYS55" s="11"/>
      <c r="BYT55" s="11"/>
      <c r="BYU55" s="11"/>
      <c r="BYV55" s="11"/>
      <c r="BYW55" s="11"/>
      <c r="BYX55" s="11"/>
      <c r="BYY55" s="11"/>
      <c r="BYZ55" s="11"/>
      <c r="BZA55" s="11"/>
      <c r="BZB55" s="11"/>
      <c r="BZC55" s="11"/>
      <c r="BZD55" s="11"/>
      <c r="BZE55" s="11"/>
      <c r="BZF55" s="11"/>
      <c r="BZG55" s="11"/>
      <c r="BZH55" s="11"/>
      <c r="BZI55" s="11"/>
      <c r="BZJ55" s="11"/>
      <c r="BZK55" s="11"/>
      <c r="BZL55" s="11"/>
      <c r="BZM55" s="11"/>
      <c r="BZN55" s="11"/>
      <c r="BZO55" s="11"/>
      <c r="BZP55" s="11"/>
      <c r="BZQ55" s="11"/>
      <c r="BZR55" s="11"/>
      <c r="BZS55" s="11"/>
      <c r="BZT55" s="11"/>
      <c r="BZU55" s="11"/>
      <c r="BZV55" s="11"/>
      <c r="BZW55" s="11"/>
      <c r="BZX55" s="11"/>
      <c r="BZY55" s="11"/>
      <c r="BZZ55" s="11"/>
      <c r="CAA55" s="11"/>
      <c r="CAB55" s="11"/>
      <c r="CAC55" s="11"/>
      <c r="CAD55" s="11"/>
      <c r="CAE55" s="11"/>
      <c r="CAF55" s="11"/>
      <c r="CAG55" s="11"/>
      <c r="CAH55" s="11"/>
      <c r="CAI55" s="11"/>
      <c r="CAJ55" s="11"/>
      <c r="CAK55" s="11"/>
      <c r="CAL55" s="11"/>
      <c r="CAM55" s="11"/>
      <c r="CAN55" s="11"/>
      <c r="CAO55" s="11"/>
      <c r="CAP55" s="11"/>
      <c r="CAQ55" s="11"/>
      <c r="CAR55" s="11"/>
      <c r="CAS55" s="11"/>
      <c r="CAT55" s="11"/>
      <c r="CAU55" s="11"/>
      <c r="CAV55" s="11"/>
      <c r="CAW55" s="11"/>
      <c r="CAX55" s="11"/>
      <c r="CAY55" s="11"/>
      <c r="CAZ55" s="11"/>
      <c r="CBA55" s="11"/>
      <c r="CBB55" s="11"/>
      <c r="CBC55" s="11"/>
      <c r="CBD55" s="11"/>
      <c r="CBE55" s="11"/>
      <c r="CBF55" s="11"/>
      <c r="CBG55" s="11"/>
      <c r="CBH55" s="11"/>
      <c r="CBI55" s="11"/>
      <c r="CBJ55" s="11"/>
      <c r="CBK55" s="11"/>
      <c r="CBL55" s="11"/>
      <c r="CBM55" s="11"/>
      <c r="CBN55" s="11"/>
      <c r="CBO55" s="11"/>
      <c r="CBP55" s="11"/>
      <c r="CBQ55" s="11"/>
      <c r="CBR55" s="11"/>
      <c r="CBS55" s="11"/>
      <c r="CBT55" s="11"/>
      <c r="CBU55" s="11"/>
      <c r="CBV55" s="11"/>
      <c r="CBW55" s="11"/>
      <c r="CBX55" s="11"/>
      <c r="CBY55" s="11"/>
      <c r="CBZ55" s="11"/>
      <c r="CCA55" s="11"/>
      <c r="CCB55" s="11"/>
      <c r="CCC55" s="11"/>
      <c r="CCD55" s="11"/>
      <c r="CCE55" s="11"/>
      <c r="CCF55" s="11"/>
      <c r="CCG55" s="11"/>
      <c r="CCH55" s="11"/>
      <c r="CCI55" s="11"/>
      <c r="CCJ55" s="11"/>
      <c r="CCK55" s="11"/>
      <c r="CCL55" s="11"/>
      <c r="CCM55" s="11"/>
      <c r="CCN55" s="11"/>
      <c r="CCO55" s="11"/>
      <c r="CCP55" s="11"/>
      <c r="CCQ55" s="11"/>
      <c r="CCR55" s="11"/>
      <c r="CCS55" s="11"/>
      <c r="CCT55" s="11"/>
      <c r="CCU55" s="11"/>
      <c r="CCV55" s="11"/>
      <c r="CCW55" s="11"/>
      <c r="CCX55" s="11"/>
      <c r="CCY55" s="11"/>
      <c r="CCZ55" s="11"/>
      <c r="CDA55" s="11"/>
      <c r="CDB55" s="11"/>
      <c r="CDC55" s="11"/>
      <c r="CDD55" s="11"/>
      <c r="CDE55" s="11"/>
      <c r="CDF55" s="11"/>
      <c r="CDG55" s="11"/>
      <c r="CDH55" s="11"/>
      <c r="CDI55" s="11"/>
      <c r="CDJ55" s="11"/>
      <c r="CDK55" s="11"/>
      <c r="CDL55" s="11"/>
      <c r="CDM55" s="11"/>
      <c r="CDN55" s="11"/>
      <c r="CDO55" s="11"/>
      <c r="CDP55" s="11"/>
      <c r="CDQ55" s="11"/>
      <c r="CDR55" s="11"/>
      <c r="CDS55" s="11"/>
      <c r="CDT55" s="11"/>
      <c r="CDU55" s="11"/>
      <c r="CDV55" s="11"/>
      <c r="CDW55" s="11"/>
      <c r="CDX55" s="11"/>
      <c r="CDY55" s="11"/>
      <c r="CDZ55" s="11"/>
      <c r="CEA55" s="11"/>
      <c r="CEB55" s="11"/>
      <c r="CEC55" s="11"/>
      <c r="CED55" s="11"/>
      <c r="CEE55" s="11"/>
      <c r="CEF55" s="11"/>
      <c r="CEG55" s="11"/>
      <c r="CEH55" s="11"/>
      <c r="CEI55" s="11"/>
      <c r="CEJ55" s="11"/>
      <c r="CEK55" s="11"/>
      <c r="CEL55" s="11"/>
      <c r="CEM55" s="11"/>
      <c r="CEN55" s="11"/>
      <c r="CEO55" s="11"/>
      <c r="CEP55" s="11"/>
      <c r="CEQ55" s="11"/>
      <c r="CER55" s="11"/>
      <c r="CES55" s="11"/>
      <c r="CET55" s="11"/>
      <c r="CEU55" s="11"/>
      <c r="CEV55" s="11"/>
      <c r="CEW55" s="11"/>
      <c r="CEX55" s="11"/>
      <c r="CEY55" s="11"/>
      <c r="CEZ55" s="11"/>
      <c r="CFA55" s="11"/>
      <c r="CFB55" s="11"/>
      <c r="CFC55" s="11"/>
      <c r="CFD55" s="11"/>
      <c r="CFE55" s="11"/>
      <c r="CFF55" s="11"/>
      <c r="CFG55" s="11"/>
      <c r="CFH55" s="11"/>
      <c r="CFI55" s="11"/>
      <c r="CFJ55" s="11"/>
      <c r="CFK55" s="11"/>
      <c r="CFL55" s="11"/>
      <c r="CFM55" s="11"/>
      <c r="CFN55" s="11"/>
      <c r="CFO55" s="11"/>
      <c r="CFP55" s="11"/>
      <c r="CFQ55" s="11"/>
      <c r="CFR55" s="11"/>
      <c r="CFS55" s="11"/>
      <c r="CFT55" s="11"/>
      <c r="CFU55" s="11"/>
      <c r="CFV55" s="11"/>
      <c r="CFW55" s="11"/>
      <c r="CFX55" s="11"/>
      <c r="CFY55" s="11"/>
      <c r="CFZ55" s="11"/>
      <c r="CGA55" s="11"/>
      <c r="CGB55" s="11"/>
      <c r="CGC55" s="11"/>
      <c r="CGD55" s="11"/>
      <c r="CGE55" s="11"/>
      <c r="CGF55" s="11"/>
      <c r="CGG55" s="11"/>
      <c r="CGH55" s="11"/>
      <c r="CGI55" s="11"/>
      <c r="CGJ55" s="11"/>
      <c r="CGK55" s="11"/>
      <c r="CGL55" s="11"/>
      <c r="CGM55" s="11"/>
      <c r="CGN55" s="11"/>
      <c r="CGO55" s="11"/>
      <c r="CGP55" s="11"/>
      <c r="CGQ55" s="11"/>
      <c r="CGR55" s="11"/>
      <c r="CGS55" s="11"/>
      <c r="CGT55" s="11"/>
      <c r="CGU55" s="11"/>
      <c r="CGV55" s="11"/>
      <c r="CGW55" s="11"/>
      <c r="CGX55" s="11"/>
      <c r="CGY55" s="11"/>
      <c r="CGZ55" s="11"/>
      <c r="CHA55" s="11"/>
      <c r="CHB55" s="11"/>
      <c r="CHC55" s="11"/>
      <c r="CHD55" s="11"/>
      <c r="CHE55" s="11"/>
      <c r="CHF55" s="11"/>
      <c r="CHG55" s="11"/>
      <c r="CHH55" s="11"/>
      <c r="CHI55" s="11"/>
      <c r="CHJ55" s="11"/>
      <c r="CHK55" s="11"/>
      <c r="CHL55" s="11"/>
      <c r="CHM55" s="11"/>
      <c r="CHN55" s="11"/>
      <c r="CHO55" s="11"/>
      <c r="CHP55" s="11"/>
      <c r="CHQ55" s="11"/>
      <c r="CHR55" s="11"/>
      <c r="CHS55" s="11"/>
      <c r="CHT55" s="11"/>
      <c r="CHU55" s="11"/>
      <c r="CHV55" s="11"/>
      <c r="CHW55" s="11"/>
      <c r="CHX55" s="11"/>
      <c r="CHY55" s="11"/>
      <c r="CHZ55" s="11"/>
      <c r="CIA55" s="11"/>
      <c r="CIB55" s="11"/>
      <c r="CIC55" s="11"/>
      <c r="CID55" s="11"/>
      <c r="CIE55" s="11"/>
      <c r="CIF55" s="11"/>
      <c r="CIG55" s="11"/>
      <c r="CIH55" s="11"/>
      <c r="CII55" s="11"/>
      <c r="CIJ55" s="11"/>
      <c r="CIK55" s="11"/>
      <c r="CIL55" s="11"/>
      <c r="CIM55" s="11"/>
      <c r="CIN55" s="11"/>
      <c r="CIO55" s="11"/>
      <c r="CIP55" s="11"/>
      <c r="CIQ55" s="11"/>
      <c r="CIR55" s="11"/>
      <c r="CIS55" s="11"/>
      <c r="CIT55" s="11"/>
      <c r="CIU55" s="11"/>
      <c r="CIV55" s="11"/>
      <c r="CIW55" s="11"/>
      <c r="CIX55" s="11"/>
      <c r="CIY55" s="11"/>
      <c r="CIZ55" s="11"/>
      <c r="CJA55" s="11"/>
      <c r="CJB55" s="11"/>
      <c r="CJC55" s="11"/>
      <c r="CJD55" s="11"/>
      <c r="CJE55" s="11"/>
      <c r="CJF55" s="11"/>
      <c r="CJG55" s="11"/>
      <c r="CJH55" s="11"/>
      <c r="CJI55" s="11"/>
      <c r="CJJ55" s="11"/>
      <c r="CJK55" s="11"/>
      <c r="CJL55" s="11"/>
      <c r="CJM55" s="11"/>
      <c r="CJN55" s="11"/>
      <c r="CJO55" s="11"/>
      <c r="CJP55" s="11"/>
      <c r="CJQ55" s="11"/>
      <c r="CJR55" s="11"/>
      <c r="CJS55" s="11"/>
      <c r="CJT55" s="11"/>
      <c r="CJU55" s="11"/>
      <c r="CJV55" s="11"/>
      <c r="CJW55" s="11"/>
      <c r="CJX55" s="11"/>
      <c r="CJY55" s="11"/>
      <c r="CJZ55" s="11"/>
      <c r="CKA55" s="11"/>
      <c r="CKB55" s="11"/>
      <c r="CKC55" s="11"/>
      <c r="CKD55" s="11"/>
      <c r="CKE55" s="11"/>
      <c r="CKF55" s="11"/>
      <c r="CKG55" s="11"/>
      <c r="CKH55" s="11"/>
      <c r="CKI55" s="11"/>
      <c r="CKJ55" s="11"/>
      <c r="CKK55" s="11"/>
      <c r="CKL55" s="11"/>
      <c r="CKM55" s="11"/>
      <c r="CKN55" s="11"/>
      <c r="CKO55" s="11"/>
      <c r="CKP55" s="11"/>
      <c r="CKQ55" s="11"/>
      <c r="CKR55" s="11"/>
      <c r="CKS55" s="11"/>
      <c r="CKT55" s="11"/>
      <c r="CKU55" s="11"/>
      <c r="CKV55" s="11"/>
      <c r="CKW55" s="11"/>
      <c r="CKX55" s="11"/>
      <c r="CKY55" s="11"/>
      <c r="CKZ55" s="11"/>
      <c r="CLA55" s="11"/>
      <c r="CLB55" s="11"/>
      <c r="CLC55" s="11"/>
      <c r="CLD55" s="11"/>
      <c r="CLE55" s="11"/>
      <c r="CLF55" s="11"/>
      <c r="CLG55" s="11"/>
      <c r="CLH55" s="11"/>
      <c r="CLI55" s="11"/>
      <c r="CLJ55" s="11"/>
      <c r="CLK55" s="11"/>
      <c r="CLL55" s="11"/>
      <c r="CLM55" s="11"/>
      <c r="CLN55" s="11"/>
      <c r="CLO55" s="11"/>
      <c r="CLP55" s="11"/>
      <c r="CLQ55" s="11"/>
      <c r="CLR55" s="11"/>
      <c r="CLS55" s="11"/>
      <c r="CLT55" s="11"/>
      <c r="CLU55" s="11"/>
      <c r="CLV55" s="11"/>
      <c r="CLW55" s="11"/>
      <c r="CLX55" s="11"/>
      <c r="CLY55" s="11"/>
      <c r="CLZ55" s="11"/>
      <c r="CMA55" s="11"/>
      <c r="CMB55" s="11"/>
      <c r="CMC55" s="11"/>
      <c r="CMD55" s="11"/>
      <c r="CME55" s="11"/>
      <c r="CMF55" s="11"/>
      <c r="CMG55" s="11"/>
      <c r="CMH55" s="11"/>
      <c r="CMI55" s="11"/>
      <c r="CMJ55" s="11"/>
      <c r="CMK55" s="11"/>
      <c r="CML55" s="11"/>
      <c r="CMM55" s="11"/>
      <c r="CMN55" s="11"/>
      <c r="CMO55" s="11"/>
      <c r="CMP55" s="11"/>
      <c r="CMQ55" s="11"/>
      <c r="CMR55" s="11"/>
      <c r="CMS55" s="11"/>
      <c r="CMT55" s="11"/>
      <c r="CMU55" s="11"/>
      <c r="CMV55" s="11"/>
      <c r="CMW55" s="11"/>
      <c r="CMX55" s="11"/>
      <c r="CMY55" s="11"/>
      <c r="CMZ55" s="11"/>
      <c r="CNA55" s="11"/>
      <c r="CNB55" s="11"/>
      <c r="CNC55" s="11"/>
      <c r="CND55" s="11"/>
      <c r="CNE55" s="11"/>
      <c r="CNF55" s="11"/>
      <c r="CNG55" s="11"/>
      <c r="CNH55" s="11"/>
      <c r="CNI55" s="11"/>
      <c r="CNJ55" s="11"/>
      <c r="CNK55" s="11"/>
      <c r="CNL55" s="11"/>
      <c r="CNM55" s="11"/>
      <c r="CNN55" s="11"/>
      <c r="CNO55" s="11"/>
      <c r="CNP55" s="11"/>
      <c r="CNQ55" s="11"/>
      <c r="CNR55" s="11"/>
      <c r="CNS55" s="11"/>
      <c r="CNT55" s="11"/>
      <c r="CNU55" s="11"/>
      <c r="CNV55" s="11"/>
      <c r="CNW55" s="11"/>
      <c r="CNX55" s="11"/>
      <c r="CNY55" s="11"/>
      <c r="CNZ55" s="11"/>
      <c r="COA55" s="11"/>
      <c r="COB55" s="11"/>
      <c r="COC55" s="11"/>
      <c r="COD55" s="11"/>
      <c r="COE55" s="11"/>
      <c r="COF55" s="11"/>
      <c r="COG55" s="11"/>
      <c r="COH55" s="11"/>
      <c r="COI55" s="11"/>
      <c r="COJ55" s="11"/>
      <c r="COK55" s="11"/>
      <c r="COL55" s="11"/>
      <c r="COM55" s="11"/>
      <c r="CON55" s="11"/>
      <c r="COO55" s="11"/>
      <c r="COP55" s="11"/>
      <c r="COQ55" s="11"/>
      <c r="COR55" s="11"/>
      <c r="COS55" s="11"/>
      <c r="COT55" s="11"/>
      <c r="COU55" s="11"/>
      <c r="COV55" s="11"/>
      <c r="COW55" s="11"/>
      <c r="COX55" s="11"/>
      <c r="COY55" s="11"/>
      <c r="COZ55" s="11"/>
      <c r="CPA55" s="11"/>
      <c r="CPB55" s="11"/>
      <c r="CPC55" s="11"/>
      <c r="CPD55" s="11"/>
      <c r="CPE55" s="11"/>
      <c r="CPF55" s="11"/>
      <c r="CPG55" s="11"/>
      <c r="CPH55" s="11"/>
      <c r="CPI55" s="11"/>
      <c r="CPJ55" s="11"/>
      <c r="CPK55" s="11"/>
      <c r="CPL55" s="11"/>
      <c r="CPM55" s="11"/>
      <c r="CPN55" s="11"/>
      <c r="CPO55" s="11"/>
      <c r="CPP55" s="11"/>
      <c r="CPQ55" s="11"/>
      <c r="CPR55" s="11"/>
      <c r="CPS55" s="11"/>
      <c r="CPT55" s="11"/>
      <c r="CPU55" s="11"/>
      <c r="CPV55" s="11"/>
      <c r="CPW55" s="11"/>
      <c r="CPX55" s="11"/>
      <c r="CPY55" s="11"/>
      <c r="CPZ55" s="11"/>
      <c r="CQA55" s="11"/>
      <c r="CQB55" s="11"/>
      <c r="CQC55" s="11"/>
      <c r="CQD55" s="11"/>
      <c r="CQE55" s="11"/>
      <c r="CQF55" s="11"/>
      <c r="CQG55" s="11"/>
      <c r="CQH55" s="11"/>
      <c r="CQI55" s="11"/>
      <c r="CQJ55" s="11"/>
      <c r="CQK55" s="11"/>
      <c r="CQL55" s="11"/>
      <c r="CQM55" s="11"/>
      <c r="CQN55" s="11"/>
      <c r="CQO55" s="11"/>
      <c r="CQP55" s="11"/>
      <c r="CQQ55" s="11"/>
      <c r="CQR55" s="11"/>
      <c r="CQS55" s="11"/>
      <c r="CQT55" s="11"/>
      <c r="CQU55" s="11"/>
      <c r="CQV55" s="11"/>
      <c r="CQW55" s="11"/>
      <c r="CQX55" s="11"/>
      <c r="CQY55" s="11"/>
      <c r="CQZ55" s="11"/>
      <c r="CRA55" s="11"/>
      <c r="CRB55" s="11"/>
      <c r="CRC55" s="11"/>
      <c r="CRD55" s="11"/>
      <c r="CRE55" s="11"/>
      <c r="CRF55" s="11"/>
      <c r="CRG55" s="11"/>
      <c r="CRH55" s="11"/>
      <c r="CRI55" s="11"/>
      <c r="CRJ55" s="11"/>
      <c r="CRK55" s="11"/>
      <c r="CRL55" s="11"/>
      <c r="CRM55" s="11"/>
      <c r="CRN55" s="11"/>
      <c r="CRO55" s="11"/>
      <c r="CRP55" s="11"/>
      <c r="CRQ55" s="11"/>
      <c r="CRR55" s="11"/>
      <c r="CRS55" s="11"/>
      <c r="CRT55" s="11"/>
      <c r="CRU55" s="11"/>
      <c r="CRV55" s="11"/>
      <c r="CRW55" s="11"/>
      <c r="CRX55" s="11"/>
      <c r="CRY55" s="11"/>
      <c r="CRZ55" s="11"/>
      <c r="CSA55" s="11"/>
      <c r="CSB55" s="11"/>
      <c r="CSC55" s="11"/>
      <c r="CSD55" s="11"/>
      <c r="CSE55" s="11"/>
      <c r="CSF55" s="11"/>
      <c r="CSG55" s="11"/>
      <c r="CSH55" s="11"/>
      <c r="CSI55" s="11"/>
      <c r="CSJ55" s="11"/>
      <c r="CSK55" s="11"/>
      <c r="CSL55" s="11"/>
      <c r="CSM55" s="11"/>
      <c r="CSN55" s="11"/>
      <c r="CSO55" s="11"/>
      <c r="CSP55" s="11"/>
      <c r="CSQ55" s="11"/>
      <c r="CSR55" s="11"/>
      <c r="CSS55" s="11"/>
      <c r="CST55" s="11"/>
      <c r="CSU55" s="11"/>
      <c r="CSV55" s="11"/>
      <c r="CSW55" s="11"/>
      <c r="CSX55" s="11"/>
      <c r="CSY55" s="11"/>
      <c r="CSZ55" s="11"/>
      <c r="CTA55" s="11"/>
      <c r="CTB55" s="11"/>
      <c r="CTC55" s="11"/>
      <c r="CTD55" s="11"/>
      <c r="CTE55" s="11"/>
      <c r="CTF55" s="11"/>
      <c r="CTG55" s="11"/>
      <c r="CTH55" s="11"/>
      <c r="CTI55" s="11"/>
      <c r="CTJ55" s="11"/>
      <c r="CTK55" s="11"/>
      <c r="CTL55" s="11"/>
      <c r="CTM55" s="11"/>
      <c r="CTN55" s="11"/>
      <c r="CTO55" s="11"/>
      <c r="CTP55" s="11"/>
      <c r="CTQ55" s="11"/>
      <c r="CTR55" s="11"/>
      <c r="CTS55" s="11"/>
      <c r="CTT55" s="11"/>
      <c r="CTU55" s="11"/>
      <c r="CTV55" s="11"/>
      <c r="CTW55" s="11"/>
      <c r="CTX55" s="11"/>
      <c r="CTY55" s="11"/>
      <c r="CTZ55" s="11"/>
      <c r="CUA55" s="11"/>
      <c r="CUB55" s="11"/>
      <c r="CUC55" s="11"/>
      <c r="CUD55" s="11"/>
      <c r="CUE55" s="11"/>
      <c r="CUF55" s="11"/>
      <c r="CUG55" s="11"/>
      <c r="CUH55" s="11"/>
      <c r="CUI55" s="11"/>
      <c r="CUJ55" s="11"/>
      <c r="CUK55" s="11"/>
      <c r="CUL55" s="11"/>
      <c r="CUM55" s="11"/>
      <c r="CUN55" s="11"/>
      <c r="CUO55" s="11"/>
      <c r="CUP55" s="11"/>
      <c r="CUQ55" s="11"/>
      <c r="CUR55" s="11"/>
      <c r="CUS55" s="11"/>
      <c r="CUT55" s="11"/>
      <c r="CUU55" s="11"/>
      <c r="CUV55" s="11"/>
      <c r="CUW55" s="11"/>
      <c r="CUX55" s="11"/>
      <c r="CUY55" s="11"/>
      <c r="CUZ55" s="11"/>
      <c r="CVA55" s="11"/>
      <c r="CVB55" s="11"/>
      <c r="CVC55" s="11"/>
      <c r="CVD55" s="11"/>
      <c r="CVE55" s="11"/>
      <c r="CVF55" s="11"/>
      <c r="CVG55" s="11"/>
      <c r="CVH55" s="11"/>
      <c r="CVI55" s="11"/>
      <c r="CVJ55" s="11"/>
      <c r="CVK55" s="11"/>
      <c r="CVL55" s="11"/>
      <c r="CVM55" s="11"/>
      <c r="CVN55" s="11"/>
      <c r="CVO55" s="11"/>
      <c r="CVP55" s="11"/>
      <c r="CVQ55" s="11"/>
      <c r="CVR55" s="11"/>
      <c r="CVS55" s="11"/>
      <c r="CVT55" s="11"/>
      <c r="CVU55" s="11"/>
      <c r="CVV55" s="11"/>
      <c r="CVW55" s="11"/>
      <c r="CVX55" s="11"/>
      <c r="CVY55" s="11"/>
      <c r="CVZ55" s="11"/>
      <c r="CWA55" s="11"/>
      <c r="CWB55" s="11"/>
      <c r="CWC55" s="11"/>
      <c r="CWD55" s="11"/>
      <c r="CWE55" s="11"/>
      <c r="CWF55" s="11"/>
      <c r="CWG55" s="11"/>
      <c r="CWH55" s="11"/>
      <c r="CWI55" s="11"/>
      <c r="CWJ55" s="11"/>
      <c r="CWK55" s="11"/>
      <c r="CWL55" s="11"/>
      <c r="CWM55" s="11"/>
      <c r="CWN55" s="11"/>
      <c r="CWO55" s="11"/>
      <c r="CWP55" s="11"/>
      <c r="CWQ55" s="11"/>
      <c r="CWR55" s="11"/>
      <c r="CWS55" s="11"/>
      <c r="CWT55" s="11"/>
      <c r="CWU55" s="11"/>
      <c r="CWV55" s="11"/>
      <c r="CWW55" s="11"/>
      <c r="CWX55" s="11"/>
      <c r="CWY55" s="11"/>
      <c r="CWZ55" s="11"/>
      <c r="CXA55" s="11"/>
      <c r="CXB55" s="11"/>
      <c r="CXC55" s="11"/>
      <c r="CXD55" s="11"/>
      <c r="CXE55" s="11"/>
      <c r="CXF55" s="11"/>
      <c r="CXG55" s="11"/>
      <c r="CXH55" s="11"/>
      <c r="CXI55" s="11"/>
      <c r="CXJ55" s="11"/>
      <c r="CXK55" s="11"/>
      <c r="CXL55" s="11"/>
      <c r="CXM55" s="11"/>
      <c r="CXN55" s="11"/>
      <c r="CXO55" s="11"/>
      <c r="CXP55" s="11"/>
      <c r="CXQ55" s="11"/>
      <c r="CXR55" s="11"/>
      <c r="CXS55" s="11"/>
      <c r="CXT55" s="11"/>
      <c r="CXU55" s="11"/>
      <c r="CXV55" s="11"/>
      <c r="CXW55" s="11"/>
      <c r="CXX55" s="11"/>
      <c r="CXY55" s="11"/>
      <c r="CXZ55" s="11"/>
      <c r="CYA55" s="11"/>
      <c r="CYB55" s="11"/>
      <c r="CYC55" s="11"/>
      <c r="CYD55" s="11"/>
      <c r="CYE55" s="11"/>
      <c r="CYF55" s="11"/>
      <c r="CYG55" s="11"/>
      <c r="CYH55" s="11"/>
      <c r="CYI55" s="11"/>
      <c r="CYJ55" s="11"/>
      <c r="CYK55" s="11"/>
      <c r="CYL55" s="11"/>
      <c r="CYM55" s="11"/>
      <c r="CYN55" s="11"/>
      <c r="CYO55" s="11"/>
      <c r="CYP55" s="11"/>
      <c r="CYQ55" s="11"/>
      <c r="CYR55" s="11"/>
      <c r="CYS55" s="11"/>
      <c r="CYT55" s="11"/>
      <c r="CYU55" s="11"/>
      <c r="CYV55" s="11"/>
      <c r="CYW55" s="11"/>
      <c r="CYX55" s="11"/>
      <c r="CYY55" s="11"/>
      <c r="CYZ55" s="11"/>
      <c r="CZA55" s="11"/>
      <c r="CZB55" s="11"/>
      <c r="CZC55" s="11"/>
      <c r="CZD55" s="11"/>
      <c r="CZE55" s="11"/>
      <c r="CZF55" s="11"/>
      <c r="CZG55" s="11"/>
      <c r="CZH55" s="11"/>
      <c r="CZI55" s="11"/>
      <c r="CZJ55" s="11"/>
      <c r="CZK55" s="11"/>
      <c r="CZL55" s="11"/>
      <c r="CZM55" s="11"/>
      <c r="CZN55" s="11"/>
      <c r="CZO55" s="11"/>
      <c r="CZP55" s="11"/>
      <c r="CZQ55" s="11"/>
      <c r="CZR55" s="11"/>
      <c r="CZS55" s="11"/>
      <c r="CZT55" s="11"/>
      <c r="CZU55" s="11"/>
      <c r="CZV55" s="11"/>
      <c r="CZW55" s="11"/>
      <c r="CZX55" s="11"/>
      <c r="CZY55" s="11"/>
      <c r="CZZ55" s="11"/>
      <c r="DAA55" s="11"/>
      <c r="DAB55" s="11"/>
      <c r="DAC55" s="11"/>
      <c r="DAD55" s="11"/>
      <c r="DAE55" s="11"/>
      <c r="DAF55" s="11"/>
      <c r="DAG55" s="11"/>
      <c r="DAH55" s="11"/>
      <c r="DAI55" s="11"/>
      <c r="DAJ55" s="11"/>
      <c r="DAK55" s="11"/>
      <c r="DAL55" s="11"/>
      <c r="DAM55" s="11"/>
      <c r="DAN55" s="11"/>
      <c r="DAO55" s="11"/>
      <c r="DAP55" s="11"/>
      <c r="DAQ55" s="11"/>
      <c r="DAR55" s="11"/>
      <c r="DAS55" s="11"/>
      <c r="DAT55" s="11"/>
      <c r="DAU55" s="11"/>
      <c r="DAV55" s="11"/>
      <c r="DAW55" s="11"/>
      <c r="DAX55" s="11"/>
      <c r="DAY55" s="11"/>
      <c r="DAZ55" s="11"/>
      <c r="DBA55" s="11"/>
      <c r="DBB55" s="11"/>
      <c r="DBC55" s="11"/>
      <c r="DBD55" s="11"/>
      <c r="DBE55" s="11"/>
      <c r="DBF55" s="11"/>
      <c r="DBG55" s="11"/>
      <c r="DBH55" s="11"/>
      <c r="DBI55" s="11"/>
      <c r="DBJ55" s="11"/>
      <c r="DBK55" s="11"/>
      <c r="DBL55" s="11"/>
      <c r="DBM55" s="11"/>
      <c r="DBN55" s="11"/>
      <c r="DBO55" s="11"/>
      <c r="DBP55" s="11"/>
      <c r="DBQ55" s="11"/>
      <c r="DBR55" s="11"/>
      <c r="DBS55" s="11"/>
      <c r="DBT55" s="11"/>
      <c r="DBU55" s="11"/>
      <c r="DBV55" s="11"/>
      <c r="DBW55" s="11"/>
      <c r="DBX55" s="11"/>
      <c r="DBY55" s="11"/>
      <c r="DBZ55" s="11"/>
      <c r="DCA55" s="11"/>
      <c r="DCB55" s="11"/>
      <c r="DCC55" s="11"/>
      <c r="DCD55" s="11"/>
      <c r="DCE55" s="11"/>
      <c r="DCF55" s="11"/>
      <c r="DCG55" s="11"/>
      <c r="DCH55" s="11"/>
      <c r="DCI55" s="11"/>
      <c r="DCJ55" s="11"/>
      <c r="DCK55" s="11"/>
      <c r="DCL55" s="11"/>
      <c r="DCM55" s="11"/>
      <c r="DCN55" s="11"/>
      <c r="DCO55" s="11"/>
      <c r="DCP55" s="11"/>
      <c r="DCQ55" s="11"/>
      <c r="DCR55" s="11"/>
      <c r="DCS55" s="11"/>
      <c r="DCT55" s="11"/>
      <c r="DCU55" s="11"/>
      <c r="DCV55" s="11"/>
      <c r="DCW55" s="11"/>
      <c r="DCX55" s="11"/>
      <c r="DCY55" s="11"/>
      <c r="DCZ55" s="11"/>
      <c r="DDA55" s="11"/>
      <c r="DDB55" s="11"/>
      <c r="DDC55" s="11"/>
      <c r="DDD55" s="11"/>
      <c r="DDE55" s="11"/>
      <c r="DDF55" s="11"/>
      <c r="DDG55" s="11"/>
      <c r="DDH55" s="11"/>
      <c r="DDI55" s="11"/>
      <c r="DDJ55" s="11"/>
      <c r="DDK55" s="11"/>
      <c r="DDL55" s="11"/>
      <c r="DDM55" s="11"/>
      <c r="DDN55" s="11"/>
      <c r="DDO55" s="11"/>
      <c r="DDP55" s="11"/>
      <c r="DDQ55" s="11"/>
      <c r="DDR55" s="11"/>
      <c r="DDS55" s="11"/>
      <c r="DDT55" s="11"/>
      <c r="DDU55" s="11"/>
      <c r="DDV55" s="11"/>
      <c r="DDW55" s="11"/>
      <c r="DDX55" s="11"/>
      <c r="DDY55" s="11"/>
      <c r="DDZ55" s="11"/>
      <c r="DEA55" s="11"/>
      <c r="DEB55" s="11"/>
      <c r="DEC55" s="11"/>
      <c r="DED55" s="11"/>
      <c r="DEE55" s="11"/>
      <c r="DEF55" s="11"/>
      <c r="DEG55" s="11"/>
      <c r="DEH55" s="11"/>
      <c r="DEI55" s="11"/>
      <c r="DEJ55" s="11"/>
      <c r="DEK55" s="11"/>
      <c r="DEL55" s="11"/>
      <c r="DEM55" s="11"/>
      <c r="DEN55" s="11"/>
      <c r="DEO55" s="11"/>
      <c r="DEP55" s="11"/>
      <c r="DEQ55" s="11"/>
      <c r="DER55" s="11"/>
      <c r="DES55" s="11"/>
      <c r="DET55" s="11"/>
      <c r="DEU55" s="11"/>
      <c r="DEV55" s="11"/>
      <c r="DEW55" s="11"/>
      <c r="DEX55" s="11"/>
      <c r="DEY55" s="11"/>
      <c r="DEZ55" s="11"/>
      <c r="DFA55" s="11"/>
      <c r="DFB55" s="11"/>
      <c r="DFC55" s="11"/>
      <c r="DFD55" s="11"/>
      <c r="DFE55" s="11"/>
      <c r="DFF55" s="11"/>
      <c r="DFG55" s="11"/>
      <c r="DFH55" s="11"/>
      <c r="DFI55" s="11"/>
      <c r="DFJ55" s="11"/>
      <c r="DFK55" s="11"/>
      <c r="DFL55" s="11"/>
      <c r="DFM55" s="11"/>
      <c r="DFN55" s="11"/>
      <c r="DFO55" s="11"/>
      <c r="DFP55" s="11"/>
      <c r="DFQ55" s="11"/>
      <c r="DFR55" s="11"/>
      <c r="DFS55" s="11"/>
      <c r="DFT55" s="11"/>
      <c r="DFU55" s="11"/>
      <c r="DFV55" s="11"/>
      <c r="DFW55" s="11"/>
      <c r="DFX55" s="11"/>
      <c r="DFY55" s="11"/>
      <c r="DFZ55" s="11"/>
      <c r="DGA55" s="11"/>
      <c r="DGB55" s="11"/>
      <c r="DGC55" s="11"/>
      <c r="DGD55" s="11"/>
      <c r="DGE55" s="11"/>
      <c r="DGF55" s="11"/>
      <c r="DGG55" s="11"/>
      <c r="DGH55" s="11"/>
      <c r="DGI55" s="11"/>
      <c r="DGJ55" s="11"/>
      <c r="DGK55" s="11"/>
      <c r="DGL55" s="11"/>
      <c r="DGM55" s="11"/>
      <c r="DGN55" s="11"/>
      <c r="DGO55" s="11"/>
      <c r="DGP55" s="11"/>
      <c r="DGQ55" s="11"/>
      <c r="DGR55" s="11"/>
      <c r="DGS55" s="11"/>
      <c r="DGT55" s="11"/>
      <c r="DGU55" s="11"/>
      <c r="DGV55" s="11"/>
      <c r="DGW55" s="11"/>
      <c r="DGX55" s="11"/>
      <c r="DGY55" s="11"/>
      <c r="DGZ55" s="11"/>
      <c r="DHA55" s="11"/>
      <c r="DHB55" s="11"/>
      <c r="DHC55" s="11"/>
      <c r="DHD55" s="11"/>
      <c r="DHE55" s="11"/>
      <c r="DHF55" s="11"/>
      <c r="DHG55" s="11"/>
      <c r="DHH55" s="11"/>
      <c r="DHI55" s="11"/>
      <c r="DHJ55" s="11"/>
      <c r="DHK55" s="11"/>
      <c r="DHL55" s="11"/>
      <c r="DHM55" s="11"/>
      <c r="DHN55" s="11"/>
      <c r="DHO55" s="11"/>
      <c r="DHP55" s="11"/>
      <c r="DHQ55" s="11"/>
      <c r="DHR55" s="11"/>
      <c r="DHS55" s="11"/>
      <c r="DHT55" s="11"/>
      <c r="DHU55" s="11"/>
      <c r="DHV55" s="11"/>
      <c r="DHW55" s="11"/>
      <c r="DHX55" s="11"/>
      <c r="DHY55" s="11"/>
      <c r="DHZ55" s="11"/>
      <c r="DIA55" s="11"/>
      <c r="DIB55" s="11"/>
      <c r="DIC55" s="11"/>
      <c r="DID55" s="11"/>
      <c r="DIE55" s="11"/>
      <c r="DIF55" s="11"/>
      <c r="DIG55" s="11"/>
      <c r="DIH55" s="11"/>
      <c r="DII55" s="11"/>
      <c r="DIJ55" s="11"/>
      <c r="DIK55" s="11"/>
      <c r="DIL55" s="11"/>
      <c r="DIM55" s="11"/>
      <c r="DIN55" s="11"/>
      <c r="DIO55" s="11"/>
      <c r="DIP55" s="11"/>
      <c r="DIQ55" s="11"/>
      <c r="DIR55" s="11"/>
      <c r="DIS55" s="11"/>
      <c r="DIT55" s="11"/>
      <c r="DIU55" s="11"/>
      <c r="DIV55" s="11"/>
      <c r="DIW55" s="11"/>
      <c r="DIX55" s="11"/>
      <c r="DIY55" s="11"/>
      <c r="DIZ55" s="11"/>
      <c r="DJA55" s="11"/>
      <c r="DJB55" s="11"/>
      <c r="DJC55" s="11"/>
      <c r="DJD55" s="11"/>
      <c r="DJE55" s="11"/>
      <c r="DJF55" s="11"/>
      <c r="DJG55" s="11"/>
      <c r="DJH55" s="11"/>
      <c r="DJI55" s="11"/>
      <c r="DJJ55" s="11"/>
      <c r="DJK55" s="11"/>
      <c r="DJL55" s="11"/>
      <c r="DJM55" s="11"/>
      <c r="DJN55" s="11"/>
      <c r="DJO55" s="11"/>
      <c r="DJP55" s="11"/>
      <c r="DJQ55" s="11"/>
      <c r="DJR55" s="11"/>
      <c r="DJS55" s="11"/>
      <c r="DJT55" s="11"/>
      <c r="DJU55" s="11"/>
      <c r="DJV55" s="11"/>
      <c r="DJW55" s="11"/>
      <c r="DJX55" s="11"/>
      <c r="DJY55" s="11"/>
      <c r="DJZ55" s="11"/>
      <c r="DKA55" s="11"/>
      <c r="DKB55" s="11"/>
      <c r="DKC55" s="11"/>
      <c r="DKD55" s="11"/>
      <c r="DKE55" s="11"/>
      <c r="DKF55" s="11"/>
      <c r="DKG55" s="11"/>
      <c r="DKH55" s="11"/>
      <c r="DKI55" s="11"/>
      <c r="DKJ55" s="11"/>
      <c r="DKK55" s="11"/>
      <c r="DKL55" s="11"/>
      <c r="DKM55" s="11"/>
      <c r="DKN55" s="11"/>
      <c r="DKO55" s="11"/>
      <c r="DKP55" s="11"/>
      <c r="DKQ55" s="11"/>
      <c r="DKR55" s="11"/>
      <c r="DKS55" s="11"/>
      <c r="DKT55" s="11"/>
      <c r="DKU55" s="11"/>
      <c r="DKV55" s="11"/>
      <c r="DKW55" s="11"/>
      <c r="DKX55" s="11"/>
      <c r="DKY55" s="11"/>
      <c r="DKZ55" s="11"/>
      <c r="DLA55" s="11"/>
      <c r="DLB55" s="11"/>
      <c r="DLC55" s="11"/>
      <c r="DLD55" s="11"/>
      <c r="DLE55" s="11"/>
      <c r="DLF55" s="11"/>
      <c r="DLG55" s="11"/>
      <c r="DLH55" s="11"/>
      <c r="DLI55" s="11"/>
      <c r="DLJ55" s="11"/>
      <c r="DLK55" s="11"/>
      <c r="DLL55" s="11"/>
      <c r="DLM55" s="11"/>
      <c r="DLN55" s="11"/>
      <c r="DLO55" s="11"/>
      <c r="DLP55" s="11"/>
      <c r="DLQ55" s="11"/>
      <c r="DLR55" s="11"/>
      <c r="DLS55" s="11"/>
      <c r="DLT55" s="11"/>
      <c r="DLU55" s="11"/>
      <c r="DLV55" s="11"/>
      <c r="DLW55" s="11"/>
      <c r="DLX55" s="11"/>
      <c r="DLY55" s="11"/>
      <c r="DLZ55" s="11"/>
      <c r="DMA55" s="11"/>
      <c r="DMB55" s="11"/>
      <c r="DMC55" s="11"/>
      <c r="DMD55" s="11"/>
      <c r="DME55" s="11"/>
      <c r="DMF55" s="11"/>
      <c r="DMG55" s="11"/>
      <c r="DMH55" s="11"/>
      <c r="DMI55" s="11"/>
      <c r="DMJ55" s="11"/>
      <c r="DMK55" s="11"/>
      <c r="DML55" s="11"/>
      <c r="DMM55" s="11"/>
      <c r="DMN55" s="11"/>
      <c r="DMO55" s="11"/>
      <c r="DMP55" s="11"/>
      <c r="DMQ55" s="11"/>
      <c r="DMR55" s="11"/>
      <c r="DMS55" s="11"/>
      <c r="DMT55" s="11"/>
      <c r="DMU55" s="11"/>
      <c r="DMV55" s="11"/>
      <c r="DMW55" s="11"/>
      <c r="DMX55" s="11"/>
      <c r="DMY55" s="11"/>
      <c r="DMZ55" s="11"/>
      <c r="DNA55" s="11"/>
      <c r="DNB55" s="11"/>
      <c r="DNC55" s="11"/>
      <c r="DND55" s="11"/>
      <c r="DNE55" s="11"/>
      <c r="DNF55" s="11"/>
      <c r="DNG55" s="11"/>
      <c r="DNH55" s="11"/>
      <c r="DNI55" s="11"/>
      <c r="DNJ55" s="11"/>
      <c r="DNK55" s="11"/>
      <c r="DNL55" s="11"/>
      <c r="DNM55" s="11"/>
      <c r="DNN55" s="11"/>
      <c r="DNO55" s="11"/>
      <c r="DNP55" s="11"/>
      <c r="DNQ55" s="11"/>
      <c r="DNR55" s="11"/>
      <c r="DNS55" s="11"/>
      <c r="DNT55" s="11"/>
      <c r="DNU55" s="11"/>
      <c r="DNV55" s="11"/>
      <c r="DNW55" s="11"/>
      <c r="DNX55" s="11"/>
      <c r="DNY55" s="11"/>
      <c r="DNZ55" s="11"/>
      <c r="DOA55" s="11"/>
      <c r="DOB55" s="11"/>
      <c r="DOC55" s="11"/>
      <c r="DOD55" s="11"/>
      <c r="DOE55" s="11"/>
      <c r="DOF55" s="11"/>
      <c r="DOG55" s="11"/>
      <c r="DOH55" s="11"/>
      <c r="DOI55" s="11"/>
      <c r="DOJ55" s="11"/>
      <c r="DOK55" s="11"/>
      <c r="DOL55" s="11"/>
      <c r="DOM55" s="11"/>
      <c r="DON55" s="11"/>
      <c r="DOO55" s="11"/>
      <c r="DOP55" s="11"/>
      <c r="DOQ55" s="11"/>
      <c r="DOR55" s="11"/>
      <c r="DOS55" s="11"/>
      <c r="DOT55" s="11"/>
      <c r="DOU55" s="11"/>
      <c r="DOV55" s="11"/>
      <c r="DOW55" s="11"/>
      <c r="DOX55" s="11"/>
      <c r="DOY55" s="11"/>
      <c r="DOZ55" s="11"/>
      <c r="DPA55" s="11"/>
      <c r="DPB55" s="11"/>
      <c r="DPC55" s="11"/>
      <c r="DPD55" s="11"/>
      <c r="DPE55" s="11"/>
      <c r="DPF55" s="11"/>
      <c r="DPG55" s="11"/>
      <c r="DPH55" s="11"/>
      <c r="DPI55" s="11"/>
      <c r="DPJ55" s="11"/>
      <c r="DPK55" s="11"/>
      <c r="DPL55" s="11"/>
      <c r="DPM55" s="11"/>
      <c r="DPN55" s="11"/>
      <c r="DPO55" s="11"/>
      <c r="DPP55" s="11"/>
      <c r="DPQ55" s="11"/>
      <c r="DPR55" s="11"/>
      <c r="DPS55" s="11"/>
      <c r="DPT55" s="11"/>
      <c r="DPU55" s="11"/>
      <c r="DPV55" s="11"/>
      <c r="DPW55" s="11"/>
      <c r="DPX55" s="11"/>
      <c r="DPY55" s="11"/>
      <c r="DPZ55" s="11"/>
      <c r="DQA55" s="11"/>
      <c r="DQB55" s="11"/>
      <c r="DQC55" s="11"/>
      <c r="DQD55" s="11"/>
      <c r="DQE55" s="11"/>
      <c r="DQF55" s="11"/>
      <c r="DQG55" s="11"/>
      <c r="DQH55" s="11"/>
      <c r="DQI55" s="11"/>
      <c r="DQJ55" s="11"/>
      <c r="DQK55" s="11"/>
      <c r="DQL55" s="11"/>
      <c r="DQM55" s="11"/>
      <c r="DQN55" s="11"/>
      <c r="DQO55" s="11"/>
      <c r="DQP55" s="11"/>
      <c r="DQQ55" s="11"/>
      <c r="DQR55" s="11"/>
      <c r="DQS55" s="11"/>
      <c r="DQT55" s="11"/>
      <c r="DQU55" s="11"/>
      <c r="DQV55" s="11"/>
      <c r="DQW55" s="11"/>
      <c r="DQX55" s="11"/>
      <c r="DQY55" s="11"/>
      <c r="DQZ55" s="11"/>
      <c r="DRA55" s="11"/>
      <c r="DRB55" s="11"/>
      <c r="DRC55" s="11"/>
      <c r="DRD55" s="11"/>
      <c r="DRE55" s="11"/>
      <c r="DRF55" s="11"/>
      <c r="DRG55" s="11"/>
      <c r="DRH55" s="11"/>
      <c r="DRI55" s="11"/>
      <c r="DRJ55" s="11"/>
      <c r="DRK55" s="11"/>
      <c r="DRL55" s="11"/>
      <c r="DRM55" s="11"/>
      <c r="DRN55" s="11"/>
      <c r="DRO55" s="11"/>
      <c r="DRP55" s="11"/>
      <c r="DRQ55" s="11"/>
      <c r="DRR55" s="11"/>
      <c r="DRS55" s="11"/>
      <c r="DRT55" s="11"/>
      <c r="DRU55" s="11"/>
      <c r="DRV55" s="11"/>
      <c r="DRW55" s="11"/>
      <c r="DRX55" s="11"/>
      <c r="DRY55" s="11"/>
      <c r="DRZ55" s="11"/>
      <c r="DSA55" s="11"/>
      <c r="DSB55" s="11"/>
      <c r="DSC55" s="11"/>
      <c r="DSD55" s="11"/>
      <c r="DSE55" s="11"/>
      <c r="DSF55" s="11"/>
      <c r="DSG55" s="11"/>
      <c r="DSH55" s="11"/>
      <c r="DSI55" s="11"/>
      <c r="DSJ55" s="11"/>
      <c r="DSK55" s="11"/>
      <c r="DSL55" s="11"/>
      <c r="DSM55" s="11"/>
      <c r="DSN55" s="11"/>
      <c r="DSO55" s="11"/>
      <c r="DSP55" s="11"/>
      <c r="DSQ55" s="11"/>
      <c r="DSR55" s="11"/>
      <c r="DSS55" s="11"/>
      <c r="DST55" s="11"/>
      <c r="DSU55" s="11"/>
      <c r="DSV55" s="11"/>
      <c r="DSW55" s="11"/>
      <c r="DSX55" s="11"/>
      <c r="DSY55" s="11"/>
      <c r="DSZ55" s="11"/>
      <c r="DTA55" s="11"/>
      <c r="DTB55" s="11"/>
      <c r="DTC55" s="11"/>
      <c r="DTD55" s="11"/>
      <c r="DTE55" s="11"/>
      <c r="DTF55" s="11"/>
      <c r="DTG55" s="11"/>
      <c r="DTH55" s="11"/>
      <c r="DTI55" s="11"/>
      <c r="DTJ55" s="11"/>
      <c r="DTK55" s="11"/>
      <c r="DTL55" s="11"/>
      <c r="DTM55" s="11"/>
      <c r="DTN55" s="11"/>
      <c r="DTO55" s="11"/>
      <c r="DTP55" s="11"/>
      <c r="DTQ55" s="11"/>
      <c r="DTR55" s="11"/>
      <c r="DTS55" s="11"/>
      <c r="DTT55" s="11"/>
      <c r="DTU55" s="11"/>
      <c r="DTV55" s="11"/>
      <c r="DTW55" s="11"/>
      <c r="DTX55" s="11"/>
      <c r="DTY55" s="11"/>
      <c r="DTZ55" s="11"/>
      <c r="DUA55" s="11"/>
      <c r="DUB55" s="11"/>
      <c r="DUC55" s="11"/>
      <c r="DUD55" s="11"/>
      <c r="DUE55" s="11"/>
      <c r="DUF55" s="11"/>
      <c r="DUG55" s="11"/>
      <c r="DUH55" s="11"/>
      <c r="DUI55" s="11"/>
      <c r="DUJ55" s="11"/>
      <c r="DUK55" s="11"/>
      <c r="DUL55" s="11"/>
      <c r="DUM55" s="11"/>
      <c r="DUN55" s="11"/>
      <c r="DUO55" s="11"/>
      <c r="DUP55" s="11"/>
      <c r="DUQ55" s="11"/>
      <c r="DUR55" s="11"/>
      <c r="DUS55" s="11"/>
      <c r="DUT55" s="11"/>
      <c r="DUU55" s="11"/>
      <c r="DUV55" s="11"/>
      <c r="DUW55" s="11"/>
      <c r="DUX55" s="11"/>
      <c r="DUY55" s="11"/>
      <c r="DUZ55" s="11"/>
      <c r="DVA55" s="11"/>
      <c r="DVB55" s="11"/>
      <c r="DVC55" s="11"/>
      <c r="DVD55" s="11"/>
      <c r="DVE55" s="11"/>
      <c r="DVF55" s="11"/>
      <c r="DVG55" s="11"/>
      <c r="DVH55" s="11"/>
      <c r="DVI55" s="11"/>
      <c r="DVJ55" s="11"/>
      <c r="DVK55" s="11"/>
      <c r="DVL55" s="11"/>
      <c r="DVM55" s="11"/>
      <c r="DVN55" s="11"/>
      <c r="DVO55" s="11"/>
      <c r="DVP55" s="11"/>
      <c r="DVQ55" s="11"/>
      <c r="DVR55" s="11"/>
      <c r="DVS55" s="11"/>
      <c r="DVT55" s="11"/>
      <c r="DVU55" s="11"/>
      <c r="DVV55" s="11"/>
      <c r="DVW55" s="11"/>
      <c r="DVX55" s="11"/>
      <c r="DVY55" s="11"/>
      <c r="DVZ55" s="11"/>
      <c r="DWA55" s="11"/>
      <c r="DWB55" s="11"/>
      <c r="DWC55" s="11"/>
      <c r="DWD55" s="11"/>
      <c r="DWE55" s="11"/>
      <c r="DWF55" s="11"/>
      <c r="DWG55" s="11"/>
      <c r="DWH55" s="11"/>
      <c r="DWI55" s="11"/>
      <c r="DWJ55" s="11"/>
      <c r="DWK55" s="11"/>
      <c r="DWL55" s="11"/>
      <c r="DWM55" s="11"/>
      <c r="DWN55" s="11"/>
      <c r="DWO55" s="11"/>
      <c r="DWP55" s="11"/>
      <c r="DWQ55" s="11"/>
      <c r="DWR55" s="11"/>
      <c r="DWS55" s="11"/>
      <c r="DWT55" s="11"/>
      <c r="DWU55" s="11"/>
      <c r="DWV55" s="11"/>
      <c r="DWW55" s="11"/>
      <c r="DWX55" s="11"/>
      <c r="DWY55" s="11"/>
      <c r="DWZ55" s="11"/>
      <c r="DXA55" s="11"/>
      <c r="DXB55" s="11"/>
      <c r="DXC55" s="11"/>
      <c r="DXD55" s="11"/>
      <c r="DXE55" s="11"/>
      <c r="DXF55" s="11"/>
      <c r="DXG55" s="11"/>
      <c r="DXH55" s="11"/>
      <c r="DXI55" s="11"/>
      <c r="DXJ55" s="11"/>
      <c r="DXK55" s="11"/>
      <c r="DXL55" s="11"/>
      <c r="DXM55" s="11"/>
      <c r="DXN55" s="11"/>
      <c r="DXO55" s="11"/>
      <c r="DXP55" s="11"/>
      <c r="DXQ55" s="11"/>
      <c r="DXR55" s="11"/>
      <c r="DXS55" s="11"/>
      <c r="DXT55" s="11"/>
      <c r="DXU55" s="11"/>
      <c r="DXV55" s="11"/>
      <c r="DXW55" s="11"/>
      <c r="DXX55" s="11"/>
      <c r="DXY55" s="11"/>
      <c r="DXZ55" s="11"/>
      <c r="DYA55" s="11"/>
      <c r="DYB55" s="11"/>
      <c r="DYC55" s="11"/>
      <c r="DYD55" s="11"/>
      <c r="DYE55" s="11"/>
      <c r="DYF55" s="11"/>
      <c r="DYG55" s="11"/>
      <c r="DYH55" s="11"/>
      <c r="DYI55" s="11"/>
      <c r="DYJ55" s="11"/>
      <c r="DYK55" s="11"/>
      <c r="DYL55" s="11"/>
      <c r="DYM55" s="11"/>
      <c r="DYN55" s="11"/>
      <c r="DYO55" s="11"/>
      <c r="DYP55" s="11"/>
      <c r="DYQ55" s="11"/>
      <c r="DYR55" s="11"/>
      <c r="DYS55" s="11"/>
      <c r="DYT55" s="11"/>
      <c r="DYU55" s="11"/>
      <c r="DYV55" s="11"/>
      <c r="DYW55" s="11"/>
      <c r="DYX55" s="11"/>
      <c r="DYY55" s="11"/>
      <c r="DYZ55" s="11"/>
      <c r="DZA55" s="11"/>
      <c r="DZB55" s="11"/>
      <c r="DZC55" s="11"/>
      <c r="DZD55" s="11"/>
      <c r="DZE55" s="11"/>
      <c r="DZF55" s="11"/>
      <c r="DZG55" s="11"/>
      <c r="DZH55" s="11"/>
      <c r="DZI55" s="11"/>
      <c r="DZJ55" s="11"/>
      <c r="DZK55" s="11"/>
      <c r="DZL55" s="11"/>
      <c r="DZM55" s="11"/>
      <c r="DZN55" s="11"/>
      <c r="DZO55" s="11"/>
      <c r="DZP55" s="11"/>
      <c r="DZQ55" s="11"/>
      <c r="DZR55" s="11"/>
      <c r="DZS55" s="11"/>
      <c r="DZT55" s="11"/>
      <c r="DZU55" s="11"/>
      <c r="DZV55" s="11"/>
      <c r="DZW55" s="11"/>
      <c r="DZX55" s="11"/>
      <c r="DZY55" s="11"/>
      <c r="DZZ55" s="11"/>
      <c r="EAA55" s="11"/>
      <c r="EAB55" s="11"/>
      <c r="EAC55" s="11"/>
      <c r="EAD55" s="11"/>
      <c r="EAE55" s="11"/>
      <c r="EAF55" s="11"/>
      <c r="EAG55" s="11"/>
      <c r="EAH55" s="11"/>
      <c r="EAI55" s="11"/>
      <c r="EAJ55" s="11"/>
      <c r="EAK55" s="11"/>
      <c r="EAL55" s="11"/>
      <c r="EAM55" s="11"/>
      <c r="EAN55" s="11"/>
      <c r="EAO55" s="11"/>
      <c r="EAP55" s="11"/>
      <c r="EAQ55" s="11"/>
      <c r="EAR55" s="11"/>
      <c r="EAS55" s="11"/>
      <c r="EAT55" s="11"/>
      <c r="EAU55" s="11"/>
      <c r="EAV55" s="11"/>
      <c r="EAW55" s="11"/>
      <c r="EAX55" s="11"/>
      <c r="EAY55" s="11"/>
      <c r="EAZ55" s="11"/>
      <c r="EBA55" s="11"/>
      <c r="EBB55" s="11"/>
      <c r="EBC55" s="11"/>
      <c r="EBD55" s="11"/>
      <c r="EBE55" s="11"/>
      <c r="EBF55" s="11"/>
      <c r="EBG55" s="11"/>
      <c r="EBH55" s="11"/>
      <c r="EBI55" s="11"/>
      <c r="EBJ55" s="11"/>
      <c r="EBK55" s="11"/>
      <c r="EBL55" s="11"/>
      <c r="EBM55" s="11"/>
      <c r="EBN55" s="11"/>
      <c r="EBO55" s="11"/>
      <c r="EBP55" s="11"/>
      <c r="EBQ55" s="11"/>
      <c r="EBR55" s="11"/>
      <c r="EBS55" s="11"/>
      <c r="EBT55" s="11"/>
      <c r="EBU55" s="11"/>
      <c r="EBV55" s="11"/>
      <c r="EBW55" s="11"/>
      <c r="EBX55" s="11"/>
      <c r="EBY55" s="11"/>
      <c r="EBZ55" s="11"/>
      <c r="ECA55" s="11"/>
      <c r="ECB55" s="11"/>
      <c r="ECC55" s="11"/>
      <c r="ECD55" s="11"/>
      <c r="ECE55" s="11"/>
      <c r="ECF55" s="11"/>
      <c r="ECG55" s="11"/>
      <c r="ECH55" s="11"/>
      <c r="ECI55" s="11"/>
      <c r="ECJ55" s="11"/>
      <c r="ECK55" s="11"/>
      <c r="ECL55" s="11"/>
      <c r="ECM55" s="11"/>
      <c r="ECN55" s="11"/>
      <c r="ECO55" s="11"/>
      <c r="ECP55" s="11"/>
      <c r="ECQ55" s="11"/>
      <c r="ECR55" s="11"/>
      <c r="ECS55" s="11"/>
      <c r="ECT55" s="11"/>
      <c r="ECU55" s="11"/>
      <c r="ECV55" s="11"/>
      <c r="ECW55" s="11"/>
      <c r="ECX55" s="11"/>
      <c r="ECY55" s="11"/>
      <c r="ECZ55" s="11"/>
      <c r="EDA55" s="11"/>
      <c r="EDB55" s="11"/>
      <c r="EDC55" s="11"/>
      <c r="EDD55" s="11"/>
      <c r="EDE55" s="11"/>
      <c r="EDF55" s="11"/>
      <c r="EDG55" s="11"/>
      <c r="EDH55" s="11"/>
      <c r="EDI55" s="11"/>
      <c r="EDJ55" s="11"/>
      <c r="EDK55" s="11"/>
      <c r="EDL55" s="11"/>
      <c r="EDM55" s="11"/>
      <c r="EDN55" s="11"/>
      <c r="EDO55" s="11"/>
      <c r="EDP55" s="11"/>
      <c r="EDQ55" s="11"/>
      <c r="EDR55" s="11"/>
      <c r="EDS55" s="11"/>
      <c r="EDT55" s="11"/>
      <c r="EDU55" s="11"/>
      <c r="EDV55" s="11"/>
      <c r="EDW55" s="11"/>
      <c r="EDX55" s="11"/>
      <c r="EDY55" s="11"/>
      <c r="EDZ55" s="11"/>
      <c r="EEA55" s="11"/>
      <c r="EEB55" s="11"/>
      <c r="EEC55" s="11"/>
      <c r="EED55" s="11"/>
      <c r="EEE55" s="11"/>
      <c r="EEF55" s="11"/>
      <c r="EEG55" s="11"/>
      <c r="EEH55" s="11"/>
      <c r="EEI55" s="11"/>
      <c r="EEJ55" s="11"/>
      <c r="EEK55" s="11"/>
      <c r="EEL55" s="11"/>
      <c r="EEM55" s="11"/>
      <c r="EEN55" s="11"/>
      <c r="EEO55" s="11"/>
      <c r="EEP55" s="11"/>
      <c r="EEQ55" s="11"/>
      <c r="EER55" s="11"/>
      <c r="EES55" s="11"/>
      <c r="EET55" s="11"/>
      <c r="EEU55" s="11"/>
      <c r="EEV55" s="11"/>
      <c r="EEW55" s="11"/>
      <c r="EEX55" s="11"/>
      <c r="EEY55" s="11"/>
      <c r="EEZ55" s="11"/>
      <c r="EFA55" s="11"/>
      <c r="EFB55" s="11"/>
      <c r="EFC55" s="11"/>
      <c r="EFD55" s="11"/>
      <c r="EFE55" s="11"/>
      <c r="EFF55" s="11"/>
      <c r="EFG55" s="11"/>
      <c r="EFH55" s="11"/>
      <c r="EFI55" s="11"/>
      <c r="EFJ55" s="11"/>
      <c r="EFK55" s="11"/>
      <c r="EFL55" s="11"/>
      <c r="EFM55" s="11"/>
      <c r="EFN55" s="11"/>
      <c r="EFO55" s="11"/>
      <c r="EFP55" s="11"/>
      <c r="EFQ55" s="11"/>
      <c r="EFR55" s="11"/>
      <c r="EFS55" s="11"/>
      <c r="EFT55" s="11"/>
      <c r="EFU55" s="11"/>
      <c r="EFV55" s="11"/>
      <c r="EFW55" s="11"/>
      <c r="EFX55" s="11"/>
      <c r="EFY55" s="11"/>
      <c r="EFZ55" s="11"/>
      <c r="EGA55" s="11"/>
      <c r="EGB55" s="11"/>
      <c r="EGC55" s="11"/>
      <c r="EGD55" s="11"/>
      <c r="EGE55" s="11"/>
      <c r="EGF55" s="11"/>
      <c r="EGG55" s="11"/>
      <c r="EGH55" s="11"/>
      <c r="EGI55" s="11"/>
      <c r="EGJ55" s="11"/>
      <c r="EGK55" s="11"/>
      <c r="EGL55" s="11"/>
      <c r="EGM55" s="11"/>
      <c r="EGN55" s="11"/>
      <c r="EGO55" s="11"/>
      <c r="EGP55" s="11"/>
      <c r="EGQ55" s="11"/>
      <c r="EGR55" s="11"/>
      <c r="EGS55" s="11"/>
      <c r="EGT55" s="11"/>
      <c r="EGU55" s="11"/>
      <c r="EGV55" s="11"/>
      <c r="EGW55" s="11"/>
      <c r="EGX55" s="11"/>
      <c r="EGY55" s="11"/>
      <c r="EGZ55" s="11"/>
      <c r="EHA55" s="11"/>
      <c r="EHB55" s="11"/>
      <c r="EHC55" s="11"/>
      <c r="EHD55" s="11"/>
      <c r="EHE55" s="11"/>
      <c r="EHF55" s="11"/>
      <c r="EHG55" s="11"/>
      <c r="EHH55" s="11"/>
      <c r="EHI55" s="11"/>
      <c r="EHJ55" s="11"/>
      <c r="EHK55" s="11"/>
      <c r="EHL55" s="11"/>
      <c r="EHM55" s="11"/>
      <c r="EHN55" s="11"/>
      <c r="EHO55" s="11"/>
      <c r="EHP55" s="11"/>
      <c r="EHQ55" s="11"/>
      <c r="EHR55" s="11"/>
      <c r="EHS55" s="11"/>
      <c r="EHT55" s="11"/>
      <c r="EHU55" s="11"/>
      <c r="EHV55" s="11"/>
      <c r="EHW55" s="11"/>
      <c r="EHX55" s="11"/>
      <c r="EHY55" s="11"/>
      <c r="EHZ55" s="11"/>
      <c r="EIA55" s="11"/>
      <c r="EIB55" s="11"/>
      <c r="EIC55" s="11"/>
      <c r="EID55" s="11"/>
      <c r="EIE55" s="11"/>
      <c r="EIF55" s="11"/>
      <c r="EIG55" s="11"/>
      <c r="EIH55" s="11"/>
      <c r="EII55" s="11"/>
      <c r="EIJ55" s="11"/>
      <c r="EIK55" s="11"/>
      <c r="EIL55" s="11"/>
      <c r="EIM55" s="11"/>
      <c r="EIN55" s="11"/>
      <c r="EIO55" s="11"/>
      <c r="EIP55" s="11"/>
      <c r="EIQ55" s="11"/>
      <c r="EIR55" s="11"/>
      <c r="EIS55" s="11"/>
      <c r="EIT55" s="11"/>
      <c r="EIU55" s="11"/>
      <c r="EIV55" s="11"/>
      <c r="EIW55" s="11"/>
      <c r="EIX55" s="11"/>
      <c r="EIY55" s="11"/>
      <c r="EIZ55" s="11"/>
      <c r="EJA55" s="11"/>
      <c r="EJB55" s="11"/>
      <c r="EJC55" s="11"/>
      <c r="EJD55" s="11"/>
      <c r="EJE55" s="11"/>
      <c r="EJF55" s="11"/>
      <c r="EJG55" s="11"/>
      <c r="EJH55" s="11"/>
      <c r="EJI55" s="11"/>
      <c r="EJJ55" s="11"/>
      <c r="EJK55" s="11"/>
      <c r="EJL55" s="11"/>
      <c r="EJM55" s="11"/>
      <c r="EJN55" s="11"/>
      <c r="EJO55" s="11"/>
      <c r="EJP55" s="11"/>
      <c r="EJQ55" s="11"/>
      <c r="EJR55" s="11"/>
      <c r="EJS55" s="11"/>
      <c r="EJT55" s="11"/>
      <c r="EJU55" s="11"/>
      <c r="EJV55" s="11"/>
      <c r="EJW55" s="11"/>
      <c r="EJX55" s="11"/>
      <c r="EJY55" s="11"/>
      <c r="EJZ55" s="11"/>
      <c r="EKA55" s="11"/>
      <c r="EKB55" s="11"/>
      <c r="EKC55" s="11"/>
      <c r="EKD55" s="11"/>
      <c r="EKE55" s="11"/>
      <c r="EKF55" s="11"/>
      <c r="EKG55" s="11"/>
      <c r="EKH55" s="11"/>
      <c r="EKI55" s="11"/>
      <c r="EKJ55" s="11"/>
      <c r="EKK55" s="11"/>
      <c r="EKL55" s="11"/>
      <c r="EKM55" s="11"/>
      <c r="EKN55" s="11"/>
      <c r="EKO55" s="11"/>
      <c r="EKP55" s="11"/>
      <c r="EKQ55" s="11"/>
      <c r="EKR55" s="11"/>
      <c r="EKS55" s="11"/>
      <c r="EKT55" s="11"/>
      <c r="EKU55" s="11"/>
      <c r="EKV55" s="11"/>
      <c r="EKW55" s="11"/>
      <c r="EKX55" s="11"/>
      <c r="EKY55" s="11"/>
      <c r="EKZ55" s="11"/>
      <c r="ELA55" s="11"/>
      <c r="ELB55" s="11"/>
      <c r="ELC55" s="11"/>
      <c r="ELD55" s="11"/>
      <c r="ELE55" s="11"/>
      <c r="ELF55" s="11"/>
      <c r="ELG55" s="11"/>
      <c r="ELH55" s="11"/>
      <c r="ELI55" s="11"/>
      <c r="ELJ55" s="11"/>
      <c r="ELK55" s="11"/>
      <c r="ELL55" s="11"/>
      <c r="ELM55" s="11"/>
      <c r="ELN55" s="11"/>
      <c r="ELO55" s="11"/>
      <c r="ELP55" s="11"/>
      <c r="ELQ55" s="11"/>
      <c r="ELR55" s="11"/>
      <c r="ELS55" s="11"/>
      <c r="ELT55" s="11"/>
      <c r="ELU55" s="11"/>
      <c r="ELV55" s="11"/>
      <c r="ELW55" s="11"/>
      <c r="ELX55" s="11"/>
      <c r="ELY55" s="11"/>
      <c r="ELZ55" s="11"/>
      <c r="EMA55" s="11"/>
      <c r="EMB55" s="11"/>
      <c r="EMC55" s="11"/>
      <c r="EMD55" s="11"/>
      <c r="EME55" s="11"/>
      <c r="EMF55" s="11"/>
      <c r="EMG55" s="11"/>
      <c r="EMH55" s="11"/>
      <c r="EMI55" s="11"/>
      <c r="EMJ55" s="11"/>
      <c r="EMK55" s="11"/>
      <c r="EML55" s="11"/>
      <c r="EMM55" s="11"/>
      <c r="EMN55" s="11"/>
      <c r="EMO55" s="11"/>
      <c r="EMP55" s="11"/>
      <c r="EMQ55" s="11"/>
      <c r="EMR55" s="11"/>
      <c r="EMS55" s="11"/>
      <c r="EMT55" s="11"/>
      <c r="EMU55" s="11"/>
      <c r="EMV55" s="11"/>
      <c r="EMW55" s="11"/>
      <c r="EMX55" s="11"/>
      <c r="EMY55" s="11"/>
      <c r="EMZ55" s="11"/>
      <c r="ENA55" s="11"/>
      <c r="ENB55" s="11"/>
      <c r="ENC55" s="11"/>
      <c r="END55" s="11"/>
      <c r="ENE55" s="11"/>
      <c r="ENF55" s="11"/>
      <c r="ENG55" s="11"/>
      <c r="ENH55" s="11"/>
      <c r="ENI55" s="11"/>
      <c r="ENJ55" s="11"/>
      <c r="ENK55" s="11"/>
      <c r="ENL55" s="11"/>
      <c r="ENM55" s="11"/>
      <c r="ENN55" s="11"/>
      <c r="ENO55" s="11"/>
      <c r="ENP55" s="11"/>
      <c r="ENQ55" s="11"/>
      <c r="ENR55" s="11"/>
      <c r="ENS55" s="11"/>
      <c r="ENT55" s="11"/>
      <c r="ENU55" s="11"/>
      <c r="ENV55" s="11"/>
      <c r="ENW55" s="11"/>
      <c r="ENX55" s="11"/>
      <c r="ENY55" s="11"/>
      <c r="ENZ55" s="11"/>
      <c r="EOA55" s="11"/>
      <c r="EOB55" s="11"/>
      <c r="EOC55" s="11"/>
      <c r="EOD55" s="11"/>
      <c r="EOE55" s="11"/>
      <c r="EOF55" s="11"/>
      <c r="EOG55" s="11"/>
      <c r="EOH55" s="11"/>
      <c r="EOI55" s="11"/>
      <c r="EOJ55" s="11"/>
      <c r="EOK55" s="11"/>
      <c r="EOL55" s="11"/>
      <c r="EOM55" s="11"/>
      <c r="EON55" s="11"/>
      <c r="EOO55" s="11"/>
      <c r="EOP55" s="11"/>
      <c r="EOQ55" s="11"/>
      <c r="EOR55" s="11"/>
      <c r="EOS55" s="11"/>
      <c r="EOT55" s="11"/>
      <c r="EOU55" s="11"/>
      <c r="EOV55" s="11"/>
      <c r="EOW55" s="11"/>
      <c r="EOX55" s="11"/>
      <c r="EOY55" s="11"/>
      <c r="EOZ55" s="11"/>
      <c r="EPA55" s="11"/>
      <c r="EPB55" s="11"/>
      <c r="EPC55" s="11"/>
      <c r="EPD55" s="11"/>
      <c r="EPE55" s="11"/>
      <c r="EPF55" s="11"/>
      <c r="EPG55" s="11"/>
      <c r="EPH55" s="11"/>
      <c r="EPI55" s="11"/>
      <c r="EPJ55" s="11"/>
      <c r="EPK55" s="11"/>
      <c r="EPL55" s="11"/>
      <c r="EPM55" s="11"/>
      <c r="EPN55" s="11"/>
      <c r="EPO55" s="11"/>
      <c r="EPP55" s="11"/>
      <c r="EPQ55" s="11"/>
      <c r="EPR55" s="11"/>
      <c r="EPS55" s="11"/>
      <c r="EPT55" s="11"/>
      <c r="EPU55" s="11"/>
      <c r="EPV55" s="11"/>
      <c r="EPW55" s="11"/>
      <c r="EPX55" s="11"/>
      <c r="EPY55" s="11"/>
      <c r="EPZ55" s="11"/>
      <c r="EQA55" s="11"/>
      <c r="EQB55" s="11"/>
      <c r="EQC55" s="11"/>
      <c r="EQD55" s="11"/>
      <c r="EQE55" s="11"/>
      <c r="EQF55" s="11"/>
      <c r="EQG55" s="11"/>
      <c r="EQH55" s="11"/>
      <c r="EQI55" s="11"/>
      <c r="EQJ55" s="11"/>
      <c r="EQK55" s="11"/>
      <c r="EQL55" s="11"/>
      <c r="EQM55" s="11"/>
      <c r="EQN55" s="11"/>
      <c r="EQO55" s="11"/>
      <c r="EQP55" s="11"/>
      <c r="EQQ55" s="11"/>
      <c r="EQR55" s="11"/>
      <c r="EQS55" s="11"/>
      <c r="EQT55" s="11"/>
      <c r="EQU55" s="11"/>
      <c r="EQV55" s="11"/>
      <c r="EQW55" s="11"/>
      <c r="EQX55" s="11"/>
      <c r="EQY55" s="11"/>
      <c r="EQZ55" s="11"/>
      <c r="ERA55" s="11"/>
      <c r="ERB55" s="11"/>
      <c r="ERC55" s="11"/>
      <c r="ERD55" s="11"/>
      <c r="ERE55" s="11"/>
      <c r="ERF55" s="11"/>
      <c r="ERG55" s="11"/>
      <c r="ERH55" s="11"/>
      <c r="ERI55" s="11"/>
      <c r="ERJ55" s="11"/>
      <c r="ERK55" s="11"/>
      <c r="ERL55" s="11"/>
      <c r="ERM55" s="11"/>
      <c r="ERN55" s="11"/>
      <c r="ERO55" s="11"/>
      <c r="ERP55" s="11"/>
      <c r="ERQ55" s="11"/>
      <c r="ERR55" s="11"/>
      <c r="ERS55" s="11"/>
      <c r="ERT55" s="11"/>
      <c r="ERU55" s="11"/>
      <c r="ERV55" s="11"/>
      <c r="ERW55" s="11"/>
      <c r="ERX55" s="11"/>
      <c r="ERY55" s="11"/>
      <c r="ERZ55" s="11"/>
      <c r="ESA55" s="11"/>
      <c r="ESB55" s="11"/>
      <c r="ESC55" s="11"/>
      <c r="ESD55" s="11"/>
      <c r="ESE55" s="11"/>
      <c r="ESF55" s="11"/>
      <c r="ESG55" s="11"/>
      <c r="ESH55" s="11"/>
      <c r="ESI55" s="11"/>
      <c r="ESJ55" s="11"/>
      <c r="ESK55" s="11"/>
      <c r="ESL55" s="11"/>
      <c r="ESM55" s="11"/>
      <c r="ESN55" s="11"/>
      <c r="ESO55" s="11"/>
      <c r="ESP55" s="11"/>
      <c r="ESQ55" s="11"/>
      <c r="ESR55" s="11"/>
      <c r="ESS55" s="11"/>
      <c r="EST55" s="11"/>
      <c r="ESU55" s="11"/>
      <c r="ESV55" s="11"/>
      <c r="ESW55" s="11"/>
      <c r="ESX55" s="11"/>
      <c r="ESY55" s="11"/>
      <c r="ESZ55" s="11"/>
      <c r="ETA55" s="11"/>
      <c r="ETB55" s="11"/>
      <c r="ETC55" s="11"/>
      <c r="ETD55" s="11"/>
      <c r="ETE55" s="11"/>
      <c r="ETF55" s="11"/>
      <c r="ETG55" s="11"/>
      <c r="ETH55" s="11"/>
      <c r="ETI55" s="11"/>
      <c r="ETJ55" s="11"/>
      <c r="ETK55" s="11"/>
      <c r="ETL55" s="11"/>
      <c r="ETM55" s="11"/>
      <c r="ETN55" s="11"/>
      <c r="ETO55" s="11"/>
      <c r="ETP55" s="11"/>
      <c r="ETQ55" s="11"/>
      <c r="ETR55" s="11"/>
      <c r="ETS55" s="11"/>
      <c r="ETT55" s="11"/>
      <c r="ETU55" s="11"/>
      <c r="ETV55" s="11"/>
      <c r="ETW55" s="11"/>
      <c r="ETX55" s="11"/>
      <c r="ETY55" s="11"/>
      <c r="ETZ55" s="11"/>
      <c r="EUA55" s="11"/>
      <c r="EUB55" s="11"/>
      <c r="EUC55" s="11"/>
      <c r="EUD55" s="11"/>
      <c r="EUE55" s="11"/>
      <c r="EUF55" s="11"/>
      <c r="EUG55" s="11"/>
      <c r="EUH55" s="11"/>
      <c r="EUI55" s="11"/>
      <c r="EUJ55" s="11"/>
      <c r="EUK55" s="11"/>
      <c r="EUL55" s="11"/>
      <c r="EUM55" s="11"/>
      <c r="EUN55" s="11"/>
      <c r="EUO55" s="11"/>
      <c r="EUP55" s="11"/>
      <c r="EUQ55" s="11"/>
      <c r="EUR55" s="11"/>
      <c r="EUS55" s="11"/>
      <c r="EUT55" s="11"/>
      <c r="EUU55" s="11"/>
      <c r="EUV55" s="11"/>
      <c r="EUW55" s="11"/>
      <c r="EUX55" s="11"/>
      <c r="EUY55" s="11"/>
      <c r="EUZ55" s="11"/>
      <c r="EVA55" s="11"/>
      <c r="EVB55" s="11"/>
      <c r="EVC55" s="11"/>
      <c r="EVD55" s="11"/>
      <c r="EVE55" s="11"/>
      <c r="EVF55" s="11"/>
      <c r="EVG55" s="11"/>
      <c r="EVH55" s="11"/>
      <c r="EVI55" s="11"/>
      <c r="EVJ55" s="11"/>
      <c r="EVK55" s="11"/>
      <c r="EVL55" s="11"/>
      <c r="EVM55" s="11"/>
      <c r="EVN55" s="11"/>
      <c r="EVO55" s="11"/>
      <c r="EVP55" s="11"/>
      <c r="EVQ55" s="11"/>
      <c r="EVR55" s="11"/>
      <c r="EVS55" s="11"/>
      <c r="EVT55" s="11"/>
      <c r="EVU55" s="11"/>
      <c r="EVV55" s="11"/>
      <c r="EVW55" s="11"/>
      <c r="EVX55" s="11"/>
      <c r="EVY55" s="11"/>
      <c r="EVZ55" s="11"/>
      <c r="EWA55" s="11"/>
      <c r="EWB55" s="11"/>
      <c r="EWC55" s="11"/>
      <c r="EWD55" s="11"/>
      <c r="EWE55" s="11"/>
      <c r="EWF55" s="11"/>
      <c r="EWG55" s="11"/>
      <c r="EWH55" s="11"/>
      <c r="EWI55" s="11"/>
      <c r="EWJ55" s="11"/>
      <c r="EWK55" s="11"/>
      <c r="EWL55" s="11"/>
      <c r="EWM55" s="11"/>
      <c r="EWN55" s="11"/>
      <c r="EWO55" s="11"/>
      <c r="EWP55" s="11"/>
      <c r="EWQ55" s="11"/>
      <c r="EWR55" s="11"/>
      <c r="EWS55" s="11"/>
      <c r="EWT55" s="11"/>
      <c r="EWU55" s="11"/>
      <c r="EWV55" s="11"/>
      <c r="EWW55" s="11"/>
      <c r="EWX55" s="11"/>
      <c r="EWY55" s="11"/>
      <c r="EWZ55" s="11"/>
      <c r="EXA55" s="11"/>
      <c r="EXB55" s="11"/>
      <c r="EXC55" s="11"/>
      <c r="EXD55" s="11"/>
      <c r="EXE55" s="11"/>
      <c r="EXF55" s="11"/>
      <c r="EXG55" s="11"/>
      <c r="EXH55" s="11"/>
      <c r="EXI55" s="11"/>
      <c r="EXJ55" s="11"/>
      <c r="EXK55" s="11"/>
      <c r="EXL55" s="11"/>
      <c r="EXM55" s="11"/>
      <c r="EXN55" s="11"/>
      <c r="EXO55" s="11"/>
      <c r="EXP55" s="11"/>
      <c r="EXQ55" s="11"/>
      <c r="EXR55" s="11"/>
      <c r="EXS55" s="11"/>
      <c r="EXT55" s="11"/>
      <c r="EXU55" s="11"/>
      <c r="EXV55" s="11"/>
      <c r="EXW55" s="11"/>
      <c r="EXX55" s="11"/>
      <c r="EXY55" s="11"/>
      <c r="EXZ55" s="11"/>
      <c r="EYA55" s="11"/>
      <c r="EYB55" s="11"/>
      <c r="EYC55" s="11"/>
      <c r="EYD55" s="11"/>
      <c r="EYE55" s="11"/>
      <c r="EYF55" s="11"/>
      <c r="EYG55" s="11"/>
      <c r="EYH55" s="11"/>
      <c r="EYI55" s="11"/>
      <c r="EYJ55" s="11"/>
      <c r="EYK55" s="11"/>
      <c r="EYL55" s="11"/>
      <c r="EYM55" s="11"/>
      <c r="EYN55" s="11"/>
      <c r="EYO55" s="11"/>
      <c r="EYP55" s="11"/>
      <c r="EYQ55" s="11"/>
      <c r="EYR55" s="11"/>
      <c r="EYS55" s="11"/>
      <c r="EYT55" s="11"/>
      <c r="EYU55" s="11"/>
      <c r="EYV55" s="11"/>
      <c r="EYW55" s="11"/>
      <c r="EYX55" s="11"/>
      <c r="EYY55" s="11"/>
      <c r="EYZ55" s="11"/>
      <c r="EZA55" s="11"/>
      <c r="EZB55" s="11"/>
      <c r="EZC55" s="11"/>
      <c r="EZD55" s="11"/>
      <c r="EZE55" s="11"/>
      <c r="EZF55" s="11"/>
      <c r="EZG55" s="11"/>
      <c r="EZH55" s="11"/>
      <c r="EZI55" s="11"/>
      <c r="EZJ55" s="11"/>
      <c r="EZK55" s="11"/>
      <c r="EZL55" s="11"/>
      <c r="EZM55" s="11"/>
      <c r="EZN55" s="11"/>
      <c r="EZO55" s="11"/>
      <c r="EZP55" s="11"/>
      <c r="EZQ55" s="11"/>
      <c r="EZR55" s="11"/>
      <c r="EZS55" s="11"/>
      <c r="EZT55" s="11"/>
      <c r="EZU55" s="11"/>
      <c r="EZV55" s="11"/>
      <c r="EZW55" s="11"/>
      <c r="EZX55" s="11"/>
      <c r="EZY55" s="11"/>
      <c r="EZZ55" s="11"/>
      <c r="FAA55" s="11"/>
      <c r="FAB55" s="11"/>
      <c r="FAC55" s="11"/>
      <c r="FAD55" s="11"/>
      <c r="FAE55" s="11"/>
      <c r="FAF55" s="11"/>
      <c r="FAG55" s="11"/>
      <c r="FAH55" s="11"/>
      <c r="FAI55" s="11"/>
      <c r="FAJ55" s="11"/>
      <c r="FAK55" s="11"/>
      <c r="FAL55" s="11"/>
      <c r="FAM55" s="11"/>
      <c r="FAN55" s="11"/>
      <c r="FAO55" s="11"/>
      <c r="FAP55" s="11"/>
      <c r="FAQ55" s="11"/>
      <c r="FAR55" s="11"/>
      <c r="FAS55" s="11"/>
      <c r="FAT55" s="11"/>
      <c r="FAU55" s="11"/>
      <c r="FAV55" s="11"/>
      <c r="FAW55" s="11"/>
      <c r="FAX55" s="11"/>
      <c r="FAY55" s="11"/>
      <c r="FAZ55" s="11"/>
      <c r="FBA55" s="11"/>
      <c r="FBB55" s="11"/>
      <c r="FBC55" s="11"/>
      <c r="FBD55" s="11"/>
      <c r="FBE55" s="11"/>
      <c r="FBF55" s="11"/>
      <c r="FBG55" s="11"/>
      <c r="FBH55" s="11"/>
      <c r="FBI55" s="11"/>
      <c r="FBJ55" s="11"/>
      <c r="FBK55" s="11"/>
      <c r="FBL55" s="11"/>
      <c r="FBM55" s="11"/>
      <c r="FBN55" s="11"/>
      <c r="FBO55" s="11"/>
      <c r="FBP55" s="11"/>
      <c r="FBQ55" s="11"/>
      <c r="FBR55" s="11"/>
      <c r="FBS55" s="11"/>
      <c r="FBT55" s="11"/>
      <c r="FBU55" s="11"/>
      <c r="FBV55" s="11"/>
      <c r="FBW55" s="11"/>
      <c r="FBX55" s="11"/>
      <c r="FBY55" s="11"/>
      <c r="FBZ55" s="11"/>
      <c r="FCA55" s="11"/>
      <c r="FCB55" s="11"/>
      <c r="FCC55" s="11"/>
      <c r="FCD55" s="11"/>
      <c r="FCE55" s="11"/>
      <c r="FCF55" s="11"/>
      <c r="FCG55" s="11"/>
      <c r="FCH55" s="11"/>
      <c r="FCI55" s="11"/>
      <c r="FCJ55" s="11"/>
      <c r="FCK55" s="11"/>
      <c r="FCL55" s="11"/>
      <c r="FCM55" s="11"/>
      <c r="FCN55" s="11"/>
      <c r="FCO55" s="11"/>
      <c r="FCP55" s="11"/>
      <c r="FCQ55" s="11"/>
      <c r="FCR55" s="11"/>
      <c r="FCS55" s="11"/>
      <c r="FCT55" s="11"/>
      <c r="FCU55" s="11"/>
      <c r="FCV55" s="11"/>
      <c r="FCW55" s="11"/>
      <c r="FCX55" s="11"/>
      <c r="FCY55" s="11"/>
      <c r="FCZ55" s="11"/>
      <c r="FDA55" s="11"/>
      <c r="FDB55" s="11"/>
      <c r="FDC55" s="11"/>
      <c r="FDD55" s="11"/>
      <c r="FDE55" s="11"/>
      <c r="FDF55" s="11"/>
      <c r="FDG55" s="11"/>
      <c r="FDH55" s="11"/>
      <c r="FDI55" s="11"/>
      <c r="FDJ55" s="11"/>
      <c r="FDK55" s="11"/>
      <c r="FDL55" s="11"/>
      <c r="FDM55" s="11"/>
      <c r="FDN55" s="11"/>
      <c r="FDO55" s="11"/>
      <c r="FDP55" s="11"/>
      <c r="FDQ55" s="11"/>
      <c r="FDR55" s="11"/>
      <c r="FDS55" s="11"/>
      <c r="FDT55" s="11"/>
      <c r="FDU55" s="11"/>
      <c r="FDV55" s="11"/>
      <c r="FDW55" s="11"/>
      <c r="FDX55" s="11"/>
      <c r="FDY55" s="11"/>
      <c r="FDZ55" s="11"/>
      <c r="FEA55" s="11"/>
      <c r="FEB55" s="11"/>
      <c r="FEC55" s="11"/>
      <c r="FED55" s="11"/>
      <c r="FEE55" s="11"/>
      <c r="FEF55" s="11"/>
      <c r="FEG55" s="11"/>
      <c r="FEH55" s="11"/>
      <c r="FEI55" s="11"/>
      <c r="FEJ55" s="11"/>
      <c r="FEK55" s="11"/>
      <c r="FEL55" s="11"/>
      <c r="FEM55" s="11"/>
      <c r="FEN55" s="11"/>
      <c r="FEO55" s="11"/>
      <c r="FEP55" s="11"/>
      <c r="FEQ55" s="11"/>
      <c r="FER55" s="11"/>
      <c r="FES55" s="11"/>
      <c r="FET55" s="11"/>
      <c r="FEU55" s="11"/>
      <c r="FEV55" s="11"/>
      <c r="FEW55" s="11"/>
      <c r="FEX55" s="11"/>
      <c r="FEY55" s="11"/>
      <c r="FEZ55" s="11"/>
      <c r="FFA55" s="11"/>
      <c r="FFB55" s="11"/>
      <c r="FFC55" s="11"/>
      <c r="FFD55" s="11"/>
      <c r="FFE55" s="11"/>
      <c r="FFF55" s="11"/>
      <c r="FFG55" s="11"/>
      <c r="FFH55" s="11"/>
      <c r="FFI55" s="11"/>
      <c r="FFJ55" s="11"/>
      <c r="FFK55" s="11"/>
      <c r="FFL55" s="11"/>
      <c r="FFM55" s="11"/>
      <c r="FFN55" s="11"/>
      <c r="FFO55" s="11"/>
      <c r="FFP55" s="11"/>
      <c r="FFQ55" s="11"/>
      <c r="FFR55" s="11"/>
      <c r="FFS55" s="11"/>
      <c r="FFT55" s="11"/>
      <c r="FFU55" s="11"/>
      <c r="FFV55" s="11"/>
      <c r="FFW55" s="11"/>
      <c r="FFX55" s="11"/>
      <c r="FFY55" s="11"/>
      <c r="FFZ55" s="11"/>
      <c r="FGA55" s="11"/>
      <c r="FGB55" s="11"/>
      <c r="FGC55" s="11"/>
      <c r="FGD55" s="11"/>
      <c r="FGE55" s="11"/>
      <c r="FGF55" s="11"/>
      <c r="FGG55" s="11"/>
      <c r="FGH55" s="11"/>
      <c r="FGI55" s="11"/>
      <c r="FGJ55" s="11"/>
      <c r="FGK55" s="11"/>
      <c r="FGL55" s="11"/>
      <c r="FGM55" s="11"/>
      <c r="FGN55" s="11"/>
      <c r="FGO55" s="11"/>
      <c r="FGP55" s="11"/>
      <c r="FGQ55" s="11"/>
      <c r="FGR55" s="11"/>
      <c r="FGS55" s="11"/>
      <c r="FGT55" s="11"/>
      <c r="FGU55" s="11"/>
      <c r="FGV55" s="11"/>
      <c r="FGW55" s="11"/>
      <c r="FGX55" s="11"/>
      <c r="FGY55" s="11"/>
      <c r="FGZ55" s="11"/>
      <c r="FHA55" s="11"/>
      <c r="FHB55" s="11"/>
      <c r="FHC55" s="11"/>
      <c r="FHD55" s="11"/>
      <c r="FHE55" s="11"/>
      <c r="FHF55" s="11"/>
      <c r="FHG55" s="11"/>
      <c r="FHH55" s="11"/>
      <c r="FHI55" s="11"/>
      <c r="FHJ55" s="11"/>
      <c r="FHK55" s="11"/>
      <c r="FHL55" s="11"/>
      <c r="FHM55" s="11"/>
      <c r="FHN55" s="11"/>
      <c r="FHO55" s="11"/>
      <c r="FHP55" s="11"/>
      <c r="FHQ55" s="11"/>
      <c r="FHR55" s="11"/>
      <c r="FHS55" s="11"/>
      <c r="FHT55" s="11"/>
      <c r="FHU55" s="11"/>
      <c r="FHV55" s="11"/>
      <c r="FHW55" s="11"/>
      <c r="FHX55" s="11"/>
      <c r="FHY55" s="11"/>
      <c r="FHZ55" s="11"/>
      <c r="FIA55" s="11"/>
      <c r="FIB55" s="11"/>
      <c r="FIC55" s="11"/>
      <c r="FID55" s="11"/>
      <c r="FIE55" s="11"/>
      <c r="FIF55" s="11"/>
      <c r="FIG55" s="11"/>
      <c r="FIH55" s="11"/>
      <c r="FII55" s="11"/>
      <c r="FIJ55" s="11"/>
      <c r="FIK55" s="11"/>
      <c r="FIL55" s="11"/>
      <c r="FIM55" s="11"/>
      <c r="FIN55" s="11"/>
      <c r="FIO55" s="11"/>
      <c r="FIP55" s="11"/>
      <c r="FIQ55" s="11"/>
      <c r="FIR55" s="11"/>
      <c r="FIS55" s="11"/>
      <c r="FIT55" s="11"/>
      <c r="FIU55" s="11"/>
      <c r="FIV55" s="11"/>
      <c r="FIW55" s="11"/>
      <c r="FIX55" s="11"/>
      <c r="FIY55" s="11"/>
      <c r="FIZ55" s="11"/>
      <c r="FJA55" s="11"/>
      <c r="FJB55" s="11"/>
      <c r="FJC55" s="11"/>
      <c r="FJD55" s="11"/>
      <c r="FJE55" s="11"/>
      <c r="FJF55" s="11"/>
      <c r="FJG55" s="11"/>
      <c r="FJH55" s="11"/>
      <c r="FJI55" s="11"/>
      <c r="FJJ55" s="11"/>
      <c r="FJK55" s="11"/>
      <c r="FJL55" s="11"/>
      <c r="FJM55" s="11"/>
      <c r="FJN55" s="11"/>
      <c r="FJO55" s="11"/>
      <c r="FJP55" s="11"/>
      <c r="FJQ55" s="11"/>
      <c r="FJR55" s="11"/>
      <c r="FJS55" s="11"/>
      <c r="FJT55" s="11"/>
      <c r="FJU55" s="11"/>
      <c r="FJV55" s="11"/>
      <c r="FJW55" s="11"/>
      <c r="FJX55" s="11"/>
      <c r="FJY55" s="11"/>
      <c r="FJZ55" s="11"/>
      <c r="FKA55" s="11"/>
      <c r="FKB55" s="11"/>
      <c r="FKC55" s="11"/>
      <c r="FKD55" s="11"/>
      <c r="FKE55" s="11"/>
      <c r="FKF55" s="11"/>
      <c r="FKG55" s="11"/>
      <c r="FKH55" s="11"/>
      <c r="FKI55" s="11"/>
      <c r="FKJ55" s="11"/>
      <c r="FKK55" s="11"/>
      <c r="FKL55" s="11"/>
      <c r="FKM55" s="11"/>
      <c r="FKN55" s="11"/>
      <c r="FKO55" s="11"/>
      <c r="FKP55" s="11"/>
      <c r="FKQ55" s="11"/>
      <c r="FKR55" s="11"/>
      <c r="FKS55" s="11"/>
      <c r="FKT55" s="11"/>
      <c r="FKU55" s="11"/>
      <c r="FKV55" s="11"/>
      <c r="FKW55" s="11"/>
      <c r="FKX55" s="11"/>
      <c r="FKY55" s="11"/>
      <c r="FKZ55" s="11"/>
      <c r="FLA55" s="11"/>
      <c r="FLB55" s="11"/>
      <c r="FLC55" s="11"/>
      <c r="FLD55" s="11"/>
      <c r="FLE55" s="11"/>
      <c r="FLF55" s="11"/>
      <c r="FLG55" s="11"/>
      <c r="FLH55" s="11"/>
      <c r="FLI55" s="11"/>
      <c r="FLJ55" s="11"/>
      <c r="FLK55" s="11"/>
      <c r="FLL55" s="11"/>
      <c r="FLM55" s="11"/>
      <c r="FLN55" s="11"/>
      <c r="FLO55" s="11"/>
      <c r="FLP55" s="11"/>
      <c r="FLQ55" s="11"/>
      <c r="FLR55" s="11"/>
      <c r="FLS55" s="11"/>
      <c r="FLT55" s="11"/>
      <c r="FLU55" s="11"/>
      <c r="FLV55" s="11"/>
      <c r="FLW55" s="11"/>
      <c r="FLX55" s="11"/>
      <c r="FLY55" s="11"/>
      <c r="FLZ55" s="11"/>
      <c r="FMA55" s="11"/>
      <c r="FMB55" s="11"/>
      <c r="FMC55" s="11"/>
      <c r="FMD55" s="11"/>
      <c r="FME55" s="11"/>
      <c r="FMF55" s="11"/>
      <c r="FMG55" s="11"/>
      <c r="FMH55" s="11"/>
      <c r="FMI55" s="11"/>
      <c r="FMJ55" s="11"/>
      <c r="FMK55" s="11"/>
      <c r="FML55" s="11"/>
      <c r="FMM55" s="11"/>
      <c r="FMN55" s="11"/>
      <c r="FMO55" s="11"/>
      <c r="FMP55" s="11"/>
      <c r="FMQ55" s="11"/>
      <c r="FMR55" s="11"/>
      <c r="FMS55" s="11"/>
      <c r="FMT55" s="11"/>
      <c r="FMU55" s="11"/>
      <c r="FMV55" s="11"/>
      <c r="FMW55" s="11"/>
      <c r="FMX55" s="11"/>
      <c r="FMY55" s="11"/>
      <c r="FMZ55" s="11"/>
      <c r="FNA55" s="11"/>
      <c r="FNB55" s="11"/>
      <c r="FNC55" s="11"/>
      <c r="FND55" s="11"/>
      <c r="FNE55" s="11"/>
      <c r="FNF55" s="11"/>
      <c r="FNG55" s="11"/>
      <c r="FNH55" s="11"/>
      <c r="FNI55" s="11"/>
      <c r="FNJ55" s="11"/>
      <c r="FNK55" s="11"/>
      <c r="FNL55" s="11"/>
      <c r="FNM55" s="11"/>
      <c r="FNN55" s="11"/>
      <c r="FNO55" s="11"/>
      <c r="FNP55" s="11"/>
      <c r="FNQ55" s="11"/>
      <c r="FNR55" s="11"/>
      <c r="FNS55" s="11"/>
      <c r="FNT55" s="11"/>
      <c r="FNU55" s="11"/>
      <c r="FNV55" s="11"/>
      <c r="FNW55" s="11"/>
      <c r="FNX55" s="11"/>
      <c r="FNY55" s="11"/>
      <c r="FNZ55" s="11"/>
      <c r="FOA55" s="11"/>
      <c r="FOB55" s="11"/>
      <c r="FOC55" s="11"/>
      <c r="FOD55" s="11"/>
      <c r="FOE55" s="11"/>
      <c r="FOF55" s="11"/>
      <c r="FOG55" s="11"/>
      <c r="FOH55" s="11"/>
      <c r="FOI55" s="11"/>
      <c r="FOJ55" s="11"/>
      <c r="FOK55" s="11"/>
      <c r="FOL55" s="11"/>
      <c r="FOM55" s="11"/>
      <c r="FON55" s="11"/>
      <c r="FOO55" s="11"/>
      <c r="FOP55" s="11"/>
      <c r="FOQ55" s="11"/>
      <c r="FOR55" s="11"/>
      <c r="FOS55" s="11"/>
      <c r="FOT55" s="11"/>
      <c r="FOU55" s="11"/>
      <c r="FOV55" s="11"/>
      <c r="FOW55" s="11"/>
      <c r="FOX55" s="11"/>
      <c r="FOY55" s="11"/>
      <c r="FOZ55" s="11"/>
      <c r="FPA55" s="11"/>
      <c r="FPB55" s="11"/>
      <c r="FPC55" s="11"/>
      <c r="FPD55" s="11"/>
      <c r="FPE55" s="11"/>
      <c r="FPF55" s="11"/>
      <c r="FPG55" s="11"/>
      <c r="FPH55" s="11"/>
      <c r="FPI55" s="11"/>
      <c r="FPJ55" s="11"/>
      <c r="FPK55" s="11"/>
      <c r="FPL55" s="11"/>
      <c r="FPM55" s="11"/>
      <c r="FPN55" s="11"/>
      <c r="FPO55" s="11"/>
      <c r="FPP55" s="11"/>
      <c r="FPQ55" s="11"/>
      <c r="FPR55" s="11"/>
      <c r="FPS55" s="11"/>
      <c r="FPT55" s="11"/>
      <c r="FPU55" s="11"/>
      <c r="FPV55" s="11"/>
      <c r="FPW55" s="11"/>
      <c r="FPX55" s="11"/>
      <c r="FPY55" s="11"/>
      <c r="FPZ55" s="11"/>
      <c r="FQA55" s="11"/>
      <c r="FQB55" s="11"/>
      <c r="FQC55" s="11"/>
      <c r="FQD55" s="11"/>
      <c r="FQE55" s="11"/>
      <c r="FQF55" s="11"/>
      <c r="FQG55" s="11"/>
      <c r="FQH55" s="11"/>
      <c r="FQI55" s="11"/>
      <c r="FQJ55" s="11"/>
      <c r="FQK55" s="11"/>
      <c r="FQL55" s="11"/>
      <c r="FQM55" s="11"/>
      <c r="FQN55" s="11"/>
      <c r="FQO55" s="11"/>
      <c r="FQP55" s="11"/>
      <c r="FQQ55" s="11"/>
      <c r="FQR55" s="11"/>
      <c r="FQS55" s="11"/>
      <c r="FQT55" s="11"/>
      <c r="FQU55" s="11"/>
      <c r="FQV55" s="11"/>
      <c r="FQW55" s="11"/>
      <c r="FQX55" s="11"/>
      <c r="FQY55" s="11"/>
      <c r="FQZ55" s="11"/>
      <c r="FRA55" s="11"/>
      <c r="FRB55" s="11"/>
      <c r="FRC55" s="11"/>
      <c r="FRD55" s="11"/>
      <c r="FRE55" s="11"/>
      <c r="FRF55" s="11"/>
      <c r="FRG55" s="11"/>
      <c r="FRH55" s="11"/>
      <c r="FRI55" s="11"/>
      <c r="FRJ55" s="11"/>
      <c r="FRK55" s="11"/>
      <c r="FRL55" s="11"/>
      <c r="FRM55" s="11"/>
      <c r="FRN55" s="11"/>
      <c r="FRO55" s="11"/>
      <c r="FRP55" s="11"/>
      <c r="FRQ55" s="11"/>
      <c r="FRR55" s="11"/>
      <c r="FRS55" s="11"/>
      <c r="FRT55" s="11"/>
      <c r="FRU55" s="11"/>
      <c r="FRV55" s="11"/>
      <c r="FRW55" s="11"/>
      <c r="FRX55" s="11"/>
      <c r="FRY55" s="11"/>
      <c r="FRZ55" s="11"/>
      <c r="FSA55" s="11"/>
      <c r="FSB55" s="11"/>
      <c r="FSC55" s="11"/>
      <c r="FSD55" s="11"/>
      <c r="FSE55" s="11"/>
      <c r="FSF55" s="11"/>
      <c r="FSG55" s="11"/>
      <c r="FSH55" s="11"/>
      <c r="FSI55" s="11"/>
      <c r="FSJ55" s="11"/>
      <c r="FSK55" s="11"/>
      <c r="FSL55" s="11"/>
      <c r="FSM55" s="11"/>
      <c r="FSN55" s="11"/>
      <c r="FSO55" s="11"/>
      <c r="FSP55" s="11"/>
      <c r="FSQ55" s="11"/>
      <c r="FSR55" s="11"/>
      <c r="FSS55" s="11"/>
      <c r="FST55" s="11"/>
      <c r="FSU55" s="11"/>
      <c r="FSV55" s="11"/>
      <c r="FSW55" s="11"/>
      <c r="FSX55" s="11"/>
      <c r="FSY55" s="11"/>
      <c r="FSZ55" s="11"/>
      <c r="FTA55" s="11"/>
      <c r="FTB55" s="11"/>
      <c r="FTC55" s="11"/>
      <c r="FTD55" s="11"/>
      <c r="FTE55" s="11"/>
      <c r="FTF55" s="11"/>
      <c r="FTG55" s="11"/>
      <c r="FTH55" s="11"/>
      <c r="FTI55" s="11"/>
      <c r="FTJ55" s="11"/>
      <c r="FTK55" s="11"/>
      <c r="FTL55" s="11"/>
      <c r="FTM55" s="11"/>
      <c r="FTN55" s="11"/>
      <c r="FTO55" s="11"/>
      <c r="FTP55" s="11"/>
      <c r="FTQ55" s="11"/>
      <c r="FTR55" s="11"/>
      <c r="FTS55" s="11"/>
      <c r="FTT55" s="11"/>
      <c r="FTU55" s="11"/>
      <c r="FTV55" s="11"/>
      <c r="FTW55" s="11"/>
      <c r="FTX55" s="11"/>
      <c r="FTY55" s="11"/>
      <c r="FTZ55" s="11"/>
      <c r="FUA55" s="11"/>
      <c r="FUB55" s="11"/>
      <c r="FUC55" s="11"/>
      <c r="FUD55" s="11"/>
      <c r="FUE55" s="11"/>
      <c r="FUF55" s="11"/>
      <c r="FUG55" s="11"/>
      <c r="FUH55" s="11"/>
      <c r="FUI55" s="11"/>
      <c r="FUJ55" s="11"/>
      <c r="FUK55" s="11"/>
      <c r="FUL55" s="11"/>
      <c r="FUM55" s="11"/>
      <c r="FUN55" s="11"/>
      <c r="FUO55" s="11"/>
      <c r="FUP55" s="11"/>
      <c r="FUQ55" s="11"/>
      <c r="FUR55" s="11"/>
      <c r="FUS55" s="11"/>
      <c r="FUT55" s="11"/>
      <c r="FUU55" s="11"/>
      <c r="FUV55" s="11"/>
      <c r="FUW55" s="11"/>
      <c r="FUX55" s="11"/>
      <c r="FUY55" s="11"/>
      <c r="FUZ55" s="11"/>
      <c r="FVA55" s="11"/>
      <c r="FVB55" s="11"/>
      <c r="FVC55" s="11"/>
      <c r="FVD55" s="11"/>
      <c r="FVE55" s="11"/>
      <c r="FVF55" s="11"/>
      <c r="FVG55" s="11"/>
      <c r="FVH55" s="11"/>
      <c r="FVI55" s="11"/>
      <c r="FVJ55" s="11"/>
      <c r="FVK55" s="11"/>
      <c r="FVL55" s="11"/>
      <c r="FVM55" s="11"/>
      <c r="FVN55" s="11"/>
      <c r="FVO55" s="11"/>
      <c r="FVP55" s="11"/>
      <c r="FVQ55" s="11"/>
      <c r="FVR55" s="11"/>
      <c r="FVS55" s="11"/>
      <c r="FVT55" s="11"/>
      <c r="FVU55" s="11"/>
      <c r="FVV55" s="11"/>
      <c r="FVW55" s="11"/>
      <c r="FVX55" s="11"/>
      <c r="FVY55" s="11"/>
      <c r="FVZ55" s="11"/>
      <c r="FWA55" s="11"/>
      <c r="FWB55" s="11"/>
      <c r="FWC55" s="11"/>
      <c r="FWD55" s="11"/>
      <c r="FWE55" s="11"/>
      <c r="FWF55" s="11"/>
      <c r="FWG55" s="11"/>
      <c r="FWH55" s="11"/>
      <c r="FWI55" s="11"/>
      <c r="FWJ55" s="11"/>
      <c r="FWK55" s="11"/>
      <c r="FWL55" s="11"/>
      <c r="FWM55" s="11"/>
      <c r="FWN55" s="11"/>
      <c r="FWO55" s="11"/>
      <c r="FWP55" s="11"/>
      <c r="FWQ55" s="11"/>
      <c r="FWR55" s="11"/>
      <c r="FWS55" s="11"/>
      <c r="FWT55" s="11"/>
      <c r="FWU55" s="11"/>
      <c r="FWV55" s="11"/>
      <c r="FWW55" s="11"/>
      <c r="FWX55" s="11"/>
      <c r="FWY55" s="11"/>
      <c r="FWZ55" s="11"/>
      <c r="FXA55" s="11"/>
      <c r="FXB55" s="11"/>
      <c r="FXC55" s="11"/>
      <c r="FXD55" s="11"/>
      <c r="FXE55" s="11"/>
      <c r="FXF55" s="11"/>
      <c r="FXG55" s="11"/>
      <c r="FXH55" s="11"/>
      <c r="FXI55" s="11"/>
      <c r="FXJ55" s="11"/>
      <c r="FXK55" s="11"/>
      <c r="FXL55" s="11"/>
      <c r="FXM55" s="11"/>
      <c r="FXN55" s="11"/>
      <c r="FXO55" s="11"/>
      <c r="FXP55" s="11"/>
      <c r="FXQ55" s="11"/>
      <c r="FXR55" s="11"/>
      <c r="FXS55" s="11"/>
      <c r="FXT55" s="11"/>
      <c r="FXU55" s="11"/>
      <c r="FXV55" s="11"/>
      <c r="FXW55" s="11"/>
      <c r="FXX55" s="11"/>
      <c r="FXY55" s="11"/>
      <c r="FXZ55" s="11"/>
      <c r="FYA55" s="11"/>
      <c r="FYB55" s="11"/>
      <c r="FYC55" s="11"/>
      <c r="FYD55" s="11"/>
      <c r="FYE55" s="11"/>
      <c r="FYF55" s="11"/>
      <c r="FYG55" s="11"/>
      <c r="FYH55" s="11"/>
      <c r="FYI55" s="11"/>
      <c r="FYJ55" s="11"/>
      <c r="FYK55" s="11"/>
      <c r="FYL55" s="11"/>
      <c r="FYM55" s="11"/>
      <c r="FYN55" s="11"/>
      <c r="FYO55" s="11"/>
      <c r="FYP55" s="11"/>
      <c r="FYQ55" s="11"/>
      <c r="FYR55" s="11"/>
      <c r="FYS55" s="11"/>
      <c r="FYT55" s="11"/>
      <c r="FYU55" s="11"/>
      <c r="FYV55" s="11"/>
      <c r="FYW55" s="11"/>
      <c r="FYX55" s="11"/>
      <c r="FYY55" s="11"/>
      <c r="FYZ55" s="11"/>
      <c r="FZA55" s="11"/>
      <c r="FZB55" s="11"/>
      <c r="FZC55" s="11"/>
      <c r="FZD55" s="11"/>
      <c r="FZE55" s="11"/>
      <c r="FZF55" s="11"/>
      <c r="FZG55" s="11"/>
      <c r="FZH55" s="11"/>
      <c r="FZI55" s="11"/>
      <c r="FZJ55" s="11"/>
      <c r="FZK55" s="11"/>
      <c r="FZL55" s="11"/>
      <c r="FZM55" s="11"/>
      <c r="FZN55" s="11"/>
      <c r="FZO55" s="11"/>
      <c r="FZP55" s="11"/>
      <c r="FZQ55" s="11"/>
      <c r="FZR55" s="11"/>
      <c r="FZS55" s="11"/>
      <c r="FZT55" s="11"/>
      <c r="FZU55" s="11"/>
      <c r="FZV55" s="11"/>
      <c r="FZW55" s="11"/>
      <c r="FZX55" s="11"/>
      <c r="FZY55" s="11"/>
      <c r="FZZ55" s="11"/>
      <c r="GAA55" s="11"/>
      <c r="GAB55" s="11"/>
      <c r="GAC55" s="11"/>
      <c r="GAD55" s="11"/>
      <c r="GAE55" s="11"/>
      <c r="GAF55" s="11"/>
      <c r="GAG55" s="11"/>
      <c r="GAH55" s="11"/>
      <c r="GAI55" s="11"/>
      <c r="GAJ55" s="11"/>
      <c r="GAK55" s="11"/>
      <c r="GAL55" s="11"/>
      <c r="GAM55" s="11"/>
      <c r="GAN55" s="11"/>
      <c r="GAO55" s="11"/>
      <c r="GAP55" s="11"/>
      <c r="GAQ55" s="11"/>
      <c r="GAR55" s="11"/>
      <c r="GAS55" s="11"/>
      <c r="GAT55" s="11"/>
      <c r="GAU55" s="11"/>
      <c r="GAV55" s="11"/>
      <c r="GAW55" s="11"/>
      <c r="GAX55" s="11"/>
      <c r="GAY55" s="11"/>
      <c r="GAZ55" s="11"/>
      <c r="GBA55" s="11"/>
      <c r="GBB55" s="11"/>
      <c r="GBC55" s="11"/>
      <c r="GBD55" s="11"/>
      <c r="GBE55" s="11"/>
      <c r="GBF55" s="11"/>
      <c r="GBG55" s="11"/>
      <c r="GBH55" s="11"/>
      <c r="GBI55" s="11"/>
      <c r="GBJ55" s="11"/>
      <c r="GBK55" s="11"/>
      <c r="GBL55" s="11"/>
      <c r="GBM55" s="11"/>
      <c r="GBN55" s="11"/>
      <c r="GBO55" s="11"/>
      <c r="GBP55" s="11"/>
      <c r="GBQ55" s="11"/>
      <c r="GBR55" s="11"/>
      <c r="GBS55" s="11"/>
      <c r="GBT55" s="11"/>
      <c r="GBU55" s="11"/>
      <c r="GBV55" s="11"/>
      <c r="GBW55" s="11"/>
      <c r="GBX55" s="11"/>
      <c r="GBY55" s="11"/>
      <c r="GBZ55" s="11"/>
      <c r="GCA55" s="11"/>
      <c r="GCB55" s="11"/>
      <c r="GCC55" s="11"/>
      <c r="GCD55" s="11"/>
      <c r="GCE55" s="11"/>
      <c r="GCF55" s="11"/>
      <c r="GCG55" s="11"/>
      <c r="GCH55" s="11"/>
      <c r="GCI55" s="11"/>
      <c r="GCJ55" s="11"/>
      <c r="GCK55" s="11"/>
      <c r="GCL55" s="11"/>
      <c r="GCM55" s="11"/>
      <c r="GCN55" s="11"/>
      <c r="GCO55" s="11"/>
      <c r="GCP55" s="11"/>
      <c r="GCQ55" s="11"/>
      <c r="GCR55" s="11"/>
      <c r="GCS55" s="11"/>
      <c r="GCT55" s="11"/>
      <c r="GCU55" s="11"/>
      <c r="GCV55" s="11"/>
      <c r="GCW55" s="11"/>
      <c r="GCX55" s="11"/>
      <c r="GCY55" s="11"/>
      <c r="GCZ55" s="11"/>
      <c r="GDA55" s="11"/>
      <c r="GDB55" s="11"/>
      <c r="GDC55" s="11"/>
      <c r="GDD55" s="11"/>
      <c r="GDE55" s="11"/>
      <c r="GDF55" s="11"/>
      <c r="GDG55" s="11"/>
      <c r="GDH55" s="11"/>
      <c r="GDI55" s="11"/>
      <c r="GDJ55" s="11"/>
      <c r="GDK55" s="11"/>
      <c r="GDL55" s="11"/>
      <c r="GDM55" s="11"/>
      <c r="GDN55" s="11"/>
      <c r="GDO55" s="11"/>
      <c r="GDP55" s="11"/>
      <c r="GDQ55" s="11"/>
      <c r="GDR55" s="11"/>
      <c r="GDS55" s="11"/>
      <c r="GDT55" s="11"/>
      <c r="GDU55" s="11"/>
      <c r="GDV55" s="11"/>
      <c r="GDW55" s="11"/>
      <c r="GDX55" s="11"/>
      <c r="GDY55" s="11"/>
      <c r="GDZ55" s="11"/>
      <c r="GEA55" s="11"/>
      <c r="GEB55" s="11"/>
      <c r="GEC55" s="11"/>
      <c r="GED55" s="11"/>
      <c r="GEE55" s="11"/>
      <c r="GEF55" s="11"/>
      <c r="GEG55" s="11"/>
      <c r="GEH55" s="11"/>
      <c r="GEI55" s="11"/>
      <c r="GEJ55" s="11"/>
      <c r="GEK55" s="11"/>
      <c r="GEL55" s="11"/>
      <c r="GEM55" s="11"/>
      <c r="GEN55" s="11"/>
      <c r="GEO55" s="11"/>
      <c r="GEP55" s="11"/>
      <c r="GEQ55" s="11"/>
      <c r="GER55" s="11"/>
      <c r="GES55" s="11"/>
      <c r="GET55" s="11"/>
      <c r="GEU55" s="11"/>
      <c r="GEV55" s="11"/>
      <c r="GEW55" s="11"/>
      <c r="GEX55" s="11"/>
      <c r="GEY55" s="11"/>
      <c r="GEZ55" s="11"/>
      <c r="GFA55" s="11"/>
      <c r="GFB55" s="11"/>
      <c r="GFC55" s="11"/>
      <c r="GFD55" s="11"/>
      <c r="GFE55" s="11"/>
      <c r="GFF55" s="11"/>
      <c r="GFG55" s="11"/>
      <c r="GFH55" s="11"/>
      <c r="GFI55" s="11"/>
      <c r="GFJ55" s="11"/>
      <c r="GFK55" s="11"/>
      <c r="GFL55" s="11"/>
      <c r="GFM55" s="11"/>
      <c r="GFN55" s="11"/>
      <c r="GFO55" s="11"/>
      <c r="GFP55" s="11"/>
      <c r="GFQ55" s="11"/>
      <c r="GFR55" s="11"/>
      <c r="GFS55" s="11"/>
      <c r="GFT55" s="11"/>
      <c r="GFU55" s="11"/>
      <c r="GFV55" s="11"/>
      <c r="GFW55" s="11"/>
      <c r="GFX55" s="11"/>
      <c r="GFY55" s="11"/>
      <c r="GFZ55" s="11"/>
      <c r="GGA55" s="11"/>
      <c r="GGB55" s="11"/>
      <c r="GGC55" s="11"/>
      <c r="GGD55" s="11"/>
      <c r="GGE55" s="11"/>
      <c r="GGF55" s="11"/>
      <c r="GGG55" s="11"/>
      <c r="GGH55" s="11"/>
      <c r="GGI55" s="11"/>
      <c r="GGJ55" s="11"/>
      <c r="GGK55" s="11"/>
      <c r="GGL55" s="11"/>
      <c r="GGM55" s="11"/>
      <c r="GGN55" s="11"/>
      <c r="GGO55" s="11"/>
      <c r="GGP55" s="11"/>
      <c r="GGQ55" s="11"/>
      <c r="GGR55" s="11"/>
      <c r="GGS55" s="11"/>
      <c r="GGT55" s="11"/>
      <c r="GGU55" s="11"/>
      <c r="GGV55" s="11"/>
      <c r="GGW55" s="11"/>
      <c r="GGX55" s="11"/>
      <c r="GGY55" s="11"/>
      <c r="GGZ55" s="11"/>
      <c r="GHA55" s="11"/>
      <c r="GHB55" s="11"/>
      <c r="GHC55" s="11"/>
      <c r="GHD55" s="11"/>
      <c r="GHE55" s="11"/>
      <c r="GHF55" s="11"/>
      <c r="GHG55" s="11"/>
      <c r="GHH55" s="11"/>
      <c r="GHI55" s="11"/>
      <c r="GHJ55" s="11"/>
      <c r="GHK55" s="11"/>
      <c r="GHL55" s="11"/>
      <c r="GHM55" s="11"/>
      <c r="GHN55" s="11"/>
      <c r="GHO55" s="11"/>
      <c r="GHP55" s="11"/>
      <c r="GHQ55" s="11"/>
      <c r="GHR55" s="11"/>
      <c r="GHS55" s="11"/>
      <c r="GHT55" s="11"/>
      <c r="GHU55" s="11"/>
      <c r="GHV55" s="11"/>
      <c r="GHW55" s="11"/>
      <c r="GHX55" s="11"/>
      <c r="GHY55" s="11"/>
      <c r="GHZ55" s="11"/>
      <c r="GIA55" s="11"/>
      <c r="GIB55" s="11"/>
      <c r="GIC55" s="11"/>
      <c r="GID55" s="11"/>
      <c r="GIE55" s="11"/>
      <c r="GIF55" s="11"/>
      <c r="GIG55" s="11"/>
      <c r="GIH55" s="11"/>
      <c r="GII55" s="11"/>
      <c r="GIJ55" s="11"/>
      <c r="GIK55" s="11"/>
      <c r="GIL55" s="11"/>
      <c r="GIM55" s="11"/>
      <c r="GIN55" s="11"/>
      <c r="GIO55" s="11"/>
      <c r="GIP55" s="11"/>
      <c r="GIQ55" s="11"/>
      <c r="GIR55" s="11"/>
      <c r="GIS55" s="11"/>
      <c r="GIT55" s="11"/>
      <c r="GIU55" s="11"/>
      <c r="GIV55" s="11"/>
      <c r="GIW55" s="11"/>
      <c r="GIX55" s="11"/>
      <c r="GIY55" s="11"/>
      <c r="GIZ55" s="11"/>
      <c r="GJA55" s="11"/>
      <c r="GJB55" s="11"/>
      <c r="GJC55" s="11"/>
      <c r="GJD55" s="11"/>
      <c r="GJE55" s="11"/>
      <c r="GJF55" s="11"/>
      <c r="GJG55" s="11"/>
      <c r="GJH55" s="11"/>
      <c r="GJI55" s="11"/>
      <c r="GJJ55" s="11"/>
      <c r="GJK55" s="11"/>
      <c r="GJL55" s="11"/>
      <c r="GJM55" s="11"/>
      <c r="GJN55" s="11"/>
      <c r="GJO55" s="11"/>
      <c r="GJP55" s="11"/>
      <c r="GJQ55" s="11"/>
      <c r="GJR55" s="11"/>
      <c r="GJS55" s="11"/>
      <c r="GJT55" s="11"/>
      <c r="GJU55" s="11"/>
      <c r="GJV55" s="11"/>
      <c r="GJW55" s="11"/>
      <c r="GJX55" s="11"/>
      <c r="GJY55" s="11"/>
      <c r="GJZ55" s="11"/>
      <c r="GKA55" s="11"/>
      <c r="GKB55" s="11"/>
      <c r="GKC55" s="11"/>
      <c r="GKD55" s="11"/>
      <c r="GKE55" s="11"/>
      <c r="GKF55" s="11"/>
      <c r="GKG55" s="11"/>
      <c r="GKH55" s="11"/>
      <c r="GKI55" s="11"/>
      <c r="GKJ55" s="11"/>
      <c r="GKK55" s="11"/>
      <c r="GKL55" s="11"/>
      <c r="GKM55" s="11"/>
      <c r="GKN55" s="11"/>
      <c r="GKO55" s="11"/>
      <c r="GKP55" s="11"/>
      <c r="GKQ55" s="11"/>
      <c r="GKR55" s="11"/>
      <c r="GKS55" s="11"/>
      <c r="GKT55" s="11"/>
      <c r="GKU55" s="11"/>
      <c r="GKV55" s="11"/>
      <c r="GKW55" s="11"/>
      <c r="GKX55" s="11"/>
      <c r="GKY55" s="11"/>
      <c r="GKZ55" s="11"/>
      <c r="GLA55" s="11"/>
      <c r="GLB55" s="11"/>
      <c r="GLC55" s="11"/>
      <c r="GLD55" s="11"/>
      <c r="GLE55" s="11"/>
      <c r="GLF55" s="11"/>
      <c r="GLG55" s="11"/>
      <c r="GLH55" s="11"/>
      <c r="GLI55" s="11"/>
      <c r="GLJ55" s="11"/>
      <c r="GLK55" s="11"/>
      <c r="GLL55" s="11"/>
      <c r="GLM55" s="11"/>
      <c r="GLN55" s="11"/>
      <c r="GLO55" s="11"/>
      <c r="GLP55" s="11"/>
      <c r="GLQ55" s="11"/>
      <c r="GLR55" s="11"/>
      <c r="GLS55" s="11"/>
      <c r="GLT55" s="11"/>
      <c r="GLU55" s="11"/>
      <c r="GLV55" s="11"/>
      <c r="GLW55" s="11"/>
      <c r="GLX55" s="11"/>
      <c r="GLY55" s="11"/>
      <c r="GLZ55" s="11"/>
      <c r="GMA55" s="11"/>
      <c r="GMB55" s="11"/>
      <c r="GMC55" s="11"/>
      <c r="GMD55" s="11"/>
      <c r="GME55" s="11"/>
      <c r="GMF55" s="11"/>
      <c r="GMG55" s="11"/>
      <c r="GMH55" s="11"/>
      <c r="GMI55" s="11"/>
      <c r="GMJ55" s="11"/>
      <c r="GMK55" s="11"/>
      <c r="GML55" s="11"/>
      <c r="GMM55" s="11"/>
      <c r="GMN55" s="11"/>
      <c r="GMO55" s="11"/>
      <c r="GMP55" s="11"/>
      <c r="GMQ55" s="11"/>
      <c r="GMR55" s="11"/>
      <c r="GMS55" s="11"/>
      <c r="GMT55" s="11"/>
      <c r="GMU55" s="11"/>
      <c r="GMV55" s="11"/>
      <c r="GMW55" s="11"/>
      <c r="GMX55" s="11"/>
      <c r="GMY55" s="11"/>
      <c r="GMZ55" s="11"/>
      <c r="GNA55" s="11"/>
      <c r="GNB55" s="11"/>
      <c r="GNC55" s="11"/>
      <c r="GND55" s="11"/>
      <c r="GNE55" s="11"/>
      <c r="GNF55" s="11"/>
      <c r="GNG55" s="11"/>
      <c r="GNH55" s="11"/>
      <c r="GNI55" s="11"/>
      <c r="GNJ55" s="11"/>
      <c r="GNK55" s="11"/>
      <c r="GNL55" s="11"/>
      <c r="GNM55" s="11"/>
      <c r="GNN55" s="11"/>
      <c r="GNO55" s="11"/>
      <c r="GNP55" s="11"/>
      <c r="GNQ55" s="11"/>
      <c r="GNR55" s="11"/>
      <c r="GNS55" s="11"/>
      <c r="GNT55" s="11"/>
      <c r="GNU55" s="11"/>
      <c r="GNV55" s="11"/>
      <c r="GNW55" s="11"/>
      <c r="GNX55" s="11"/>
      <c r="GNY55" s="11"/>
      <c r="GNZ55" s="11"/>
      <c r="GOA55" s="11"/>
      <c r="GOB55" s="11"/>
      <c r="GOC55" s="11"/>
      <c r="GOD55" s="11"/>
      <c r="GOE55" s="11"/>
      <c r="GOF55" s="11"/>
      <c r="GOG55" s="11"/>
      <c r="GOH55" s="11"/>
      <c r="GOI55" s="11"/>
      <c r="GOJ55" s="11"/>
      <c r="GOK55" s="11"/>
      <c r="GOL55" s="11"/>
      <c r="GOM55" s="11"/>
      <c r="GON55" s="11"/>
      <c r="GOO55" s="11"/>
      <c r="GOP55" s="11"/>
      <c r="GOQ55" s="11"/>
      <c r="GOR55" s="11"/>
      <c r="GOS55" s="11"/>
      <c r="GOT55" s="11"/>
      <c r="GOU55" s="11"/>
      <c r="GOV55" s="11"/>
      <c r="GOW55" s="11"/>
      <c r="GOX55" s="11"/>
      <c r="GOY55" s="11"/>
      <c r="GOZ55" s="11"/>
      <c r="GPA55" s="11"/>
      <c r="GPB55" s="11"/>
      <c r="GPC55" s="11"/>
      <c r="GPD55" s="11"/>
      <c r="GPE55" s="11"/>
      <c r="GPF55" s="11"/>
      <c r="GPG55" s="11"/>
      <c r="GPH55" s="11"/>
      <c r="GPI55" s="11"/>
      <c r="GPJ55" s="11"/>
      <c r="GPK55" s="11"/>
      <c r="GPL55" s="11"/>
      <c r="GPM55" s="11"/>
      <c r="GPN55" s="11"/>
      <c r="GPO55" s="11"/>
      <c r="GPP55" s="11"/>
      <c r="GPQ55" s="11"/>
      <c r="GPR55" s="11"/>
      <c r="GPS55" s="11"/>
      <c r="GPT55" s="11"/>
      <c r="GPU55" s="11"/>
      <c r="GPV55" s="11"/>
      <c r="GPW55" s="11"/>
      <c r="GPX55" s="11"/>
      <c r="GPY55" s="11"/>
      <c r="GPZ55" s="11"/>
      <c r="GQA55" s="11"/>
      <c r="GQB55" s="11"/>
      <c r="GQC55" s="11"/>
      <c r="GQD55" s="11"/>
      <c r="GQE55" s="11"/>
      <c r="GQF55" s="11"/>
      <c r="GQG55" s="11"/>
      <c r="GQH55" s="11"/>
      <c r="GQI55" s="11"/>
      <c r="GQJ55" s="11"/>
      <c r="GQK55" s="11"/>
      <c r="GQL55" s="11"/>
      <c r="GQM55" s="11"/>
      <c r="GQN55" s="11"/>
      <c r="GQO55" s="11"/>
      <c r="GQP55" s="11"/>
      <c r="GQQ55" s="11"/>
      <c r="GQR55" s="11"/>
      <c r="GQS55" s="11"/>
      <c r="GQT55" s="11"/>
      <c r="GQU55" s="11"/>
      <c r="GQV55" s="11"/>
      <c r="GQW55" s="11"/>
      <c r="GQX55" s="11"/>
      <c r="GQY55" s="11"/>
      <c r="GQZ55" s="11"/>
      <c r="GRA55" s="11"/>
      <c r="GRB55" s="11"/>
      <c r="GRC55" s="11"/>
      <c r="GRD55" s="11"/>
      <c r="GRE55" s="11"/>
      <c r="GRF55" s="11"/>
      <c r="GRG55" s="11"/>
      <c r="GRH55" s="11"/>
      <c r="GRI55" s="11"/>
      <c r="GRJ55" s="11"/>
      <c r="GRK55" s="11"/>
      <c r="GRL55" s="11"/>
      <c r="GRM55" s="11"/>
      <c r="GRN55" s="11"/>
      <c r="GRO55" s="11"/>
      <c r="GRP55" s="11"/>
      <c r="GRQ55" s="11"/>
      <c r="GRR55" s="11"/>
      <c r="GRS55" s="11"/>
      <c r="GRT55" s="11"/>
      <c r="GRU55" s="11"/>
      <c r="GRV55" s="11"/>
      <c r="GRW55" s="11"/>
      <c r="GRX55" s="11"/>
      <c r="GRY55" s="11"/>
      <c r="GRZ55" s="11"/>
      <c r="GSA55" s="11"/>
      <c r="GSB55" s="11"/>
      <c r="GSC55" s="11"/>
      <c r="GSD55" s="11"/>
      <c r="GSE55" s="11"/>
      <c r="GSF55" s="11"/>
      <c r="GSG55" s="11"/>
      <c r="GSH55" s="11"/>
      <c r="GSI55" s="11"/>
      <c r="GSJ55" s="11"/>
      <c r="GSK55" s="11"/>
      <c r="GSL55" s="11"/>
      <c r="GSM55" s="11"/>
      <c r="GSN55" s="11"/>
      <c r="GSO55" s="11"/>
      <c r="GSP55" s="11"/>
      <c r="GSQ55" s="11"/>
      <c r="GSR55" s="11"/>
      <c r="GSS55" s="11"/>
      <c r="GST55" s="11"/>
      <c r="GSU55" s="11"/>
      <c r="GSV55" s="11"/>
      <c r="GSW55" s="11"/>
      <c r="GSX55" s="11"/>
      <c r="GSY55" s="11"/>
      <c r="GSZ55" s="11"/>
      <c r="GTA55" s="11"/>
      <c r="GTB55" s="11"/>
      <c r="GTC55" s="11"/>
      <c r="GTD55" s="11"/>
      <c r="GTE55" s="11"/>
      <c r="GTF55" s="11"/>
      <c r="GTG55" s="11"/>
      <c r="GTH55" s="11"/>
      <c r="GTI55" s="11"/>
      <c r="GTJ55" s="11"/>
      <c r="GTK55" s="11"/>
      <c r="GTL55" s="11"/>
      <c r="GTM55" s="11"/>
      <c r="GTN55" s="11"/>
      <c r="GTO55" s="11"/>
      <c r="GTP55" s="11"/>
      <c r="GTQ55" s="11"/>
      <c r="GTR55" s="11"/>
      <c r="GTS55" s="11"/>
      <c r="GTT55" s="11"/>
      <c r="GTU55" s="11"/>
      <c r="GTV55" s="11"/>
      <c r="GTW55" s="11"/>
      <c r="GTX55" s="11"/>
      <c r="GTY55" s="11"/>
      <c r="GTZ55" s="11"/>
      <c r="GUA55" s="11"/>
      <c r="GUB55" s="11"/>
      <c r="GUC55" s="11"/>
      <c r="GUD55" s="11"/>
      <c r="GUE55" s="11"/>
      <c r="GUF55" s="11"/>
      <c r="GUG55" s="11"/>
      <c r="GUH55" s="11"/>
      <c r="GUI55" s="11"/>
      <c r="GUJ55" s="11"/>
      <c r="GUK55" s="11"/>
      <c r="GUL55" s="11"/>
      <c r="GUM55" s="11"/>
      <c r="GUN55" s="11"/>
      <c r="GUO55" s="11"/>
      <c r="GUP55" s="11"/>
      <c r="GUQ55" s="11"/>
      <c r="GUR55" s="11"/>
      <c r="GUS55" s="11"/>
      <c r="GUT55" s="11"/>
      <c r="GUU55" s="11"/>
      <c r="GUV55" s="11"/>
      <c r="GUW55" s="11"/>
      <c r="GUX55" s="11"/>
      <c r="GUY55" s="11"/>
      <c r="GUZ55" s="11"/>
      <c r="GVA55" s="11"/>
      <c r="GVB55" s="11"/>
      <c r="GVC55" s="11"/>
      <c r="GVD55" s="11"/>
      <c r="GVE55" s="11"/>
      <c r="GVF55" s="11"/>
      <c r="GVG55" s="11"/>
      <c r="GVH55" s="11"/>
      <c r="GVI55" s="11"/>
      <c r="GVJ55" s="11"/>
      <c r="GVK55" s="11"/>
      <c r="GVL55" s="11"/>
      <c r="GVM55" s="11"/>
      <c r="GVN55" s="11"/>
      <c r="GVO55" s="11"/>
      <c r="GVP55" s="11"/>
      <c r="GVQ55" s="11"/>
      <c r="GVR55" s="11"/>
      <c r="GVS55" s="11"/>
      <c r="GVT55" s="11"/>
      <c r="GVU55" s="11"/>
      <c r="GVV55" s="11"/>
      <c r="GVW55" s="11"/>
      <c r="GVX55" s="11"/>
      <c r="GVY55" s="11"/>
      <c r="GVZ55" s="11"/>
      <c r="GWA55" s="11"/>
      <c r="GWB55" s="11"/>
      <c r="GWC55" s="11"/>
      <c r="GWD55" s="11"/>
      <c r="GWE55" s="11"/>
      <c r="GWF55" s="11"/>
      <c r="GWG55" s="11"/>
      <c r="GWH55" s="11"/>
      <c r="GWI55" s="11"/>
      <c r="GWJ55" s="11"/>
      <c r="GWK55" s="11"/>
      <c r="GWL55" s="11"/>
      <c r="GWM55" s="11"/>
      <c r="GWN55" s="11"/>
      <c r="GWO55" s="11"/>
      <c r="GWP55" s="11"/>
      <c r="GWQ55" s="11"/>
      <c r="GWR55" s="11"/>
      <c r="GWS55" s="11"/>
      <c r="GWT55" s="11"/>
      <c r="GWU55" s="11"/>
      <c r="GWV55" s="11"/>
      <c r="GWW55" s="11"/>
      <c r="GWX55" s="11"/>
      <c r="GWY55" s="11"/>
      <c r="GWZ55" s="11"/>
      <c r="GXA55" s="11"/>
      <c r="GXB55" s="11"/>
      <c r="GXC55" s="11"/>
      <c r="GXD55" s="11"/>
      <c r="GXE55" s="11"/>
      <c r="GXF55" s="11"/>
      <c r="GXG55" s="11"/>
      <c r="GXH55" s="11"/>
      <c r="GXI55" s="11"/>
      <c r="GXJ55" s="11"/>
      <c r="GXK55" s="11"/>
      <c r="GXL55" s="11"/>
      <c r="GXM55" s="11"/>
      <c r="GXN55" s="11"/>
      <c r="GXO55" s="11"/>
      <c r="GXP55" s="11"/>
      <c r="GXQ55" s="11"/>
      <c r="GXR55" s="11"/>
      <c r="GXS55" s="11"/>
      <c r="GXT55" s="11"/>
      <c r="GXU55" s="11"/>
      <c r="GXV55" s="11"/>
      <c r="GXW55" s="11"/>
      <c r="GXX55" s="11"/>
      <c r="GXY55" s="11"/>
      <c r="GXZ55" s="11"/>
      <c r="GYA55" s="11"/>
      <c r="GYB55" s="11"/>
      <c r="GYC55" s="11"/>
      <c r="GYD55" s="11"/>
      <c r="GYE55" s="11"/>
      <c r="GYF55" s="11"/>
      <c r="GYG55" s="11"/>
      <c r="GYH55" s="11"/>
      <c r="GYI55" s="11"/>
      <c r="GYJ55" s="11"/>
      <c r="GYK55" s="11"/>
      <c r="GYL55" s="11"/>
      <c r="GYM55" s="11"/>
      <c r="GYN55" s="11"/>
      <c r="GYO55" s="11"/>
      <c r="GYP55" s="11"/>
      <c r="GYQ55" s="11"/>
      <c r="GYR55" s="11"/>
      <c r="GYS55" s="11"/>
      <c r="GYT55" s="11"/>
      <c r="GYU55" s="11"/>
      <c r="GYV55" s="11"/>
      <c r="GYW55" s="11"/>
      <c r="GYX55" s="11"/>
      <c r="GYY55" s="11"/>
      <c r="GYZ55" s="11"/>
      <c r="GZA55" s="11"/>
      <c r="GZB55" s="11"/>
      <c r="GZC55" s="11"/>
      <c r="GZD55" s="11"/>
      <c r="GZE55" s="11"/>
      <c r="GZF55" s="11"/>
      <c r="GZG55" s="11"/>
      <c r="GZH55" s="11"/>
      <c r="GZI55" s="11"/>
      <c r="GZJ55" s="11"/>
      <c r="GZK55" s="11"/>
      <c r="GZL55" s="11"/>
      <c r="GZM55" s="11"/>
      <c r="GZN55" s="11"/>
      <c r="GZO55" s="11"/>
      <c r="GZP55" s="11"/>
      <c r="GZQ55" s="11"/>
      <c r="GZR55" s="11"/>
      <c r="GZS55" s="11"/>
      <c r="GZT55" s="11"/>
      <c r="GZU55" s="11"/>
      <c r="GZV55" s="11"/>
      <c r="GZW55" s="11"/>
      <c r="GZX55" s="11"/>
      <c r="GZY55" s="11"/>
      <c r="GZZ55" s="11"/>
      <c r="HAA55" s="11"/>
      <c r="HAB55" s="11"/>
      <c r="HAC55" s="11"/>
      <c r="HAD55" s="11"/>
      <c r="HAE55" s="11"/>
      <c r="HAF55" s="11"/>
      <c r="HAG55" s="11"/>
      <c r="HAH55" s="11"/>
      <c r="HAI55" s="11"/>
      <c r="HAJ55" s="11"/>
      <c r="HAK55" s="11"/>
      <c r="HAL55" s="11"/>
      <c r="HAM55" s="11"/>
      <c r="HAN55" s="11"/>
      <c r="HAO55" s="11"/>
      <c r="HAP55" s="11"/>
      <c r="HAQ55" s="11"/>
      <c r="HAR55" s="11"/>
      <c r="HAS55" s="11"/>
      <c r="HAT55" s="11"/>
      <c r="HAU55" s="11"/>
      <c r="HAV55" s="11"/>
      <c r="HAW55" s="11"/>
      <c r="HAX55" s="11"/>
      <c r="HAY55" s="11"/>
      <c r="HAZ55" s="11"/>
      <c r="HBA55" s="11"/>
      <c r="HBB55" s="11"/>
      <c r="HBC55" s="11"/>
      <c r="HBD55" s="11"/>
      <c r="HBE55" s="11"/>
      <c r="HBF55" s="11"/>
      <c r="HBG55" s="11"/>
      <c r="HBH55" s="11"/>
      <c r="HBI55" s="11"/>
      <c r="HBJ55" s="11"/>
      <c r="HBK55" s="11"/>
      <c r="HBL55" s="11"/>
      <c r="HBM55" s="11"/>
      <c r="HBN55" s="11"/>
      <c r="HBO55" s="11"/>
      <c r="HBP55" s="11"/>
      <c r="HBQ55" s="11"/>
      <c r="HBR55" s="11"/>
      <c r="HBS55" s="11"/>
      <c r="HBT55" s="11"/>
      <c r="HBU55" s="11"/>
      <c r="HBV55" s="11"/>
      <c r="HBW55" s="11"/>
      <c r="HBX55" s="11"/>
      <c r="HBY55" s="11"/>
      <c r="HBZ55" s="11"/>
      <c r="HCA55" s="11"/>
      <c r="HCB55" s="11"/>
      <c r="HCC55" s="11"/>
      <c r="HCD55" s="11"/>
      <c r="HCE55" s="11"/>
      <c r="HCF55" s="11"/>
      <c r="HCG55" s="11"/>
      <c r="HCH55" s="11"/>
      <c r="HCI55" s="11"/>
      <c r="HCJ55" s="11"/>
      <c r="HCK55" s="11"/>
      <c r="HCL55" s="11"/>
      <c r="HCM55" s="11"/>
      <c r="HCN55" s="11"/>
      <c r="HCO55" s="11"/>
      <c r="HCP55" s="11"/>
      <c r="HCQ55" s="11"/>
      <c r="HCR55" s="11"/>
      <c r="HCS55" s="11"/>
      <c r="HCT55" s="11"/>
      <c r="HCU55" s="11"/>
      <c r="HCV55" s="11"/>
      <c r="HCW55" s="11"/>
      <c r="HCX55" s="11"/>
      <c r="HCY55" s="11"/>
      <c r="HCZ55" s="11"/>
      <c r="HDA55" s="11"/>
      <c r="HDB55" s="11"/>
      <c r="HDC55" s="11"/>
      <c r="HDD55" s="11"/>
      <c r="HDE55" s="11"/>
      <c r="HDF55" s="11"/>
      <c r="HDG55" s="11"/>
      <c r="HDH55" s="11"/>
      <c r="HDI55" s="11"/>
      <c r="HDJ55" s="11"/>
      <c r="HDK55" s="11"/>
      <c r="HDL55" s="11"/>
      <c r="HDM55" s="11"/>
      <c r="HDN55" s="11"/>
      <c r="HDO55" s="11"/>
      <c r="HDP55" s="11"/>
      <c r="HDQ55" s="11"/>
      <c r="HDR55" s="11"/>
      <c r="HDS55" s="11"/>
      <c r="HDT55" s="11"/>
      <c r="HDU55" s="11"/>
      <c r="HDV55" s="11"/>
      <c r="HDW55" s="11"/>
      <c r="HDX55" s="11"/>
      <c r="HDY55" s="11"/>
      <c r="HDZ55" s="11"/>
      <c r="HEA55" s="11"/>
      <c r="HEB55" s="11"/>
      <c r="HEC55" s="11"/>
      <c r="HED55" s="11"/>
      <c r="HEE55" s="11"/>
      <c r="HEF55" s="11"/>
      <c r="HEG55" s="11"/>
      <c r="HEH55" s="11"/>
      <c r="HEI55" s="11"/>
      <c r="HEJ55" s="11"/>
      <c r="HEK55" s="11"/>
      <c r="HEL55" s="11"/>
      <c r="HEM55" s="11"/>
      <c r="HEN55" s="11"/>
      <c r="HEO55" s="11"/>
      <c r="HEP55" s="11"/>
      <c r="HEQ55" s="11"/>
      <c r="HER55" s="11"/>
      <c r="HES55" s="11"/>
      <c r="HET55" s="11"/>
      <c r="HEU55" s="11"/>
      <c r="HEV55" s="11"/>
      <c r="HEW55" s="11"/>
      <c r="HEX55" s="11"/>
      <c r="HEY55" s="11"/>
      <c r="HEZ55" s="11"/>
      <c r="HFA55" s="11"/>
      <c r="HFB55" s="11"/>
      <c r="HFC55" s="11"/>
      <c r="HFD55" s="11"/>
      <c r="HFE55" s="11"/>
      <c r="HFF55" s="11"/>
      <c r="HFG55" s="11"/>
      <c r="HFH55" s="11"/>
      <c r="HFI55" s="11"/>
      <c r="HFJ55" s="11"/>
      <c r="HFK55" s="11"/>
      <c r="HFL55" s="11"/>
      <c r="HFM55" s="11"/>
      <c r="HFN55" s="11"/>
      <c r="HFO55" s="11"/>
      <c r="HFP55" s="11"/>
      <c r="HFQ55" s="11"/>
      <c r="HFR55" s="11"/>
      <c r="HFS55" s="11"/>
      <c r="HFT55" s="11"/>
      <c r="HFU55" s="11"/>
      <c r="HFV55" s="11"/>
      <c r="HFW55" s="11"/>
      <c r="HFX55" s="11"/>
      <c r="HFY55" s="11"/>
      <c r="HFZ55" s="11"/>
      <c r="HGA55" s="11"/>
      <c r="HGB55" s="11"/>
      <c r="HGC55" s="11"/>
      <c r="HGD55" s="11"/>
      <c r="HGE55" s="11"/>
      <c r="HGF55" s="11"/>
      <c r="HGG55" s="11"/>
      <c r="HGH55" s="11"/>
      <c r="HGI55" s="11"/>
      <c r="HGJ55" s="11"/>
      <c r="HGK55" s="11"/>
      <c r="HGL55" s="11"/>
      <c r="HGM55" s="11"/>
      <c r="HGN55" s="11"/>
      <c r="HGO55" s="11"/>
      <c r="HGP55" s="11"/>
      <c r="HGQ55" s="11"/>
      <c r="HGR55" s="11"/>
      <c r="HGS55" s="11"/>
      <c r="HGT55" s="11"/>
      <c r="HGU55" s="11"/>
      <c r="HGV55" s="11"/>
      <c r="HGW55" s="11"/>
      <c r="HGX55" s="11"/>
      <c r="HGY55" s="11"/>
      <c r="HGZ55" s="11"/>
      <c r="HHA55" s="11"/>
      <c r="HHB55" s="11"/>
      <c r="HHC55" s="11"/>
      <c r="HHD55" s="11"/>
      <c r="HHE55" s="11"/>
      <c r="HHF55" s="11"/>
      <c r="HHG55" s="11"/>
      <c r="HHH55" s="11"/>
      <c r="HHI55" s="11"/>
      <c r="HHJ55" s="11"/>
      <c r="HHK55" s="11"/>
      <c r="HHL55" s="11"/>
      <c r="HHM55" s="11"/>
      <c r="HHN55" s="11"/>
      <c r="HHO55" s="11"/>
      <c r="HHP55" s="11"/>
      <c r="HHQ55" s="11"/>
      <c r="HHR55" s="11"/>
      <c r="HHS55" s="11"/>
      <c r="HHT55" s="11"/>
      <c r="HHU55" s="11"/>
      <c r="HHV55" s="11"/>
      <c r="HHW55" s="11"/>
      <c r="HHX55" s="11"/>
      <c r="HHY55" s="11"/>
      <c r="HHZ55" s="11"/>
      <c r="HIA55" s="11"/>
      <c r="HIB55" s="11"/>
      <c r="HIC55" s="11"/>
      <c r="HID55" s="11"/>
      <c r="HIE55" s="11"/>
      <c r="HIF55" s="11"/>
      <c r="HIG55" s="11"/>
      <c r="HIH55" s="11"/>
      <c r="HII55" s="11"/>
      <c r="HIJ55" s="11"/>
      <c r="HIK55" s="11"/>
      <c r="HIL55" s="11"/>
      <c r="HIM55" s="11"/>
      <c r="HIN55" s="11"/>
      <c r="HIO55" s="11"/>
      <c r="HIP55" s="11"/>
      <c r="HIQ55" s="11"/>
      <c r="HIR55" s="11"/>
      <c r="HIS55" s="11"/>
      <c r="HIT55" s="11"/>
      <c r="HIU55" s="11"/>
      <c r="HIV55" s="11"/>
      <c r="HIW55" s="11"/>
      <c r="HIX55" s="11"/>
      <c r="HIY55" s="11"/>
      <c r="HIZ55" s="11"/>
      <c r="HJA55" s="11"/>
      <c r="HJB55" s="11"/>
      <c r="HJC55" s="11"/>
      <c r="HJD55" s="11"/>
      <c r="HJE55" s="11"/>
      <c r="HJF55" s="11"/>
      <c r="HJG55" s="11"/>
      <c r="HJH55" s="11"/>
      <c r="HJI55" s="11"/>
      <c r="HJJ55" s="11"/>
      <c r="HJK55" s="11"/>
      <c r="HJL55" s="11"/>
      <c r="HJM55" s="11"/>
      <c r="HJN55" s="11"/>
      <c r="HJO55" s="11"/>
      <c r="HJP55" s="11"/>
      <c r="HJQ55" s="11"/>
      <c r="HJR55" s="11"/>
      <c r="HJS55" s="11"/>
      <c r="HJT55" s="11"/>
      <c r="HJU55" s="11"/>
      <c r="HJV55" s="11"/>
      <c r="HJW55" s="11"/>
      <c r="HJX55" s="11"/>
      <c r="HJY55" s="11"/>
      <c r="HJZ55" s="11"/>
      <c r="HKA55" s="11"/>
      <c r="HKB55" s="11"/>
      <c r="HKC55" s="11"/>
      <c r="HKD55" s="11"/>
      <c r="HKE55" s="11"/>
      <c r="HKF55" s="11"/>
      <c r="HKG55" s="11"/>
      <c r="HKH55" s="11"/>
      <c r="HKI55" s="11"/>
      <c r="HKJ55" s="11"/>
      <c r="HKK55" s="11"/>
      <c r="HKL55" s="11"/>
      <c r="HKM55" s="11"/>
      <c r="HKN55" s="11"/>
      <c r="HKO55" s="11"/>
      <c r="HKP55" s="11"/>
      <c r="HKQ55" s="11"/>
      <c r="HKR55" s="11"/>
      <c r="HKS55" s="11"/>
      <c r="HKT55" s="11"/>
      <c r="HKU55" s="11"/>
      <c r="HKV55" s="11"/>
      <c r="HKW55" s="11"/>
      <c r="HKX55" s="11"/>
      <c r="HKY55" s="11"/>
      <c r="HKZ55" s="11"/>
      <c r="HLA55" s="11"/>
      <c r="HLB55" s="11"/>
      <c r="HLC55" s="11"/>
      <c r="HLD55" s="11"/>
      <c r="HLE55" s="11"/>
      <c r="HLF55" s="11"/>
      <c r="HLG55" s="11"/>
      <c r="HLH55" s="11"/>
      <c r="HLI55" s="11"/>
      <c r="HLJ55" s="11"/>
      <c r="HLK55" s="11"/>
      <c r="HLL55" s="11"/>
      <c r="HLM55" s="11"/>
      <c r="HLN55" s="11"/>
      <c r="HLO55" s="11"/>
      <c r="HLP55" s="11"/>
      <c r="HLQ55" s="11"/>
      <c r="HLR55" s="11"/>
      <c r="HLS55" s="11"/>
      <c r="HLT55" s="11"/>
      <c r="HLU55" s="11"/>
      <c r="HLV55" s="11"/>
      <c r="HLW55" s="11"/>
      <c r="HLX55" s="11"/>
      <c r="HLY55" s="11"/>
      <c r="HLZ55" s="11"/>
      <c r="HMA55" s="11"/>
      <c r="HMB55" s="11"/>
      <c r="HMC55" s="11"/>
      <c r="HMD55" s="11"/>
      <c r="HME55" s="11"/>
      <c r="HMF55" s="11"/>
      <c r="HMG55" s="11"/>
      <c r="HMH55" s="11"/>
      <c r="HMI55" s="11"/>
      <c r="HMJ55" s="11"/>
      <c r="HMK55" s="11"/>
      <c r="HML55" s="11"/>
      <c r="HMM55" s="11"/>
      <c r="HMN55" s="11"/>
      <c r="HMO55" s="11"/>
      <c r="HMP55" s="11"/>
      <c r="HMQ55" s="11"/>
      <c r="HMR55" s="11"/>
      <c r="HMS55" s="11"/>
      <c r="HMT55" s="11"/>
      <c r="HMU55" s="11"/>
      <c r="HMV55" s="11"/>
      <c r="HMW55" s="11"/>
      <c r="HMX55" s="11"/>
      <c r="HMY55" s="11"/>
      <c r="HMZ55" s="11"/>
      <c r="HNA55" s="11"/>
      <c r="HNB55" s="11"/>
      <c r="HNC55" s="11"/>
      <c r="HND55" s="11"/>
      <c r="HNE55" s="11"/>
      <c r="HNF55" s="11"/>
      <c r="HNG55" s="11"/>
      <c r="HNH55" s="11"/>
      <c r="HNI55" s="11"/>
      <c r="HNJ55" s="11"/>
      <c r="HNK55" s="11"/>
      <c r="HNL55" s="11"/>
      <c r="HNM55" s="11"/>
      <c r="HNN55" s="11"/>
      <c r="HNO55" s="11"/>
      <c r="HNP55" s="11"/>
      <c r="HNQ55" s="11"/>
      <c r="HNR55" s="11"/>
      <c r="HNS55" s="11"/>
      <c r="HNT55" s="11"/>
      <c r="HNU55" s="11"/>
      <c r="HNV55" s="11"/>
      <c r="HNW55" s="11"/>
      <c r="HNX55" s="11"/>
      <c r="HNY55" s="11"/>
      <c r="HNZ55" s="11"/>
      <c r="HOA55" s="11"/>
      <c r="HOB55" s="11"/>
      <c r="HOC55" s="11"/>
      <c r="HOD55" s="11"/>
      <c r="HOE55" s="11"/>
      <c r="HOF55" s="11"/>
      <c r="HOG55" s="11"/>
      <c r="HOH55" s="11"/>
      <c r="HOI55" s="11"/>
      <c r="HOJ55" s="11"/>
      <c r="HOK55" s="11"/>
      <c r="HOL55" s="11"/>
      <c r="HOM55" s="11"/>
      <c r="HON55" s="11"/>
      <c r="HOO55" s="11"/>
      <c r="HOP55" s="11"/>
      <c r="HOQ55" s="11"/>
      <c r="HOR55" s="11"/>
      <c r="HOS55" s="11"/>
      <c r="HOT55" s="11"/>
      <c r="HOU55" s="11"/>
      <c r="HOV55" s="11"/>
      <c r="HOW55" s="11"/>
      <c r="HOX55" s="11"/>
      <c r="HOY55" s="11"/>
      <c r="HOZ55" s="11"/>
      <c r="HPA55" s="11"/>
      <c r="HPB55" s="11"/>
      <c r="HPC55" s="11"/>
      <c r="HPD55" s="11"/>
      <c r="HPE55" s="11"/>
      <c r="HPF55" s="11"/>
      <c r="HPG55" s="11"/>
      <c r="HPH55" s="11"/>
      <c r="HPI55" s="11"/>
      <c r="HPJ55" s="11"/>
      <c r="HPK55" s="11"/>
      <c r="HPL55" s="11"/>
      <c r="HPM55" s="11"/>
      <c r="HPN55" s="11"/>
      <c r="HPO55" s="11"/>
      <c r="HPP55" s="11"/>
      <c r="HPQ55" s="11"/>
      <c r="HPR55" s="11"/>
      <c r="HPS55" s="11"/>
      <c r="HPT55" s="11"/>
      <c r="HPU55" s="11"/>
      <c r="HPV55" s="11"/>
      <c r="HPW55" s="11"/>
      <c r="HPX55" s="11"/>
      <c r="HPY55" s="11"/>
      <c r="HPZ55" s="11"/>
      <c r="HQA55" s="11"/>
      <c r="HQB55" s="11"/>
      <c r="HQC55" s="11"/>
      <c r="HQD55" s="11"/>
      <c r="HQE55" s="11"/>
      <c r="HQF55" s="11"/>
      <c r="HQG55" s="11"/>
      <c r="HQH55" s="11"/>
      <c r="HQI55" s="11"/>
      <c r="HQJ55" s="11"/>
      <c r="HQK55" s="11"/>
      <c r="HQL55" s="11"/>
      <c r="HQM55" s="11"/>
      <c r="HQN55" s="11"/>
      <c r="HQO55" s="11"/>
      <c r="HQP55" s="11"/>
      <c r="HQQ55" s="11"/>
      <c r="HQR55" s="11"/>
      <c r="HQS55" s="11"/>
      <c r="HQT55" s="11"/>
      <c r="HQU55" s="11"/>
      <c r="HQV55" s="11"/>
      <c r="HQW55" s="11"/>
      <c r="HQX55" s="11"/>
      <c r="HQY55" s="11"/>
      <c r="HQZ55" s="11"/>
      <c r="HRA55" s="11"/>
      <c r="HRB55" s="11"/>
      <c r="HRC55" s="11"/>
      <c r="HRD55" s="11"/>
      <c r="HRE55" s="11"/>
      <c r="HRF55" s="11"/>
      <c r="HRG55" s="11"/>
      <c r="HRH55" s="11"/>
      <c r="HRI55" s="11"/>
      <c r="HRJ55" s="11"/>
      <c r="HRK55" s="11"/>
      <c r="HRL55" s="11"/>
      <c r="HRM55" s="11"/>
      <c r="HRN55" s="11"/>
      <c r="HRO55" s="11"/>
      <c r="HRP55" s="11"/>
      <c r="HRQ55" s="11"/>
      <c r="HRR55" s="11"/>
      <c r="HRS55" s="11"/>
      <c r="HRT55" s="11"/>
      <c r="HRU55" s="11"/>
      <c r="HRV55" s="11"/>
      <c r="HRW55" s="11"/>
      <c r="HRX55" s="11"/>
      <c r="HRY55" s="11"/>
      <c r="HRZ55" s="11"/>
      <c r="HSA55" s="11"/>
      <c r="HSB55" s="11"/>
      <c r="HSC55" s="11"/>
      <c r="HSD55" s="11"/>
      <c r="HSE55" s="11"/>
      <c r="HSF55" s="11"/>
      <c r="HSG55" s="11"/>
      <c r="HSH55" s="11"/>
      <c r="HSI55" s="11"/>
      <c r="HSJ55" s="11"/>
      <c r="HSK55" s="11"/>
      <c r="HSL55" s="11"/>
      <c r="HSM55" s="11"/>
      <c r="HSN55" s="11"/>
      <c r="HSO55" s="11"/>
      <c r="HSP55" s="11"/>
      <c r="HSQ55" s="11"/>
      <c r="HSR55" s="11"/>
      <c r="HSS55" s="11"/>
      <c r="HST55" s="11"/>
      <c r="HSU55" s="11"/>
      <c r="HSV55" s="11"/>
      <c r="HSW55" s="11"/>
      <c r="HSX55" s="11"/>
      <c r="HSY55" s="11"/>
      <c r="HSZ55" s="11"/>
      <c r="HTA55" s="11"/>
      <c r="HTB55" s="11"/>
      <c r="HTC55" s="11"/>
      <c r="HTD55" s="11"/>
      <c r="HTE55" s="11"/>
      <c r="HTF55" s="11"/>
      <c r="HTG55" s="11"/>
      <c r="HTH55" s="11"/>
      <c r="HTI55" s="11"/>
      <c r="HTJ55" s="11"/>
      <c r="HTK55" s="11"/>
      <c r="HTL55" s="11"/>
      <c r="HTM55" s="11"/>
      <c r="HTN55" s="11"/>
      <c r="HTO55" s="11"/>
      <c r="HTP55" s="11"/>
      <c r="HTQ55" s="11"/>
      <c r="HTR55" s="11"/>
      <c r="HTS55" s="11"/>
      <c r="HTT55" s="11"/>
      <c r="HTU55" s="11"/>
      <c r="HTV55" s="11"/>
      <c r="HTW55" s="11"/>
      <c r="HTX55" s="11"/>
      <c r="HTY55" s="11"/>
      <c r="HTZ55" s="11"/>
      <c r="HUA55" s="11"/>
      <c r="HUB55" s="11"/>
      <c r="HUC55" s="11"/>
      <c r="HUD55" s="11"/>
      <c r="HUE55" s="11"/>
      <c r="HUF55" s="11"/>
      <c r="HUG55" s="11"/>
      <c r="HUH55" s="11"/>
      <c r="HUI55" s="11"/>
      <c r="HUJ55" s="11"/>
      <c r="HUK55" s="11"/>
      <c r="HUL55" s="11"/>
      <c r="HUM55" s="11"/>
      <c r="HUN55" s="11"/>
      <c r="HUO55" s="11"/>
      <c r="HUP55" s="11"/>
      <c r="HUQ55" s="11"/>
      <c r="HUR55" s="11"/>
      <c r="HUS55" s="11"/>
      <c r="HUT55" s="11"/>
      <c r="HUU55" s="11"/>
      <c r="HUV55" s="11"/>
      <c r="HUW55" s="11"/>
      <c r="HUX55" s="11"/>
      <c r="HUY55" s="11"/>
      <c r="HUZ55" s="11"/>
      <c r="HVA55" s="11"/>
      <c r="HVB55" s="11"/>
      <c r="HVC55" s="11"/>
      <c r="HVD55" s="11"/>
      <c r="HVE55" s="11"/>
      <c r="HVF55" s="11"/>
      <c r="HVG55" s="11"/>
      <c r="HVH55" s="11"/>
      <c r="HVI55" s="11"/>
      <c r="HVJ55" s="11"/>
      <c r="HVK55" s="11"/>
      <c r="HVL55" s="11"/>
      <c r="HVM55" s="11"/>
      <c r="HVN55" s="11"/>
      <c r="HVO55" s="11"/>
      <c r="HVP55" s="11"/>
      <c r="HVQ55" s="11"/>
      <c r="HVR55" s="11"/>
      <c r="HVS55" s="11"/>
      <c r="HVT55" s="11"/>
      <c r="HVU55" s="11"/>
      <c r="HVV55" s="11"/>
      <c r="HVW55" s="11"/>
      <c r="HVX55" s="11"/>
      <c r="HVY55" s="11"/>
      <c r="HVZ55" s="11"/>
      <c r="HWA55" s="11"/>
      <c r="HWB55" s="11"/>
      <c r="HWC55" s="11"/>
      <c r="HWD55" s="11"/>
      <c r="HWE55" s="11"/>
      <c r="HWF55" s="11"/>
      <c r="HWG55" s="11"/>
      <c r="HWH55" s="11"/>
      <c r="HWI55" s="11"/>
      <c r="HWJ55" s="11"/>
      <c r="HWK55" s="11"/>
      <c r="HWL55" s="11"/>
      <c r="HWM55" s="11"/>
      <c r="HWN55" s="11"/>
      <c r="HWO55" s="11"/>
      <c r="HWP55" s="11"/>
      <c r="HWQ55" s="11"/>
      <c r="HWR55" s="11"/>
      <c r="HWS55" s="11"/>
      <c r="HWT55" s="11"/>
      <c r="HWU55" s="11"/>
      <c r="HWV55" s="11"/>
      <c r="HWW55" s="11"/>
      <c r="HWX55" s="11"/>
      <c r="HWY55" s="11"/>
      <c r="HWZ55" s="11"/>
      <c r="HXA55" s="11"/>
      <c r="HXB55" s="11"/>
      <c r="HXC55" s="11"/>
      <c r="HXD55" s="11"/>
      <c r="HXE55" s="11"/>
      <c r="HXF55" s="11"/>
      <c r="HXG55" s="11"/>
      <c r="HXH55" s="11"/>
      <c r="HXI55" s="11"/>
      <c r="HXJ55" s="11"/>
      <c r="HXK55" s="11"/>
      <c r="HXL55" s="11"/>
      <c r="HXM55" s="11"/>
      <c r="HXN55" s="11"/>
      <c r="HXO55" s="11"/>
      <c r="HXP55" s="11"/>
      <c r="HXQ55" s="11"/>
      <c r="HXR55" s="11"/>
      <c r="HXS55" s="11"/>
      <c r="HXT55" s="11"/>
      <c r="HXU55" s="11"/>
      <c r="HXV55" s="11"/>
      <c r="HXW55" s="11"/>
      <c r="HXX55" s="11"/>
      <c r="HXY55" s="11"/>
      <c r="HXZ55" s="11"/>
      <c r="HYA55" s="11"/>
      <c r="HYB55" s="11"/>
      <c r="HYC55" s="11"/>
      <c r="HYD55" s="11"/>
      <c r="HYE55" s="11"/>
      <c r="HYF55" s="11"/>
      <c r="HYG55" s="11"/>
      <c r="HYH55" s="11"/>
      <c r="HYI55" s="11"/>
      <c r="HYJ55" s="11"/>
      <c r="HYK55" s="11"/>
      <c r="HYL55" s="11"/>
      <c r="HYM55" s="11"/>
      <c r="HYN55" s="11"/>
      <c r="HYO55" s="11"/>
      <c r="HYP55" s="11"/>
      <c r="HYQ55" s="11"/>
      <c r="HYR55" s="11"/>
      <c r="HYS55" s="11"/>
      <c r="HYT55" s="11"/>
      <c r="HYU55" s="11"/>
      <c r="HYV55" s="11"/>
      <c r="HYW55" s="11"/>
      <c r="HYX55" s="11"/>
      <c r="HYY55" s="11"/>
      <c r="HYZ55" s="11"/>
      <c r="HZA55" s="11"/>
      <c r="HZB55" s="11"/>
      <c r="HZC55" s="11"/>
      <c r="HZD55" s="11"/>
      <c r="HZE55" s="11"/>
      <c r="HZF55" s="11"/>
      <c r="HZG55" s="11"/>
      <c r="HZH55" s="11"/>
      <c r="HZI55" s="11"/>
      <c r="HZJ55" s="11"/>
      <c r="HZK55" s="11"/>
      <c r="HZL55" s="11"/>
      <c r="HZM55" s="11"/>
      <c r="HZN55" s="11"/>
      <c r="HZO55" s="11"/>
      <c r="HZP55" s="11"/>
      <c r="HZQ55" s="11"/>
      <c r="HZR55" s="11"/>
      <c r="HZS55" s="11"/>
      <c r="HZT55" s="11"/>
      <c r="HZU55" s="11"/>
      <c r="HZV55" s="11"/>
      <c r="HZW55" s="11"/>
      <c r="HZX55" s="11"/>
      <c r="HZY55" s="11"/>
      <c r="HZZ55" s="11"/>
      <c r="IAA55" s="11"/>
      <c r="IAB55" s="11"/>
      <c r="IAC55" s="11"/>
      <c r="IAD55" s="11"/>
      <c r="IAE55" s="11"/>
      <c r="IAF55" s="11"/>
      <c r="IAG55" s="11"/>
      <c r="IAH55" s="11"/>
      <c r="IAI55" s="11"/>
      <c r="IAJ55" s="11"/>
      <c r="IAK55" s="11"/>
      <c r="IAL55" s="11"/>
      <c r="IAM55" s="11"/>
      <c r="IAN55" s="11"/>
      <c r="IAO55" s="11"/>
      <c r="IAP55" s="11"/>
      <c r="IAQ55" s="11"/>
      <c r="IAR55" s="11"/>
      <c r="IAS55" s="11"/>
      <c r="IAT55" s="11"/>
      <c r="IAU55" s="11"/>
      <c r="IAV55" s="11"/>
      <c r="IAW55" s="11"/>
      <c r="IAX55" s="11"/>
      <c r="IAY55" s="11"/>
      <c r="IAZ55" s="11"/>
      <c r="IBA55" s="11"/>
      <c r="IBB55" s="11"/>
      <c r="IBC55" s="11"/>
      <c r="IBD55" s="11"/>
      <c r="IBE55" s="11"/>
      <c r="IBF55" s="11"/>
      <c r="IBG55" s="11"/>
      <c r="IBH55" s="11"/>
      <c r="IBI55" s="11"/>
      <c r="IBJ55" s="11"/>
      <c r="IBK55" s="11"/>
      <c r="IBL55" s="11"/>
      <c r="IBM55" s="11"/>
      <c r="IBN55" s="11"/>
      <c r="IBO55" s="11"/>
      <c r="IBP55" s="11"/>
      <c r="IBQ55" s="11"/>
      <c r="IBR55" s="11"/>
      <c r="IBS55" s="11"/>
      <c r="IBT55" s="11"/>
      <c r="IBU55" s="11"/>
      <c r="IBV55" s="11"/>
      <c r="IBW55" s="11"/>
      <c r="IBX55" s="11"/>
      <c r="IBY55" s="11"/>
      <c r="IBZ55" s="11"/>
      <c r="ICA55" s="11"/>
      <c r="ICB55" s="11"/>
      <c r="ICC55" s="11"/>
      <c r="ICD55" s="11"/>
      <c r="ICE55" s="11"/>
      <c r="ICF55" s="11"/>
      <c r="ICG55" s="11"/>
      <c r="ICH55" s="11"/>
      <c r="ICI55" s="11"/>
      <c r="ICJ55" s="11"/>
      <c r="ICK55" s="11"/>
      <c r="ICL55" s="11"/>
      <c r="ICM55" s="11"/>
      <c r="ICN55" s="11"/>
      <c r="ICO55" s="11"/>
      <c r="ICP55" s="11"/>
      <c r="ICQ55" s="11"/>
      <c r="ICR55" s="11"/>
      <c r="ICS55" s="11"/>
      <c r="ICT55" s="11"/>
      <c r="ICU55" s="11"/>
      <c r="ICV55" s="11"/>
      <c r="ICW55" s="11"/>
      <c r="ICX55" s="11"/>
      <c r="ICY55" s="11"/>
      <c r="ICZ55" s="11"/>
      <c r="IDA55" s="11"/>
      <c r="IDB55" s="11"/>
      <c r="IDC55" s="11"/>
      <c r="IDD55" s="11"/>
      <c r="IDE55" s="11"/>
      <c r="IDF55" s="11"/>
      <c r="IDG55" s="11"/>
      <c r="IDH55" s="11"/>
      <c r="IDI55" s="11"/>
      <c r="IDJ55" s="11"/>
      <c r="IDK55" s="11"/>
      <c r="IDL55" s="11"/>
      <c r="IDM55" s="11"/>
      <c r="IDN55" s="11"/>
      <c r="IDO55" s="11"/>
      <c r="IDP55" s="11"/>
      <c r="IDQ55" s="11"/>
      <c r="IDR55" s="11"/>
      <c r="IDS55" s="11"/>
      <c r="IDT55" s="11"/>
      <c r="IDU55" s="11"/>
      <c r="IDV55" s="11"/>
      <c r="IDW55" s="11"/>
      <c r="IDX55" s="11"/>
      <c r="IDY55" s="11"/>
      <c r="IDZ55" s="11"/>
      <c r="IEA55" s="11"/>
      <c r="IEB55" s="11"/>
      <c r="IEC55" s="11"/>
      <c r="IED55" s="11"/>
      <c r="IEE55" s="11"/>
      <c r="IEF55" s="11"/>
      <c r="IEG55" s="11"/>
      <c r="IEH55" s="11"/>
      <c r="IEI55" s="11"/>
      <c r="IEJ55" s="11"/>
      <c r="IEK55" s="11"/>
      <c r="IEL55" s="11"/>
      <c r="IEM55" s="11"/>
      <c r="IEN55" s="11"/>
      <c r="IEO55" s="11"/>
      <c r="IEP55" s="11"/>
      <c r="IEQ55" s="11"/>
      <c r="IER55" s="11"/>
      <c r="IES55" s="11"/>
      <c r="IET55" s="11"/>
      <c r="IEU55" s="11"/>
      <c r="IEV55" s="11"/>
      <c r="IEW55" s="11"/>
      <c r="IEX55" s="11"/>
      <c r="IEY55" s="11"/>
      <c r="IEZ55" s="11"/>
      <c r="IFA55" s="11"/>
      <c r="IFB55" s="11"/>
      <c r="IFC55" s="11"/>
      <c r="IFD55" s="11"/>
      <c r="IFE55" s="11"/>
      <c r="IFF55" s="11"/>
      <c r="IFG55" s="11"/>
      <c r="IFH55" s="11"/>
      <c r="IFI55" s="11"/>
      <c r="IFJ55" s="11"/>
      <c r="IFK55" s="11"/>
      <c r="IFL55" s="11"/>
      <c r="IFM55" s="11"/>
      <c r="IFN55" s="11"/>
      <c r="IFO55" s="11"/>
      <c r="IFP55" s="11"/>
      <c r="IFQ55" s="11"/>
      <c r="IFR55" s="11"/>
      <c r="IFS55" s="11"/>
      <c r="IFT55" s="11"/>
      <c r="IFU55" s="11"/>
      <c r="IFV55" s="11"/>
      <c r="IFW55" s="11"/>
      <c r="IFX55" s="11"/>
      <c r="IFY55" s="11"/>
      <c r="IFZ55" s="11"/>
      <c r="IGA55" s="11"/>
      <c r="IGB55" s="11"/>
      <c r="IGC55" s="11"/>
      <c r="IGD55" s="11"/>
      <c r="IGE55" s="11"/>
      <c r="IGF55" s="11"/>
      <c r="IGG55" s="11"/>
      <c r="IGH55" s="11"/>
      <c r="IGI55" s="11"/>
      <c r="IGJ55" s="11"/>
      <c r="IGK55" s="11"/>
      <c r="IGL55" s="11"/>
      <c r="IGM55" s="11"/>
      <c r="IGN55" s="11"/>
      <c r="IGO55" s="11"/>
      <c r="IGP55" s="11"/>
      <c r="IGQ55" s="11"/>
      <c r="IGR55" s="11"/>
      <c r="IGS55" s="11"/>
      <c r="IGT55" s="11"/>
      <c r="IGU55" s="11"/>
      <c r="IGV55" s="11"/>
      <c r="IGW55" s="11"/>
      <c r="IGX55" s="11"/>
      <c r="IGY55" s="11"/>
      <c r="IGZ55" s="11"/>
      <c r="IHA55" s="11"/>
      <c r="IHB55" s="11"/>
      <c r="IHC55" s="11"/>
      <c r="IHD55" s="11"/>
      <c r="IHE55" s="11"/>
      <c r="IHF55" s="11"/>
      <c r="IHG55" s="11"/>
      <c r="IHH55" s="11"/>
      <c r="IHI55" s="11"/>
      <c r="IHJ55" s="11"/>
      <c r="IHK55" s="11"/>
      <c r="IHL55" s="11"/>
      <c r="IHM55" s="11"/>
      <c r="IHN55" s="11"/>
      <c r="IHO55" s="11"/>
      <c r="IHP55" s="11"/>
      <c r="IHQ55" s="11"/>
      <c r="IHR55" s="11"/>
      <c r="IHS55" s="11"/>
      <c r="IHT55" s="11"/>
      <c r="IHU55" s="11"/>
      <c r="IHV55" s="11"/>
      <c r="IHW55" s="11"/>
      <c r="IHX55" s="11"/>
      <c r="IHY55" s="11"/>
      <c r="IHZ55" s="11"/>
      <c r="IIA55" s="11"/>
      <c r="IIB55" s="11"/>
      <c r="IIC55" s="11"/>
      <c r="IID55" s="11"/>
      <c r="IIE55" s="11"/>
      <c r="IIF55" s="11"/>
      <c r="IIG55" s="11"/>
      <c r="IIH55" s="11"/>
      <c r="III55" s="11"/>
      <c r="IIJ55" s="11"/>
      <c r="IIK55" s="11"/>
      <c r="IIL55" s="11"/>
      <c r="IIM55" s="11"/>
      <c r="IIN55" s="11"/>
      <c r="IIO55" s="11"/>
      <c r="IIP55" s="11"/>
      <c r="IIQ55" s="11"/>
      <c r="IIR55" s="11"/>
      <c r="IIS55" s="11"/>
      <c r="IIT55" s="11"/>
      <c r="IIU55" s="11"/>
      <c r="IIV55" s="11"/>
      <c r="IIW55" s="11"/>
      <c r="IIX55" s="11"/>
      <c r="IIY55" s="11"/>
      <c r="IIZ55" s="11"/>
      <c r="IJA55" s="11"/>
      <c r="IJB55" s="11"/>
      <c r="IJC55" s="11"/>
      <c r="IJD55" s="11"/>
      <c r="IJE55" s="11"/>
      <c r="IJF55" s="11"/>
      <c r="IJG55" s="11"/>
      <c r="IJH55" s="11"/>
      <c r="IJI55" s="11"/>
      <c r="IJJ55" s="11"/>
      <c r="IJK55" s="11"/>
      <c r="IJL55" s="11"/>
      <c r="IJM55" s="11"/>
      <c r="IJN55" s="11"/>
      <c r="IJO55" s="11"/>
      <c r="IJP55" s="11"/>
      <c r="IJQ55" s="11"/>
      <c r="IJR55" s="11"/>
      <c r="IJS55" s="11"/>
      <c r="IJT55" s="11"/>
      <c r="IJU55" s="11"/>
      <c r="IJV55" s="11"/>
      <c r="IJW55" s="11"/>
      <c r="IJX55" s="11"/>
      <c r="IJY55" s="11"/>
      <c r="IJZ55" s="11"/>
      <c r="IKA55" s="11"/>
      <c r="IKB55" s="11"/>
      <c r="IKC55" s="11"/>
      <c r="IKD55" s="11"/>
      <c r="IKE55" s="11"/>
      <c r="IKF55" s="11"/>
      <c r="IKG55" s="11"/>
      <c r="IKH55" s="11"/>
      <c r="IKI55" s="11"/>
      <c r="IKJ55" s="11"/>
      <c r="IKK55" s="11"/>
      <c r="IKL55" s="11"/>
      <c r="IKM55" s="11"/>
      <c r="IKN55" s="11"/>
      <c r="IKO55" s="11"/>
      <c r="IKP55" s="11"/>
      <c r="IKQ55" s="11"/>
      <c r="IKR55" s="11"/>
      <c r="IKS55" s="11"/>
      <c r="IKT55" s="11"/>
      <c r="IKU55" s="11"/>
      <c r="IKV55" s="11"/>
      <c r="IKW55" s="11"/>
      <c r="IKX55" s="11"/>
      <c r="IKY55" s="11"/>
      <c r="IKZ55" s="11"/>
      <c r="ILA55" s="11"/>
      <c r="ILB55" s="11"/>
      <c r="ILC55" s="11"/>
      <c r="ILD55" s="11"/>
      <c r="ILE55" s="11"/>
      <c r="ILF55" s="11"/>
      <c r="ILG55" s="11"/>
      <c r="ILH55" s="11"/>
      <c r="ILI55" s="11"/>
      <c r="ILJ55" s="11"/>
      <c r="ILK55" s="11"/>
      <c r="ILL55" s="11"/>
      <c r="ILM55" s="11"/>
      <c r="ILN55" s="11"/>
      <c r="ILO55" s="11"/>
      <c r="ILP55" s="11"/>
      <c r="ILQ55" s="11"/>
      <c r="ILR55" s="11"/>
      <c r="ILS55" s="11"/>
      <c r="ILT55" s="11"/>
      <c r="ILU55" s="11"/>
      <c r="ILV55" s="11"/>
      <c r="ILW55" s="11"/>
      <c r="ILX55" s="11"/>
      <c r="ILY55" s="11"/>
      <c r="ILZ55" s="11"/>
      <c r="IMA55" s="11"/>
      <c r="IMB55" s="11"/>
      <c r="IMC55" s="11"/>
      <c r="IMD55" s="11"/>
      <c r="IME55" s="11"/>
      <c r="IMF55" s="11"/>
      <c r="IMG55" s="11"/>
      <c r="IMH55" s="11"/>
      <c r="IMI55" s="11"/>
      <c r="IMJ55" s="11"/>
      <c r="IMK55" s="11"/>
      <c r="IML55" s="11"/>
      <c r="IMM55" s="11"/>
      <c r="IMN55" s="11"/>
      <c r="IMO55" s="11"/>
      <c r="IMP55" s="11"/>
      <c r="IMQ55" s="11"/>
      <c r="IMR55" s="11"/>
      <c r="IMS55" s="11"/>
      <c r="IMT55" s="11"/>
      <c r="IMU55" s="11"/>
      <c r="IMV55" s="11"/>
      <c r="IMW55" s="11"/>
      <c r="IMX55" s="11"/>
      <c r="IMY55" s="11"/>
      <c r="IMZ55" s="11"/>
      <c r="INA55" s="11"/>
      <c r="INB55" s="11"/>
      <c r="INC55" s="11"/>
      <c r="IND55" s="11"/>
      <c r="INE55" s="11"/>
      <c r="INF55" s="11"/>
      <c r="ING55" s="11"/>
      <c r="INH55" s="11"/>
      <c r="INI55" s="11"/>
      <c r="INJ55" s="11"/>
      <c r="INK55" s="11"/>
      <c r="INL55" s="11"/>
      <c r="INM55" s="11"/>
      <c r="INN55" s="11"/>
      <c r="INO55" s="11"/>
      <c r="INP55" s="11"/>
      <c r="INQ55" s="11"/>
      <c r="INR55" s="11"/>
      <c r="INS55" s="11"/>
      <c r="INT55" s="11"/>
      <c r="INU55" s="11"/>
      <c r="INV55" s="11"/>
      <c r="INW55" s="11"/>
      <c r="INX55" s="11"/>
      <c r="INY55" s="11"/>
      <c r="INZ55" s="11"/>
      <c r="IOA55" s="11"/>
      <c r="IOB55" s="11"/>
      <c r="IOC55" s="11"/>
      <c r="IOD55" s="11"/>
      <c r="IOE55" s="11"/>
      <c r="IOF55" s="11"/>
      <c r="IOG55" s="11"/>
      <c r="IOH55" s="11"/>
      <c r="IOI55" s="11"/>
      <c r="IOJ55" s="11"/>
      <c r="IOK55" s="11"/>
      <c r="IOL55" s="11"/>
      <c r="IOM55" s="11"/>
      <c r="ION55" s="11"/>
      <c r="IOO55" s="11"/>
      <c r="IOP55" s="11"/>
      <c r="IOQ55" s="11"/>
      <c r="IOR55" s="11"/>
      <c r="IOS55" s="11"/>
      <c r="IOT55" s="11"/>
      <c r="IOU55" s="11"/>
      <c r="IOV55" s="11"/>
      <c r="IOW55" s="11"/>
      <c r="IOX55" s="11"/>
      <c r="IOY55" s="11"/>
      <c r="IOZ55" s="11"/>
      <c r="IPA55" s="11"/>
      <c r="IPB55" s="11"/>
      <c r="IPC55" s="11"/>
      <c r="IPD55" s="11"/>
      <c r="IPE55" s="11"/>
      <c r="IPF55" s="11"/>
      <c r="IPG55" s="11"/>
      <c r="IPH55" s="11"/>
      <c r="IPI55" s="11"/>
      <c r="IPJ55" s="11"/>
      <c r="IPK55" s="11"/>
      <c r="IPL55" s="11"/>
      <c r="IPM55" s="11"/>
      <c r="IPN55" s="11"/>
      <c r="IPO55" s="11"/>
      <c r="IPP55" s="11"/>
      <c r="IPQ55" s="11"/>
      <c r="IPR55" s="11"/>
      <c r="IPS55" s="11"/>
      <c r="IPT55" s="11"/>
      <c r="IPU55" s="11"/>
      <c r="IPV55" s="11"/>
      <c r="IPW55" s="11"/>
      <c r="IPX55" s="11"/>
      <c r="IPY55" s="11"/>
      <c r="IPZ55" s="11"/>
      <c r="IQA55" s="11"/>
      <c r="IQB55" s="11"/>
      <c r="IQC55" s="11"/>
      <c r="IQD55" s="11"/>
      <c r="IQE55" s="11"/>
      <c r="IQF55" s="11"/>
      <c r="IQG55" s="11"/>
      <c r="IQH55" s="11"/>
      <c r="IQI55" s="11"/>
      <c r="IQJ55" s="11"/>
      <c r="IQK55" s="11"/>
      <c r="IQL55" s="11"/>
      <c r="IQM55" s="11"/>
      <c r="IQN55" s="11"/>
      <c r="IQO55" s="11"/>
      <c r="IQP55" s="11"/>
      <c r="IQQ55" s="11"/>
      <c r="IQR55" s="11"/>
      <c r="IQS55" s="11"/>
      <c r="IQT55" s="11"/>
      <c r="IQU55" s="11"/>
      <c r="IQV55" s="11"/>
      <c r="IQW55" s="11"/>
      <c r="IQX55" s="11"/>
      <c r="IQY55" s="11"/>
      <c r="IQZ55" s="11"/>
      <c r="IRA55" s="11"/>
      <c r="IRB55" s="11"/>
      <c r="IRC55" s="11"/>
      <c r="IRD55" s="11"/>
      <c r="IRE55" s="11"/>
      <c r="IRF55" s="11"/>
      <c r="IRG55" s="11"/>
      <c r="IRH55" s="11"/>
      <c r="IRI55" s="11"/>
      <c r="IRJ55" s="11"/>
      <c r="IRK55" s="11"/>
      <c r="IRL55" s="11"/>
      <c r="IRM55" s="11"/>
      <c r="IRN55" s="11"/>
      <c r="IRO55" s="11"/>
      <c r="IRP55" s="11"/>
      <c r="IRQ55" s="11"/>
      <c r="IRR55" s="11"/>
      <c r="IRS55" s="11"/>
      <c r="IRT55" s="11"/>
      <c r="IRU55" s="11"/>
      <c r="IRV55" s="11"/>
      <c r="IRW55" s="11"/>
      <c r="IRX55" s="11"/>
      <c r="IRY55" s="11"/>
      <c r="IRZ55" s="11"/>
      <c r="ISA55" s="11"/>
      <c r="ISB55" s="11"/>
      <c r="ISC55" s="11"/>
      <c r="ISD55" s="11"/>
      <c r="ISE55" s="11"/>
      <c r="ISF55" s="11"/>
      <c r="ISG55" s="11"/>
      <c r="ISH55" s="11"/>
      <c r="ISI55" s="11"/>
      <c r="ISJ55" s="11"/>
      <c r="ISK55" s="11"/>
      <c r="ISL55" s="11"/>
      <c r="ISM55" s="11"/>
      <c r="ISN55" s="11"/>
      <c r="ISO55" s="11"/>
      <c r="ISP55" s="11"/>
      <c r="ISQ55" s="11"/>
      <c r="ISR55" s="11"/>
      <c r="ISS55" s="11"/>
      <c r="IST55" s="11"/>
      <c r="ISU55" s="11"/>
      <c r="ISV55" s="11"/>
      <c r="ISW55" s="11"/>
      <c r="ISX55" s="11"/>
      <c r="ISY55" s="11"/>
      <c r="ISZ55" s="11"/>
      <c r="ITA55" s="11"/>
      <c r="ITB55" s="11"/>
      <c r="ITC55" s="11"/>
      <c r="ITD55" s="11"/>
      <c r="ITE55" s="11"/>
      <c r="ITF55" s="11"/>
      <c r="ITG55" s="11"/>
      <c r="ITH55" s="11"/>
      <c r="ITI55" s="11"/>
      <c r="ITJ55" s="11"/>
      <c r="ITK55" s="11"/>
      <c r="ITL55" s="11"/>
      <c r="ITM55" s="11"/>
      <c r="ITN55" s="11"/>
      <c r="ITO55" s="11"/>
      <c r="ITP55" s="11"/>
      <c r="ITQ55" s="11"/>
      <c r="ITR55" s="11"/>
      <c r="ITS55" s="11"/>
      <c r="ITT55" s="11"/>
      <c r="ITU55" s="11"/>
      <c r="ITV55" s="11"/>
      <c r="ITW55" s="11"/>
      <c r="ITX55" s="11"/>
      <c r="ITY55" s="11"/>
      <c r="ITZ55" s="11"/>
      <c r="IUA55" s="11"/>
      <c r="IUB55" s="11"/>
      <c r="IUC55" s="11"/>
      <c r="IUD55" s="11"/>
      <c r="IUE55" s="11"/>
      <c r="IUF55" s="11"/>
      <c r="IUG55" s="11"/>
      <c r="IUH55" s="11"/>
      <c r="IUI55" s="11"/>
      <c r="IUJ55" s="11"/>
      <c r="IUK55" s="11"/>
      <c r="IUL55" s="11"/>
      <c r="IUM55" s="11"/>
      <c r="IUN55" s="11"/>
      <c r="IUO55" s="11"/>
      <c r="IUP55" s="11"/>
      <c r="IUQ55" s="11"/>
      <c r="IUR55" s="11"/>
      <c r="IUS55" s="11"/>
      <c r="IUT55" s="11"/>
      <c r="IUU55" s="11"/>
      <c r="IUV55" s="11"/>
      <c r="IUW55" s="11"/>
      <c r="IUX55" s="11"/>
      <c r="IUY55" s="11"/>
      <c r="IUZ55" s="11"/>
      <c r="IVA55" s="11"/>
      <c r="IVB55" s="11"/>
      <c r="IVC55" s="11"/>
      <c r="IVD55" s="11"/>
      <c r="IVE55" s="11"/>
      <c r="IVF55" s="11"/>
      <c r="IVG55" s="11"/>
      <c r="IVH55" s="11"/>
      <c r="IVI55" s="11"/>
      <c r="IVJ55" s="11"/>
      <c r="IVK55" s="11"/>
      <c r="IVL55" s="11"/>
      <c r="IVM55" s="11"/>
      <c r="IVN55" s="11"/>
      <c r="IVO55" s="11"/>
      <c r="IVP55" s="11"/>
      <c r="IVQ55" s="11"/>
      <c r="IVR55" s="11"/>
      <c r="IVS55" s="11"/>
      <c r="IVT55" s="11"/>
      <c r="IVU55" s="11"/>
      <c r="IVV55" s="11"/>
      <c r="IVW55" s="11"/>
      <c r="IVX55" s="11"/>
      <c r="IVY55" s="11"/>
      <c r="IVZ55" s="11"/>
      <c r="IWA55" s="11"/>
      <c r="IWB55" s="11"/>
      <c r="IWC55" s="11"/>
      <c r="IWD55" s="11"/>
      <c r="IWE55" s="11"/>
      <c r="IWF55" s="11"/>
      <c r="IWG55" s="11"/>
      <c r="IWH55" s="11"/>
      <c r="IWI55" s="11"/>
      <c r="IWJ55" s="11"/>
      <c r="IWK55" s="11"/>
      <c r="IWL55" s="11"/>
      <c r="IWM55" s="11"/>
      <c r="IWN55" s="11"/>
      <c r="IWO55" s="11"/>
      <c r="IWP55" s="11"/>
      <c r="IWQ55" s="11"/>
      <c r="IWR55" s="11"/>
      <c r="IWS55" s="11"/>
      <c r="IWT55" s="11"/>
      <c r="IWU55" s="11"/>
      <c r="IWV55" s="11"/>
      <c r="IWW55" s="11"/>
      <c r="IWX55" s="11"/>
      <c r="IWY55" s="11"/>
      <c r="IWZ55" s="11"/>
      <c r="IXA55" s="11"/>
      <c r="IXB55" s="11"/>
      <c r="IXC55" s="11"/>
      <c r="IXD55" s="11"/>
      <c r="IXE55" s="11"/>
      <c r="IXF55" s="11"/>
      <c r="IXG55" s="11"/>
      <c r="IXH55" s="11"/>
      <c r="IXI55" s="11"/>
      <c r="IXJ55" s="11"/>
      <c r="IXK55" s="11"/>
      <c r="IXL55" s="11"/>
      <c r="IXM55" s="11"/>
      <c r="IXN55" s="11"/>
      <c r="IXO55" s="11"/>
      <c r="IXP55" s="11"/>
      <c r="IXQ55" s="11"/>
      <c r="IXR55" s="11"/>
      <c r="IXS55" s="11"/>
      <c r="IXT55" s="11"/>
      <c r="IXU55" s="11"/>
      <c r="IXV55" s="11"/>
      <c r="IXW55" s="11"/>
      <c r="IXX55" s="11"/>
      <c r="IXY55" s="11"/>
      <c r="IXZ55" s="11"/>
      <c r="IYA55" s="11"/>
      <c r="IYB55" s="11"/>
      <c r="IYC55" s="11"/>
      <c r="IYD55" s="11"/>
      <c r="IYE55" s="11"/>
      <c r="IYF55" s="11"/>
      <c r="IYG55" s="11"/>
      <c r="IYH55" s="11"/>
      <c r="IYI55" s="11"/>
      <c r="IYJ55" s="11"/>
      <c r="IYK55" s="11"/>
      <c r="IYL55" s="11"/>
      <c r="IYM55" s="11"/>
      <c r="IYN55" s="11"/>
      <c r="IYO55" s="11"/>
      <c r="IYP55" s="11"/>
      <c r="IYQ55" s="11"/>
      <c r="IYR55" s="11"/>
      <c r="IYS55" s="11"/>
      <c r="IYT55" s="11"/>
      <c r="IYU55" s="11"/>
      <c r="IYV55" s="11"/>
      <c r="IYW55" s="11"/>
      <c r="IYX55" s="11"/>
      <c r="IYY55" s="11"/>
      <c r="IYZ55" s="11"/>
      <c r="IZA55" s="11"/>
      <c r="IZB55" s="11"/>
      <c r="IZC55" s="11"/>
      <c r="IZD55" s="11"/>
      <c r="IZE55" s="11"/>
      <c r="IZF55" s="11"/>
      <c r="IZG55" s="11"/>
      <c r="IZH55" s="11"/>
      <c r="IZI55" s="11"/>
      <c r="IZJ55" s="11"/>
      <c r="IZK55" s="11"/>
      <c r="IZL55" s="11"/>
      <c r="IZM55" s="11"/>
      <c r="IZN55" s="11"/>
      <c r="IZO55" s="11"/>
      <c r="IZP55" s="11"/>
      <c r="IZQ55" s="11"/>
      <c r="IZR55" s="11"/>
      <c r="IZS55" s="11"/>
      <c r="IZT55" s="11"/>
      <c r="IZU55" s="11"/>
      <c r="IZV55" s="11"/>
      <c r="IZW55" s="11"/>
      <c r="IZX55" s="11"/>
      <c r="IZY55" s="11"/>
      <c r="IZZ55" s="11"/>
      <c r="JAA55" s="11"/>
      <c r="JAB55" s="11"/>
      <c r="JAC55" s="11"/>
      <c r="JAD55" s="11"/>
      <c r="JAE55" s="11"/>
      <c r="JAF55" s="11"/>
      <c r="JAG55" s="11"/>
      <c r="JAH55" s="11"/>
      <c r="JAI55" s="11"/>
      <c r="JAJ55" s="11"/>
      <c r="JAK55" s="11"/>
      <c r="JAL55" s="11"/>
      <c r="JAM55" s="11"/>
      <c r="JAN55" s="11"/>
      <c r="JAO55" s="11"/>
      <c r="JAP55" s="11"/>
      <c r="JAQ55" s="11"/>
      <c r="JAR55" s="11"/>
      <c r="JAS55" s="11"/>
      <c r="JAT55" s="11"/>
      <c r="JAU55" s="11"/>
      <c r="JAV55" s="11"/>
      <c r="JAW55" s="11"/>
      <c r="JAX55" s="11"/>
      <c r="JAY55" s="11"/>
      <c r="JAZ55" s="11"/>
      <c r="JBA55" s="11"/>
      <c r="JBB55" s="11"/>
      <c r="JBC55" s="11"/>
      <c r="JBD55" s="11"/>
      <c r="JBE55" s="11"/>
      <c r="JBF55" s="11"/>
      <c r="JBG55" s="11"/>
      <c r="JBH55" s="11"/>
      <c r="JBI55" s="11"/>
      <c r="JBJ55" s="11"/>
      <c r="JBK55" s="11"/>
      <c r="JBL55" s="11"/>
      <c r="JBM55" s="11"/>
      <c r="JBN55" s="11"/>
      <c r="JBO55" s="11"/>
      <c r="JBP55" s="11"/>
      <c r="JBQ55" s="11"/>
      <c r="JBR55" s="11"/>
      <c r="JBS55" s="11"/>
      <c r="JBT55" s="11"/>
      <c r="JBU55" s="11"/>
      <c r="JBV55" s="11"/>
      <c r="JBW55" s="11"/>
      <c r="JBX55" s="11"/>
      <c r="JBY55" s="11"/>
      <c r="JBZ55" s="11"/>
      <c r="JCA55" s="11"/>
      <c r="JCB55" s="11"/>
      <c r="JCC55" s="11"/>
      <c r="JCD55" s="11"/>
      <c r="JCE55" s="11"/>
      <c r="JCF55" s="11"/>
      <c r="JCG55" s="11"/>
      <c r="JCH55" s="11"/>
      <c r="JCI55" s="11"/>
      <c r="JCJ55" s="11"/>
      <c r="JCK55" s="11"/>
      <c r="JCL55" s="11"/>
      <c r="JCM55" s="11"/>
      <c r="JCN55" s="11"/>
      <c r="JCO55" s="11"/>
      <c r="JCP55" s="11"/>
      <c r="JCQ55" s="11"/>
      <c r="JCR55" s="11"/>
      <c r="JCS55" s="11"/>
      <c r="JCT55" s="11"/>
      <c r="JCU55" s="11"/>
      <c r="JCV55" s="11"/>
      <c r="JCW55" s="11"/>
      <c r="JCX55" s="11"/>
      <c r="JCY55" s="11"/>
      <c r="JCZ55" s="11"/>
      <c r="JDA55" s="11"/>
      <c r="JDB55" s="11"/>
      <c r="JDC55" s="11"/>
      <c r="JDD55" s="11"/>
      <c r="JDE55" s="11"/>
      <c r="JDF55" s="11"/>
      <c r="JDG55" s="11"/>
      <c r="JDH55" s="11"/>
      <c r="JDI55" s="11"/>
      <c r="JDJ55" s="11"/>
      <c r="JDK55" s="11"/>
      <c r="JDL55" s="11"/>
      <c r="JDM55" s="11"/>
      <c r="JDN55" s="11"/>
      <c r="JDO55" s="11"/>
      <c r="JDP55" s="11"/>
      <c r="JDQ55" s="11"/>
      <c r="JDR55" s="11"/>
      <c r="JDS55" s="11"/>
      <c r="JDT55" s="11"/>
      <c r="JDU55" s="11"/>
      <c r="JDV55" s="11"/>
      <c r="JDW55" s="11"/>
      <c r="JDX55" s="11"/>
      <c r="JDY55" s="11"/>
      <c r="JDZ55" s="11"/>
      <c r="JEA55" s="11"/>
      <c r="JEB55" s="11"/>
      <c r="JEC55" s="11"/>
      <c r="JED55" s="11"/>
      <c r="JEE55" s="11"/>
      <c r="JEF55" s="11"/>
      <c r="JEG55" s="11"/>
      <c r="JEH55" s="11"/>
      <c r="JEI55" s="11"/>
      <c r="JEJ55" s="11"/>
      <c r="JEK55" s="11"/>
      <c r="JEL55" s="11"/>
      <c r="JEM55" s="11"/>
      <c r="JEN55" s="11"/>
      <c r="JEO55" s="11"/>
      <c r="JEP55" s="11"/>
      <c r="JEQ55" s="11"/>
      <c r="JER55" s="11"/>
      <c r="JES55" s="11"/>
      <c r="JET55" s="11"/>
      <c r="JEU55" s="11"/>
      <c r="JEV55" s="11"/>
      <c r="JEW55" s="11"/>
      <c r="JEX55" s="11"/>
      <c r="JEY55" s="11"/>
      <c r="JEZ55" s="11"/>
      <c r="JFA55" s="11"/>
      <c r="JFB55" s="11"/>
      <c r="JFC55" s="11"/>
      <c r="JFD55" s="11"/>
      <c r="JFE55" s="11"/>
      <c r="JFF55" s="11"/>
      <c r="JFG55" s="11"/>
      <c r="JFH55" s="11"/>
      <c r="JFI55" s="11"/>
      <c r="JFJ55" s="11"/>
      <c r="JFK55" s="11"/>
      <c r="JFL55" s="11"/>
      <c r="JFM55" s="11"/>
      <c r="JFN55" s="11"/>
      <c r="JFO55" s="11"/>
      <c r="JFP55" s="11"/>
      <c r="JFQ55" s="11"/>
      <c r="JFR55" s="11"/>
      <c r="JFS55" s="11"/>
      <c r="JFT55" s="11"/>
      <c r="JFU55" s="11"/>
      <c r="JFV55" s="11"/>
      <c r="JFW55" s="11"/>
      <c r="JFX55" s="11"/>
      <c r="JFY55" s="11"/>
      <c r="JFZ55" s="11"/>
      <c r="JGA55" s="11"/>
      <c r="JGB55" s="11"/>
      <c r="JGC55" s="11"/>
      <c r="JGD55" s="11"/>
      <c r="JGE55" s="11"/>
      <c r="JGF55" s="11"/>
      <c r="JGG55" s="11"/>
      <c r="JGH55" s="11"/>
      <c r="JGI55" s="11"/>
      <c r="JGJ55" s="11"/>
      <c r="JGK55" s="11"/>
      <c r="JGL55" s="11"/>
      <c r="JGM55" s="11"/>
      <c r="JGN55" s="11"/>
      <c r="JGO55" s="11"/>
      <c r="JGP55" s="11"/>
      <c r="JGQ55" s="11"/>
      <c r="JGR55" s="11"/>
      <c r="JGS55" s="11"/>
      <c r="JGT55" s="11"/>
      <c r="JGU55" s="11"/>
      <c r="JGV55" s="11"/>
      <c r="JGW55" s="11"/>
      <c r="JGX55" s="11"/>
      <c r="JGY55" s="11"/>
      <c r="JGZ55" s="11"/>
      <c r="JHA55" s="11"/>
      <c r="JHB55" s="11"/>
      <c r="JHC55" s="11"/>
      <c r="JHD55" s="11"/>
      <c r="JHE55" s="11"/>
      <c r="JHF55" s="11"/>
      <c r="JHG55" s="11"/>
      <c r="JHH55" s="11"/>
      <c r="JHI55" s="11"/>
      <c r="JHJ55" s="11"/>
      <c r="JHK55" s="11"/>
      <c r="JHL55" s="11"/>
      <c r="JHM55" s="11"/>
      <c r="JHN55" s="11"/>
      <c r="JHO55" s="11"/>
      <c r="JHP55" s="11"/>
      <c r="JHQ55" s="11"/>
      <c r="JHR55" s="11"/>
      <c r="JHS55" s="11"/>
      <c r="JHT55" s="11"/>
      <c r="JHU55" s="11"/>
      <c r="JHV55" s="11"/>
      <c r="JHW55" s="11"/>
      <c r="JHX55" s="11"/>
      <c r="JHY55" s="11"/>
      <c r="JHZ55" s="11"/>
      <c r="JIA55" s="11"/>
      <c r="JIB55" s="11"/>
      <c r="JIC55" s="11"/>
      <c r="JID55" s="11"/>
      <c r="JIE55" s="11"/>
      <c r="JIF55" s="11"/>
      <c r="JIG55" s="11"/>
      <c r="JIH55" s="11"/>
      <c r="JII55" s="11"/>
      <c r="JIJ55" s="11"/>
      <c r="JIK55" s="11"/>
      <c r="JIL55" s="11"/>
      <c r="JIM55" s="11"/>
      <c r="JIN55" s="11"/>
      <c r="JIO55" s="11"/>
      <c r="JIP55" s="11"/>
      <c r="JIQ55" s="11"/>
      <c r="JIR55" s="11"/>
      <c r="JIS55" s="11"/>
      <c r="JIT55" s="11"/>
      <c r="JIU55" s="11"/>
      <c r="JIV55" s="11"/>
      <c r="JIW55" s="11"/>
      <c r="JIX55" s="11"/>
      <c r="JIY55" s="11"/>
      <c r="JIZ55" s="11"/>
      <c r="JJA55" s="11"/>
      <c r="JJB55" s="11"/>
      <c r="JJC55" s="11"/>
      <c r="JJD55" s="11"/>
      <c r="JJE55" s="11"/>
      <c r="JJF55" s="11"/>
      <c r="JJG55" s="11"/>
      <c r="JJH55" s="11"/>
      <c r="JJI55" s="11"/>
      <c r="JJJ55" s="11"/>
      <c r="JJK55" s="11"/>
      <c r="JJL55" s="11"/>
      <c r="JJM55" s="11"/>
      <c r="JJN55" s="11"/>
      <c r="JJO55" s="11"/>
      <c r="JJP55" s="11"/>
      <c r="JJQ55" s="11"/>
      <c r="JJR55" s="11"/>
      <c r="JJS55" s="11"/>
      <c r="JJT55" s="11"/>
      <c r="JJU55" s="11"/>
      <c r="JJV55" s="11"/>
      <c r="JJW55" s="11"/>
      <c r="JJX55" s="11"/>
      <c r="JJY55" s="11"/>
      <c r="JJZ55" s="11"/>
      <c r="JKA55" s="11"/>
      <c r="JKB55" s="11"/>
      <c r="JKC55" s="11"/>
      <c r="JKD55" s="11"/>
      <c r="JKE55" s="11"/>
      <c r="JKF55" s="11"/>
      <c r="JKG55" s="11"/>
      <c r="JKH55" s="11"/>
      <c r="JKI55" s="11"/>
      <c r="JKJ55" s="11"/>
      <c r="JKK55" s="11"/>
      <c r="JKL55" s="11"/>
      <c r="JKM55" s="11"/>
      <c r="JKN55" s="11"/>
      <c r="JKO55" s="11"/>
      <c r="JKP55" s="11"/>
      <c r="JKQ55" s="11"/>
      <c r="JKR55" s="11"/>
      <c r="JKS55" s="11"/>
      <c r="JKT55" s="11"/>
      <c r="JKU55" s="11"/>
      <c r="JKV55" s="11"/>
      <c r="JKW55" s="11"/>
      <c r="JKX55" s="11"/>
      <c r="JKY55" s="11"/>
      <c r="JKZ55" s="11"/>
      <c r="JLA55" s="11"/>
      <c r="JLB55" s="11"/>
      <c r="JLC55" s="11"/>
      <c r="JLD55" s="11"/>
      <c r="JLE55" s="11"/>
      <c r="JLF55" s="11"/>
      <c r="JLG55" s="11"/>
      <c r="JLH55" s="11"/>
      <c r="JLI55" s="11"/>
      <c r="JLJ55" s="11"/>
      <c r="JLK55" s="11"/>
      <c r="JLL55" s="11"/>
      <c r="JLM55" s="11"/>
      <c r="JLN55" s="11"/>
      <c r="JLO55" s="11"/>
      <c r="JLP55" s="11"/>
      <c r="JLQ55" s="11"/>
      <c r="JLR55" s="11"/>
      <c r="JLS55" s="11"/>
      <c r="JLT55" s="11"/>
      <c r="JLU55" s="11"/>
      <c r="JLV55" s="11"/>
      <c r="JLW55" s="11"/>
      <c r="JLX55" s="11"/>
      <c r="JLY55" s="11"/>
      <c r="JLZ55" s="11"/>
      <c r="JMA55" s="11"/>
      <c r="JMB55" s="11"/>
      <c r="JMC55" s="11"/>
      <c r="JMD55" s="11"/>
      <c r="JME55" s="11"/>
      <c r="JMF55" s="11"/>
      <c r="JMG55" s="11"/>
      <c r="JMH55" s="11"/>
      <c r="JMI55" s="11"/>
      <c r="JMJ55" s="11"/>
      <c r="JMK55" s="11"/>
      <c r="JML55" s="11"/>
      <c r="JMM55" s="11"/>
      <c r="JMN55" s="11"/>
      <c r="JMO55" s="11"/>
      <c r="JMP55" s="11"/>
      <c r="JMQ55" s="11"/>
      <c r="JMR55" s="11"/>
      <c r="JMS55" s="11"/>
      <c r="JMT55" s="11"/>
      <c r="JMU55" s="11"/>
      <c r="JMV55" s="11"/>
      <c r="JMW55" s="11"/>
      <c r="JMX55" s="11"/>
      <c r="JMY55" s="11"/>
      <c r="JMZ55" s="11"/>
      <c r="JNA55" s="11"/>
      <c r="JNB55" s="11"/>
      <c r="JNC55" s="11"/>
      <c r="JND55" s="11"/>
      <c r="JNE55" s="11"/>
      <c r="JNF55" s="11"/>
      <c r="JNG55" s="11"/>
      <c r="JNH55" s="11"/>
      <c r="JNI55" s="11"/>
      <c r="JNJ55" s="11"/>
      <c r="JNK55" s="11"/>
      <c r="JNL55" s="11"/>
      <c r="JNM55" s="11"/>
      <c r="JNN55" s="11"/>
      <c r="JNO55" s="11"/>
      <c r="JNP55" s="11"/>
      <c r="JNQ55" s="11"/>
      <c r="JNR55" s="11"/>
      <c r="JNS55" s="11"/>
      <c r="JNT55" s="11"/>
      <c r="JNU55" s="11"/>
      <c r="JNV55" s="11"/>
      <c r="JNW55" s="11"/>
      <c r="JNX55" s="11"/>
      <c r="JNY55" s="11"/>
      <c r="JNZ55" s="11"/>
      <c r="JOA55" s="11"/>
      <c r="JOB55" s="11"/>
      <c r="JOC55" s="11"/>
      <c r="JOD55" s="11"/>
      <c r="JOE55" s="11"/>
      <c r="JOF55" s="11"/>
      <c r="JOG55" s="11"/>
      <c r="JOH55" s="11"/>
      <c r="JOI55" s="11"/>
      <c r="JOJ55" s="11"/>
      <c r="JOK55" s="11"/>
      <c r="JOL55" s="11"/>
      <c r="JOM55" s="11"/>
      <c r="JON55" s="11"/>
      <c r="JOO55" s="11"/>
      <c r="JOP55" s="11"/>
      <c r="JOQ55" s="11"/>
      <c r="JOR55" s="11"/>
      <c r="JOS55" s="11"/>
      <c r="JOT55" s="11"/>
      <c r="JOU55" s="11"/>
      <c r="JOV55" s="11"/>
      <c r="JOW55" s="11"/>
      <c r="JOX55" s="11"/>
      <c r="JOY55" s="11"/>
      <c r="JOZ55" s="11"/>
      <c r="JPA55" s="11"/>
      <c r="JPB55" s="11"/>
      <c r="JPC55" s="11"/>
      <c r="JPD55" s="11"/>
      <c r="JPE55" s="11"/>
      <c r="JPF55" s="11"/>
      <c r="JPG55" s="11"/>
      <c r="JPH55" s="11"/>
      <c r="JPI55" s="11"/>
      <c r="JPJ55" s="11"/>
      <c r="JPK55" s="11"/>
      <c r="JPL55" s="11"/>
      <c r="JPM55" s="11"/>
      <c r="JPN55" s="11"/>
      <c r="JPO55" s="11"/>
      <c r="JPP55" s="11"/>
      <c r="JPQ55" s="11"/>
      <c r="JPR55" s="11"/>
      <c r="JPS55" s="11"/>
      <c r="JPT55" s="11"/>
      <c r="JPU55" s="11"/>
      <c r="JPV55" s="11"/>
      <c r="JPW55" s="11"/>
      <c r="JPX55" s="11"/>
      <c r="JPY55" s="11"/>
      <c r="JPZ55" s="11"/>
      <c r="JQA55" s="11"/>
      <c r="JQB55" s="11"/>
      <c r="JQC55" s="11"/>
      <c r="JQD55" s="11"/>
      <c r="JQE55" s="11"/>
      <c r="JQF55" s="11"/>
      <c r="JQG55" s="11"/>
      <c r="JQH55" s="11"/>
      <c r="JQI55" s="11"/>
      <c r="JQJ55" s="11"/>
      <c r="JQK55" s="11"/>
      <c r="JQL55" s="11"/>
      <c r="JQM55" s="11"/>
      <c r="JQN55" s="11"/>
      <c r="JQO55" s="11"/>
      <c r="JQP55" s="11"/>
      <c r="JQQ55" s="11"/>
      <c r="JQR55" s="11"/>
      <c r="JQS55" s="11"/>
      <c r="JQT55" s="11"/>
      <c r="JQU55" s="11"/>
      <c r="JQV55" s="11"/>
      <c r="JQW55" s="11"/>
      <c r="JQX55" s="11"/>
      <c r="JQY55" s="11"/>
      <c r="JQZ55" s="11"/>
      <c r="JRA55" s="11"/>
      <c r="JRB55" s="11"/>
      <c r="JRC55" s="11"/>
      <c r="JRD55" s="11"/>
      <c r="JRE55" s="11"/>
      <c r="JRF55" s="11"/>
      <c r="JRG55" s="11"/>
      <c r="JRH55" s="11"/>
      <c r="JRI55" s="11"/>
      <c r="JRJ55" s="11"/>
      <c r="JRK55" s="11"/>
      <c r="JRL55" s="11"/>
      <c r="JRM55" s="11"/>
      <c r="JRN55" s="11"/>
      <c r="JRO55" s="11"/>
      <c r="JRP55" s="11"/>
      <c r="JRQ55" s="11"/>
      <c r="JRR55" s="11"/>
      <c r="JRS55" s="11"/>
      <c r="JRT55" s="11"/>
      <c r="JRU55" s="11"/>
      <c r="JRV55" s="11"/>
      <c r="JRW55" s="11"/>
      <c r="JRX55" s="11"/>
      <c r="JRY55" s="11"/>
      <c r="JRZ55" s="11"/>
      <c r="JSA55" s="11"/>
      <c r="JSB55" s="11"/>
      <c r="JSC55" s="11"/>
      <c r="JSD55" s="11"/>
      <c r="JSE55" s="11"/>
      <c r="JSF55" s="11"/>
      <c r="JSG55" s="11"/>
      <c r="JSH55" s="11"/>
      <c r="JSI55" s="11"/>
      <c r="JSJ55" s="11"/>
      <c r="JSK55" s="11"/>
      <c r="JSL55" s="11"/>
      <c r="JSM55" s="11"/>
      <c r="JSN55" s="11"/>
      <c r="JSO55" s="11"/>
      <c r="JSP55" s="11"/>
      <c r="JSQ55" s="11"/>
      <c r="JSR55" s="11"/>
      <c r="JSS55" s="11"/>
      <c r="JST55" s="11"/>
      <c r="JSU55" s="11"/>
      <c r="JSV55" s="11"/>
      <c r="JSW55" s="11"/>
      <c r="JSX55" s="11"/>
      <c r="JSY55" s="11"/>
      <c r="JSZ55" s="11"/>
      <c r="JTA55" s="11"/>
      <c r="JTB55" s="11"/>
      <c r="JTC55" s="11"/>
      <c r="JTD55" s="11"/>
      <c r="JTE55" s="11"/>
      <c r="JTF55" s="11"/>
      <c r="JTG55" s="11"/>
      <c r="JTH55" s="11"/>
      <c r="JTI55" s="11"/>
      <c r="JTJ55" s="11"/>
      <c r="JTK55" s="11"/>
      <c r="JTL55" s="11"/>
      <c r="JTM55" s="11"/>
      <c r="JTN55" s="11"/>
      <c r="JTO55" s="11"/>
      <c r="JTP55" s="11"/>
      <c r="JTQ55" s="11"/>
      <c r="JTR55" s="11"/>
      <c r="JTS55" s="11"/>
      <c r="JTT55" s="11"/>
      <c r="JTU55" s="11"/>
      <c r="JTV55" s="11"/>
      <c r="JTW55" s="11"/>
      <c r="JTX55" s="11"/>
      <c r="JTY55" s="11"/>
      <c r="JTZ55" s="11"/>
      <c r="JUA55" s="11"/>
      <c r="JUB55" s="11"/>
      <c r="JUC55" s="11"/>
      <c r="JUD55" s="11"/>
      <c r="JUE55" s="11"/>
      <c r="JUF55" s="11"/>
      <c r="JUG55" s="11"/>
      <c r="JUH55" s="11"/>
      <c r="JUI55" s="11"/>
      <c r="JUJ55" s="11"/>
      <c r="JUK55" s="11"/>
      <c r="JUL55" s="11"/>
      <c r="JUM55" s="11"/>
      <c r="JUN55" s="11"/>
      <c r="JUO55" s="11"/>
      <c r="JUP55" s="11"/>
      <c r="JUQ55" s="11"/>
      <c r="JUR55" s="11"/>
      <c r="JUS55" s="11"/>
      <c r="JUT55" s="11"/>
      <c r="JUU55" s="11"/>
      <c r="JUV55" s="11"/>
      <c r="JUW55" s="11"/>
      <c r="JUX55" s="11"/>
      <c r="JUY55" s="11"/>
      <c r="JUZ55" s="11"/>
      <c r="JVA55" s="11"/>
      <c r="JVB55" s="11"/>
      <c r="JVC55" s="11"/>
      <c r="JVD55" s="11"/>
      <c r="JVE55" s="11"/>
      <c r="JVF55" s="11"/>
      <c r="JVG55" s="11"/>
      <c r="JVH55" s="11"/>
      <c r="JVI55" s="11"/>
      <c r="JVJ55" s="11"/>
      <c r="JVK55" s="11"/>
      <c r="JVL55" s="11"/>
      <c r="JVM55" s="11"/>
      <c r="JVN55" s="11"/>
      <c r="JVO55" s="11"/>
      <c r="JVP55" s="11"/>
      <c r="JVQ55" s="11"/>
      <c r="JVR55" s="11"/>
      <c r="JVS55" s="11"/>
      <c r="JVT55" s="11"/>
      <c r="JVU55" s="11"/>
      <c r="JVV55" s="11"/>
      <c r="JVW55" s="11"/>
      <c r="JVX55" s="11"/>
      <c r="JVY55" s="11"/>
      <c r="JVZ55" s="11"/>
      <c r="JWA55" s="11"/>
      <c r="JWB55" s="11"/>
      <c r="JWC55" s="11"/>
      <c r="JWD55" s="11"/>
      <c r="JWE55" s="11"/>
      <c r="JWF55" s="11"/>
      <c r="JWG55" s="11"/>
      <c r="JWH55" s="11"/>
      <c r="JWI55" s="11"/>
      <c r="JWJ55" s="11"/>
      <c r="JWK55" s="11"/>
      <c r="JWL55" s="11"/>
      <c r="JWM55" s="11"/>
      <c r="JWN55" s="11"/>
      <c r="JWO55" s="11"/>
      <c r="JWP55" s="11"/>
      <c r="JWQ55" s="11"/>
      <c r="JWR55" s="11"/>
      <c r="JWS55" s="11"/>
      <c r="JWT55" s="11"/>
      <c r="JWU55" s="11"/>
      <c r="JWV55" s="11"/>
      <c r="JWW55" s="11"/>
      <c r="JWX55" s="11"/>
      <c r="JWY55" s="11"/>
      <c r="JWZ55" s="11"/>
      <c r="JXA55" s="11"/>
      <c r="JXB55" s="11"/>
      <c r="JXC55" s="11"/>
      <c r="JXD55" s="11"/>
      <c r="JXE55" s="11"/>
      <c r="JXF55" s="11"/>
      <c r="JXG55" s="11"/>
      <c r="JXH55" s="11"/>
      <c r="JXI55" s="11"/>
      <c r="JXJ55" s="11"/>
      <c r="JXK55" s="11"/>
      <c r="JXL55" s="11"/>
      <c r="JXM55" s="11"/>
      <c r="JXN55" s="11"/>
      <c r="JXO55" s="11"/>
      <c r="JXP55" s="11"/>
      <c r="JXQ55" s="11"/>
      <c r="JXR55" s="11"/>
      <c r="JXS55" s="11"/>
      <c r="JXT55" s="11"/>
      <c r="JXU55" s="11"/>
      <c r="JXV55" s="11"/>
      <c r="JXW55" s="11"/>
      <c r="JXX55" s="11"/>
      <c r="JXY55" s="11"/>
      <c r="JXZ55" s="11"/>
      <c r="JYA55" s="11"/>
      <c r="JYB55" s="11"/>
      <c r="JYC55" s="11"/>
      <c r="JYD55" s="11"/>
      <c r="JYE55" s="11"/>
      <c r="JYF55" s="11"/>
      <c r="JYG55" s="11"/>
      <c r="JYH55" s="11"/>
      <c r="JYI55" s="11"/>
      <c r="JYJ55" s="11"/>
      <c r="JYK55" s="11"/>
      <c r="JYL55" s="11"/>
      <c r="JYM55" s="11"/>
      <c r="JYN55" s="11"/>
      <c r="JYO55" s="11"/>
      <c r="JYP55" s="11"/>
      <c r="JYQ55" s="11"/>
      <c r="JYR55" s="11"/>
      <c r="JYS55" s="11"/>
      <c r="JYT55" s="11"/>
      <c r="JYU55" s="11"/>
      <c r="JYV55" s="11"/>
      <c r="JYW55" s="11"/>
      <c r="JYX55" s="11"/>
      <c r="JYY55" s="11"/>
      <c r="JYZ55" s="11"/>
      <c r="JZA55" s="11"/>
      <c r="JZB55" s="11"/>
      <c r="JZC55" s="11"/>
      <c r="JZD55" s="11"/>
      <c r="JZE55" s="11"/>
      <c r="JZF55" s="11"/>
      <c r="JZG55" s="11"/>
      <c r="JZH55" s="11"/>
      <c r="JZI55" s="11"/>
      <c r="JZJ55" s="11"/>
      <c r="JZK55" s="11"/>
      <c r="JZL55" s="11"/>
      <c r="JZM55" s="11"/>
      <c r="JZN55" s="11"/>
      <c r="JZO55" s="11"/>
      <c r="JZP55" s="11"/>
      <c r="JZQ55" s="11"/>
      <c r="JZR55" s="11"/>
      <c r="JZS55" s="11"/>
      <c r="JZT55" s="11"/>
      <c r="JZU55" s="11"/>
      <c r="JZV55" s="11"/>
      <c r="JZW55" s="11"/>
      <c r="JZX55" s="11"/>
      <c r="JZY55" s="11"/>
      <c r="JZZ55" s="11"/>
      <c r="KAA55" s="11"/>
      <c r="KAB55" s="11"/>
      <c r="KAC55" s="11"/>
      <c r="KAD55" s="11"/>
      <c r="KAE55" s="11"/>
      <c r="KAF55" s="11"/>
      <c r="KAG55" s="11"/>
      <c r="KAH55" s="11"/>
      <c r="KAI55" s="11"/>
      <c r="KAJ55" s="11"/>
      <c r="KAK55" s="11"/>
      <c r="KAL55" s="11"/>
      <c r="KAM55" s="11"/>
      <c r="KAN55" s="11"/>
      <c r="KAO55" s="11"/>
      <c r="KAP55" s="11"/>
      <c r="KAQ55" s="11"/>
      <c r="KAR55" s="11"/>
      <c r="KAS55" s="11"/>
      <c r="KAT55" s="11"/>
      <c r="KAU55" s="11"/>
      <c r="KAV55" s="11"/>
      <c r="KAW55" s="11"/>
      <c r="KAX55" s="11"/>
      <c r="KAY55" s="11"/>
      <c r="KAZ55" s="11"/>
      <c r="KBA55" s="11"/>
      <c r="KBB55" s="11"/>
      <c r="KBC55" s="11"/>
      <c r="KBD55" s="11"/>
      <c r="KBE55" s="11"/>
      <c r="KBF55" s="11"/>
      <c r="KBG55" s="11"/>
      <c r="KBH55" s="11"/>
      <c r="KBI55" s="11"/>
      <c r="KBJ55" s="11"/>
      <c r="KBK55" s="11"/>
      <c r="KBL55" s="11"/>
      <c r="KBM55" s="11"/>
      <c r="KBN55" s="11"/>
      <c r="KBO55" s="11"/>
      <c r="KBP55" s="11"/>
      <c r="KBQ55" s="11"/>
      <c r="KBR55" s="11"/>
      <c r="KBS55" s="11"/>
      <c r="KBT55" s="11"/>
      <c r="KBU55" s="11"/>
      <c r="KBV55" s="11"/>
      <c r="KBW55" s="11"/>
      <c r="KBX55" s="11"/>
      <c r="KBY55" s="11"/>
      <c r="KBZ55" s="11"/>
      <c r="KCA55" s="11"/>
      <c r="KCB55" s="11"/>
      <c r="KCC55" s="11"/>
      <c r="KCD55" s="11"/>
      <c r="KCE55" s="11"/>
      <c r="KCF55" s="11"/>
      <c r="KCG55" s="11"/>
      <c r="KCH55" s="11"/>
      <c r="KCI55" s="11"/>
      <c r="KCJ55" s="11"/>
      <c r="KCK55" s="11"/>
      <c r="KCL55" s="11"/>
      <c r="KCM55" s="11"/>
      <c r="KCN55" s="11"/>
      <c r="KCO55" s="11"/>
      <c r="KCP55" s="11"/>
      <c r="KCQ55" s="11"/>
      <c r="KCR55" s="11"/>
      <c r="KCS55" s="11"/>
      <c r="KCT55" s="11"/>
      <c r="KCU55" s="11"/>
      <c r="KCV55" s="11"/>
      <c r="KCW55" s="11"/>
      <c r="KCX55" s="11"/>
      <c r="KCY55" s="11"/>
      <c r="KCZ55" s="11"/>
      <c r="KDA55" s="11"/>
      <c r="KDB55" s="11"/>
      <c r="KDC55" s="11"/>
      <c r="KDD55" s="11"/>
      <c r="KDE55" s="11"/>
      <c r="KDF55" s="11"/>
      <c r="KDG55" s="11"/>
      <c r="KDH55" s="11"/>
      <c r="KDI55" s="11"/>
      <c r="KDJ55" s="11"/>
      <c r="KDK55" s="11"/>
      <c r="KDL55" s="11"/>
      <c r="KDM55" s="11"/>
      <c r="KDN55" s="11"/>
      <c r="KDO55" s="11"/>
      <c r="KDP55" s="11"/>
      <c r="KDQ55" s="11"/>
      <c r="KDR55" s="11"/>
      <c r="KDS55" s="11"/>
      <c r="KDT55" s="11"/>
      <c r="KDU55" s="11"/>
      <c r="KDV55" s="11"/>
      <c r="KDW55" s="11"/>
      <c r="KDX55" s="11"/>
      <c r="KDY55" s="11"/>
      <c r="KDZ55" s="11"/>
      <c r="KEA55" s="11"/>
      <c r="KEB55" s="11"/>
      <c r="KEC55" s="11"/>
      <c r="KED55" s="11"/>
      <c r="KEE55" s="11"/>
      <c r="KEF55" s="11"/>
      <c r="KEG55" s="11"/>
      <c r="KEH55" s="11"/>
      <c r="KEI55" s="11"/>
      <c r="KEJ55" s="11"/>
      <c r="KEK55" s="11"/>
      <c r="KEL55" s="11"/>
      <c r="KEM55" s="11"/>
      <c r="KEN55" s="11"/>
      <c r="KEO55" s="11"/>
      <c r="KEP55" s="11"/>
      <c r="KEQ55" s="11"/>
      <c r="KER55" s="11"/>
      <c r="KES55" s="11"/>
      <c r="KET55" s="11"/>
      <c r="KEU55" s="11"/>
      <c r="KEV55" s="11"/>
      <c r="KEW55" s="11"/>
      <c r="KEX55" s="11"/>
      <c r="KEY55" s="11"/>
      <c r="KEZ55" s="11"/>
      <c r="KFA55" s="11"/>
      <c r="KFB55" s="11"/>
      <c r="KFC55" s="11"/>
      <c r="KFD55" s="11"/>
      <c r="KFE55" s="11"/>
      <c r="KFF55" s="11"/>
      <c r="KFG55" s="11"/>
      <c r="KFH55" s="11"/>
      <c r="KFI55" s="11"/>
      <c r="KFJ55" s="11"/>
      <c r="KFK55" s="11"/>
      <c r="KFL55" s="11"/>
      <c r="KFM55" s="11"/>
      <c r="KFN55" s="11"/>
      <c r="KFO55" s="11"/>
      <c r="KFP55" s="11"/>
      <c r="KFQ55" s="11"/>
      <c r="KFR55" s="11"/>
      <c r="KFS55" s="11"/>
      <c r="KFT55" s="11"/>
      <c r="KFU55" s="11"/>
      <c r="KFV55" s="11"/>
      <c r="KFW55" s="11"/>
      <c r="KFX55" s="11"/>
      <c r="KFY55" s="11"/>
      <c r="KFZ55" s="11"/>
      <c r="KGA55" s="11"/>
      <c r="KGB55" s="11"/>
      <c r="KGC55" s="11"/>
      <c r="KGD55" s="11"/>
      <c r="KGE55" s="11"/>
      <c r="KGF55" s="11"/>
      <c r="KGG55" s="11"/>
      <c r="KGH55" s="11"/>
      <c r="KGI55" s="11"/>
      <c r="KGJ55" s="11"/>
      <c r="KGK55" s="11"/>
      <c r="KGL55" s="11"/>
      <c r="KGM55" s="11"/>
      <c r="KGN55" s="11"/>
      <c r="KGO55" s="11"/>
      <c r="KGP55" s="11"/>
      <c r="KGQ55" s="11"/>
      <c r="KGR55" s="11"/>
      <c r="KGS55" s="11"/>
      <c r="KGT55" s="11"/>
      <c r="KGU55" s="11"/>
      <c r="KGV55" s="11"/>
      <c r="KGW55" s="11"/>
      <c r="KGX55" s="11"/>
      <c r="KGY55" s="11"/>
      <c r="KGZ55" s="11"/>
      <c r="KHA55" s="11"/>
      <c r="KHB55" s="11"/>
      <c r="KHC55" s="11"/>
      <c r="KHD55" s="11"/>
      <c r="KHE55" s="11"/>
      <c r="KHF55" s="11"/>
      <c r="KHG55" s="11"/>
      <c r="KHH55" s="11"/>
      <c r="KHI55" s="11"/>
      <c r="KHJ55" s="11"/>
      <c r="KHK55" s="11"/>
      <c r="KHL55" s="11"/>
      <c r="KHM55" s="11"/>
      <c r="KHN55" s="11"/>
      <c r="KHO55" s="11"/>
      <c r="KHP55" s="11"/>
      <c r="KHQ55" s="11"/>
      <c r="KHR55" s="11"/>
      <c r="KHS55" s="11"/>
      <c r="KHT55" s="11"/>
      <c r="KHU55" s="11"/>
      <c r="KHV55" s="11"/>
      <c r="KHW55" s="11"/>
      <c r="KHX55" s="11"/>
      <c r="KHY55" s="11"/>
      <c r="KHZ55" s="11"/>
      <c r="KIA55" s="11"/>
      <c r="KIB55" s="11"/>
      <c r="KIC55" s="11"/>
      <c r="KID55" s="11"/>
      <c r="KIE55" s="11"/>
      <c r="KIF55" s="11"/>
      <c r="KIG55" s="11"/>
      <c r="KIH55" s="11"/>
      <c r="KII55" s="11"/>
      <c r="KIJ55" s="11"/>
      <c r="KIK55" s="11"/>
      <c r="KIL55" s="11"/>
      <c r="KIM55" s="11"/>
      <c r="KIN55" s="11"/>
      <c r="KIO55" s="11"/>
      <c r="KIP55" s="11"/>
      <c r="KIQ55" s="11"/>
      <c r="KIR55" s="11"/>
      <c r="KIS55" s="11"/>
      <c r="KIT55" s="11"/>
      <c r="KIU55" s="11"/>
      <c r="KIV55" s="11"/>
      <c r="KIW55" s="11"/>
      <c r="KIX55" s="11"/>
      <c r="KIY55" s="11"/>
      <c r="KIZ55" s="11"/>
      <c r="KJA55" s="11"/>
      <c r="KJB55" s="11"/>
      <c r="KJC55" s="11"/>
      <c r="KJD55" s="11"/>
      <c r="KJE55" s="11"/>
      <c r="KJF55" s="11"/>
      <c r="KJG55" s="11"/>
      <c r="KJH55" s="11"/>
      <c r="KJI55" s="11"/>
      <c r="KJJ55" s="11"/>
      <c r="KJK55" s="11"/>
      <c r="KJL55" s="11"/>
      <c r="KJM55" s="11"/>
      <c r="KJN55" s="11"/>
      <c r="KJO55" s="11"/>
      <c r="KJP55" s="11"/>
      <c r="KJQ55" s="11"/>
      <c r="KJR55" s="11"/>
      <c r="KJS55" s="11"/>
      <c r="KJT55" s="11"/>
      <c r="KJU55" s="11"/>
      <c r="KJV55" s="11"/>
      <c r="KJW55" s="11"/>
      <c r="KJX55" s="11"/>
      <c r="KJY55" s="11"/>
      <c r="KJZ55" s="11"/>
      <c r="KKA55" s="11"/>
      <c r="KKB55" s="11"/>
      <c r="KKC55" s="11"/>
      <c r="KKD55" s="11"/>
      <c r="KKE55" s="11"/>
      <c r="KKF55" s="11"/>
      <c r="KKG55" s="11"/>
      <c r="KKH55" s="11"/>
      <c r="KKI55" s="11"/>
      <c r="KKJ55" s="11"/>
      <c r="KKK55" s="11"/>
      <c r="KKL55" s="11"/>
      <c r="KKM55" s="11"/>
      <c r="KKN55" s="11"/>
      <c r="KKO55" s="11"/>
      <c r="KKP55" s="11"/>
      <c r="KKQ55" s="11"/>
      <c r="KKR55" s="11"/>
      <c r="KKS55" s="11"/>
      <c r="KKT55" s="11"/>
      <c r="KKU55" s="11"/>
      <c r="KKV55" s="11"/>
      <c r="KKW55" s="11"/>
      <c r="KKX55" s="11"/>
      <c r="KKY55" s="11"/>
      <c r="KKZ55" s="11"/>
      <c r="KLA55" s="11"/>
      <c r="KLB55" s="11"/>
      <c r="KLC55" s="11"/>
      <c r="KLD55" s="11"/>
      <c r="KLE55" s="11"/>
      <c r="KLF55" s="11"/>
      <c r="KLG55" s="11"/>
      <c r="KLH55" s="11"/>
      <c r="KLI55" s="11"/>
      <c r="KLJ55" s="11"/>
      <c r="KLK55" s="11"/>
      <c r="KLL55" s="11"/>
      <c r="KLM55" s="11"/>
      <c r="KLN55" s="11"/>
      <c r="KLO55" s="11"/>
      <c r="KLP55" s="11"/>
      <c r="KLQ55" s="11"/>
      <c r="KLR55" s="11"/>
      <c r="KLS55" s="11"/>
      <c r="KLT55" s="11"/>
      <c r="KLU55" s="11"/>
      <c r="KLV55" s="11"/>
      <c r="KLW55" s="11"/>
      <c r="KLX55" s="11"/>
      <c r="KLY55" s="11"/>
      <c r="KLZ55" s="11"/>
      <c r="KMA55" s="11"/>
      <c r="KMB55" s="11"/>
      <c r="KMC55" s="11"/>
      <c r="KMD55" s="11"/>
      <c r="KME55" s="11"/>
      <c r="KMF55" s="11"/>
      <c r="KMG55" s="11"/>
      <c r="KMH55" s="11"/>
      <c r="KMI55" s="11"/>
      <c r="KMJ55" s="11"/>
      <c r="KMK55" s="11"/>
      <c r="KML55" s="11"/>
      <c r="KMM55" s="11"/>
      <c r="KMN55" s="11"/>
      <c r="KMO55" s="11"/>
      <c r="KMP55" s="11"/>
      <c r="KMQ55" s="11"/>
      <c r="KMR55" s="11"/>
      <c r="KMS55" s="11"/>
      <c r="KMT55" s="11"/>
      <c r="KMU55" s="11"/>
      <c r="KMV55" s="11"/>
      <c r="KMW55" s="11"/>
      <c r="KMX55" s="11"/>
      <c r="KMY55" s="11"/>
      <c r="KMZ55" s="11"/>
      <c r="KNA55" s="11"/>
      <c r="KNB55" s="11"/>
      <c r="KNC55" s="11"/>
      <c r="KND55" s="11"/>
      <c r="KNE55" s="11"/>
      <c r="KNF55" s="11"/>
      <c r="KNG55" s="11"/>
      <c r="KNH55" s="11"/>
      <c r="KNI55" s="11"/>
      <c r="KNJ55" s="11"/>
      <c r="KNK55" s="11"/>
      <c r="KNL55" s="11"/>
      <c r="KNM55" s="11"/>
      <c r="KNN55" s="11"/>
      <c r="KNO55" s="11"/>
      <c r="KNP55" s="11"/>
      <c r="KNQ55" s="11"/>
      <c r="KNR55" s="11"/>
      <c r="KNS55" s="11"/>
      <c r="KNT55" s="11"/>
      <c r="KNU55" s="11"/>
      <c r="KNV55" s="11"/>
      <c r="KNW55" s="11"/>
      <c r="KNX55" s="11"/>
      <c r="KNY55" s="11"/>
      <c r="KNZ55" s="11"/>
      <c r="KOA55" s="11"/>
      <c r="KOB55" s="11"/>
      <c r="KOC55" s="11"/>
      <c r="KOD55" s="11"/>
      <c r="KOE55" s="11"/>
      <c r="KOF55" s="11"/>
      <c r="KOG55" s="11"/>
      <c r="KOH55" s="11"/>
      <c r="KOI55" s="11"/>
      <c r="KOJ55" s="11"/>
      <c r="KOK55" s="11"/>
      <c r="KOL55" s="11"/>
      <c r="KOM55" s="11"/>
      <c r="KON55" s="11"/>
      <c r="KOO55" s="11"/>
      <c r="KOP55" s="11"/>
      <c r="KOQ55" s="11"/>
      <c r="KOR55" s="11"/>
      <c r="KOS55" s="11"/>
      <c r="KOT55" s="11"/>
      <c r="KOU55" s="11"/>
      <c r="KOV55" s="11"/>
      <c r="KOW55" s="11"/>
      <c r="KOX55" s="11"/>
      <c r="KOY55" s="11"/>
      <c r="KOZ55" s="11"/>
      <c r="KPA55" s="11"/>
      <c r="KPB55" s="11"/>
      <c r="KPC55" s="11"/>
      <c r="KPD55" s="11"/>
      <c r="KPE55" s="11"/>
      <c r="KPF55" s="11"/>
      <c r="KPG55" s="11"/>
      <c r="KPH55" s="11"/>
      <c r="KPI55" s="11"/>
      <c r="KPJ55" s="11"/>
      <c r="KPK55" s="11"/>
      <c r="KPL55" s="11"/>
      <c r="KPM55" s="11"/>
      <c r="KPN55" s="11"/>
      <c r="KPO55" s="11"/>
      <c r="KPP55" s="11"/>
      <c r="KPQ55" s="11"/>
      <c r="KPR55" s="11"/>
      <c r="KPS55" s="11"/>
      <c r="KPT55" s="11"/>
      <c r="KPU55" s="11"/>
      <c r="KPV55" s="11"/>
      <c r="KPW55" s="11"/>
      <c r="KPX55" s="11"/>
      <c r="KPY55" s="11"/>
      <c r="KPZ55" s="11"/>
      <c r="KQA55" s="11"/>
      <c r="KQB55" s="11"/>
      <c r="KQC55" s="11"/>
      <c r="KQD55" s="11"/>
      <c r="KQE55" s="11"/>
      <c r="KQF55" s="11"/>
      <c r="KQG55" s="11"/>
      <c r="KQH55" s="11"/>
      <c r="KQI55" s="11"/>
      <c r="KQJ55" s="11"/>
      <c r="KQK55" s="11"/>
      <c r="KQL55" s="11"/>
      <c r="KQM55" s="11"/>
      <c r="KQN55" s="11"/>
      <c r="KQO55" s="11"/>
      <c r="KQP55" s="11"/>
      <c r="KQQ55" s="11"/>
      <c r="KQR55" s="11"/>
      <c r="KQS55" s="11"/>
      <c r="KQT55" s="11"/>
      <c r="KQU55" s="11"/>
      <c r="KQV55" s="11"/>
      <c r="KQW55" s="11"/>
      <c r="KQX55" s="11"/>
      <c r="KQY55" s="11"/>
      <c r="KQZ55" s="11"/>
      <c r="KRA55" s="11"/>
      <c r="KRB55" s="11"/>
      <c r="KRC55" s="11"/>
      <c r="KRD55" s="11"/>
      <c r="KRE55" s="11"/>
      <c r="KRF55" s="11"/>
      <c r="KRG55" s="11"/>
      <c r="KRH55" s="11"/>
      <c r="KRI55" s="11"/>
      <c r="KRJ55" s="11"/>
      <c r="KRK55" s="11"/>
      <c r="KRL55" s="11"/>
      <c r="KRM55" s="11"/>
      <c r="KRN55" s="11"/>
      <c r="KRO55" s="11"/>
      <c r="KRP55" s="11"/>
      <c r="KRQ55" s="11"/>
      <c r="KRR55" s="11"/>
      <c r="KRS55" s="11"/>
      <c r="KRT55" s="11"/>
      <c r="KRU55" s="11"/>
      <c r="KRV55" s="11"/>
      <c r="KRW55" s="11"/>
      <c r="KRX55" s="11"/>
      <c r="KRY55" s="11"/>
      <c r="KRZ55" s="11"/>
      <c r="KSA55" s="11"/>
      <c r="KSB55" s="11"/>
      <c r="KSC55" s="11"/>
      <c r="KSD55" s="11"/>
      <c r="KSE55" s="11"/>
      <c r="KSF55" s="11"/>
      <c r="KSG55" s="11"/>
      <c r="KSH55" s="11"/>
      <c r="KSI55" s="11"/>
      <c r="KSJ55" s="11"/>
      <c r="KSK55" s="11"/>
      <c r="KSL55" s="11"/>
      <c r="KSM55" s="11"/>
      <c r="KSN55" s="11"/>
      <c r="KSO55" s="11"/>
      <c r="KSP55" s="11"/>
      <c r="KSQ55" s="11"/>
      <c r="KSR55" s="11"/>
      <c r="KSS55" s="11"/>
      <c r="KST55" s="11"/>
      <c r="KSU55" s="11"/>
      <c r="KSV55" s="11"/>
      <c r="KSW55" s="11"/>
      <c r="KSX55" s="11"/>
      <c r="KSY55" s="11"/>
      <c r="KSZ55" s="11"/>
      <c r="KTA55" s="11"/>
      <c r="KTB55" s="11"/>
      <c r="KTC55" s="11"/>
      <c r="KTD55" s="11"/>
      <c r="KTE55" s="11"/>
      <c r="KTF55" s="11"/>
      <c r="KTG55" s="11"/>
      <c r="KTH55" s="11"/>
      <c r="KTI55" s="11"/>
      <c r="KTJ55" s="11"/>
      <c r="KTK55" s="11"/>
      <c r="KTL55" s="11"/>
      <c r="KTM55" s="11"/>
      <c r="KTN55" s="11"/>
      <c r="KTO55" s="11"/>
      <c r="KTP55" s="11"/>
      <c r="KTQ55" s="11"/>
      <c r="KTR55" s="11"/>
      <c r="KTS55" s="11"/>
      <c r="KTT55" s="11"/>
      <c r="KTU55" s="11"/>
      <c r="KTV55" s="11"/>
      <c r="KTW55" s="11"/>
      <c r="KTX55" s="11"/>
      <c r="KTY55" s="11"/>
      <c r="KTZ55" s="11"/>
      <c r="KUA55" s="11"/>
      <c r="KUB55" s="11"/>
      <c r="KUC55" s="11"/>
      <c r="KUD55" s="11"/>
      <c r="KUE55" s="11"/>
      <c r="KUF55" s="11"/>
      <c r="KUG55" s="11"/>
      <c r="KUH55" s="11"/>
      <c r="KUI55" s="11"/>
      <c r="KUJ55" s="11"/>
      <c r="KUK55" s="11"/>
      <c r="KUL55" s="11"/>
      <c r="KUM55" s="11"/>
      <c r="KUN55" s="11"/>
      <c r="KUO55" s="11"/>
      <c r="KUP55" s="11"/>
      <c r="KUQ55" s="11"/>
      <c r="KUR55" s="11"/>
      <c r="KUS55" s="11"/>
      <c r="KUT55" s="11"/>
      <c r="KUU55" s="11"/>
      <c r="KUV55" s="11"/>
      <c r="KUW55" s="11"/>
      <c r="KUX55" s="11"/>
      <c r="KUY55" s="11"/>
      <c r="KUZ55" s="11"/>
      <c r="KVA55" s="11"/>
      <c r="KVB55" s="11"/>
      <c r="KVC55" s="11"/>
      <c r="KVD55" s="11"/>
      <c r="KVE55" s="11"/>
      <c r="KVF55" s="11"/>
      <c r="KVG55" s="11"/>
      <c r="KVH55" s="11"/>
      <c r="KVI55" s="11"/>
      <c r="KVJ55" s="11"/>
      <c r="KVK55" s="11"/>
      <c r="KVL55" s="11"/>
      <c r="KVM55" s="11"/>
      <c r="KVN55" s="11"/>
      <c r="KVO55" s="11"/>
      <c r="KVP55" s="11"/>
      <c r="KVQ55" s="11"/>
      <c r="KVR55" s="11"/>
      <c r="KVS55" s="11"/>
      <c r="KVT55" s="11"/>
      <c r="KVU55" s="11"/>
      <c r="KVV55" s="11"/>
      <c r="KVW55" s="11"/>
      <c r="KVX55" s="11"/>
      <c r="KVY55" s="11"/>
      <c r="KVZ55" s="11"/>
      <c r="KWA55" s="11"/>
      <c r="KWB55" s="11"/>
      <c r="KWC55" s="11"/>
      <c r="KWD55" s="11"/>
      <c r="KWE55" s="11"/>
      <c r="KWF55" s="11"/>
      <c r="KWG55" s="11"/>
      <c r="KWH55" s="11"/>
      <c r="KWI55" s="11"/>
      <c r="KWJ55" s="11"/>
      <c r="KWK55" s="11"/>
      <c r="KWL55" s="11"/>
      <c r="KWM55" s="11"/>
      <c r="KWN55" s="11"/>
      <c r="KWO55" s="11"/>
      <c r="KWP55" s="11"/>
      <c r="KWQ55" s="11"/>
      <c r="KWR55" s="11"/>
      <c r="KWS55" s="11"/>
      <c r="KWT55" s="11"/>
      <c r="KWU55" s="11"/>
      <c r="KWV55" s="11"/>
      <c r="KWW55" s="11"/>
      <c r="KWX55" s="11"/>
      <c r="KWY55" s="11"/>
      <c r="KWZ55" s="11"/>
      <c r="KXA55" s="11"/>
      <c r="KXB55" s="11"/>
      <c r="KXC55" s="11"/>
      <c r="KXD55" s="11"/>
      <c r="KXE55" s="11"/>
      <c r="KXF55" s="11"/>
      <c r="KXG55" s="11"/>
      <c r="KXH55" s="11"/>
      <c r="KXI55" s="11"/>
      <c r="KXJ55" s="11"/>
      <c r="KXK55" s="11"/>
      <c r="KXL55" s="11"/>
      <c r="KXM55" s="11"/>
      <c r="KXN55" s="11"/>
      <c r="KXO55" s="11"/>
      <c r="KXP55" s="11"/>
      <c r="KXQ55" s="11"/>
      <c r="KXR55" s="11"/>
      <c r="KXS55" s="11"/>
      <c r="KXT55" s="11"/>
      <c r="KXU55" s="11"/>
      <c r="KXV55" s="11"/>
      <c r="KXW55" s="11"/>
      <c r="KXX55" s="11"/>
      <c r="KXY55" s="11"/>
      <c r="KXZ55" s="11"/>
      <c r="KYA55" s="11"/>
      <c r="KYB55" s="11"/>
      <c r="KYC55" s="11"/>
      <c r="KYD55" s="11"/>
      <c r="KYE55" s="11"/>
      <c r="KYF55" s="11"/>
      <c r="KYG55" s="11"/>
      <c r="KYH55" s="11"/>
      <c r="KYI55" s="11"/>
      <c r="KYJ55" s="11"/>
      <c r="KYK55" s="11"/>
      <c r="KYL55" s="11"/>
      <c r="KYM55" s="11"/>
      <c r="KYN55" s="11"/>
      <c r="KYO55" s="11"/>
      <c r="KYP55" s="11"/>
      <c r="KYQ55" s="11"/>
      <c r="KYR55" s="11"/>
      <c r="KYS55" s="11"/>
      <c r="KYT55" s="11"/>
      <c r="KYU55" s="11"/>
      <c r="KYV55" s="11"/>
      <c r="KYW55" s="11"/>
      <c r="KYX55" s="11"/>
      <c r="KYY55" s="11"/>
      <c r="KYZ55" s="11"/>
      <c r="KZA55" s="11"/>
      <c r="KZB55" s="11"/>
      <c r="KZC55" s="11"/>
      <c r="KZD55" s="11"/>
      <c r="KZE55" s="11"/>
      <c r="KZF55" s="11"/>
      <c r="KZG55" s="11"/>
      <c r="KZH55" s="11"/>
      <c r="KZI55" s="11"/>
      <c r="KZJ55" s="11"/>
      <c r="KZK55" s="11"/>
      <c r="KZL55" s="11"/>
      <c r="KZM55" s="11"/>
      <c r="KZN55" s="11"/>
      <c r="KZO55" s="11"/>
      <c r="KZP55" s="11"/>
      <c r="KZQ55" s="11"/>
      <c r="KZR55" s="11"/>
      <c r="KZS55" s="11"/>
      <c r="KZT55" s="11"/>
      <c r="KZU55" s="11"/>
      <c r="KZV55" s="11"/>
      <c r="KZW55" s="11"/>
      <c r="KZX55" s="11"/>
      <c r="KZY55" s="11"/>
      <c r="KZZ55" s="11"/>
      <c r="LAA55" s="11"/>
      <c r="LAB55" s="11"/>
      <c r="LAC55" s="11"/>
      <c r="LAD55" s="11"/>
      <c r="LAE55" s="11"/>
      <c r="LAF55" s="11"/>
      <c r="LAG55" s="11"/>
      <c r="LAH55" s="11"/>
      <c r="LAI55" s="11"/>
      <c r="LAJ55" s="11"/>
      <c r="LAK55" s="11"/>
      <c r="LAL55" s="11"/>
      <c r="LAM55" s="11"/>
      <c r="LAN55" s="11"/>
      <c r="LAO55" s="11"/>
      <c r="LAP55" s="11"/>
      <c r="LAQ55" s="11"/>
      <c r="LAR55" s="11"/>
      <c r="LAS55" s="11"/>
      <c r="LAT55" s="11"/>
      <c r="LAU55" s="11"/>
      <c r="LAV55" s="11"/>
      <c r="LAW55" s="11"/>
      <c r="LAX55" s="11"/>
      <c r="LAY55" s="11"/>
      <c r="LAZ55" s="11"/>
      <c r="LBA55" s="11"/>
      <c r="LBB55" s="11"/>
      <c r="LBC55" s="11"/>
      <c r="LBD55" s="11"/>
      <c r="LBE55" s="11"/>
      <c r="LBF55" s="11"/>
      <c r="LBG55" s="11"/>
      <c r="LBH55" s="11"/>
      <c r="LBI55" s="11"/>
      <c r="LBJ55" s="11"/>
      <c r="LBK55" s="11"/>
      <c r="LBL55" s="11"/>
      <c r="LBM55" s="11"/>
      <c r="LBN55" s="11"/>
      <c r="LBO55" s="11"/>
      <c r="LBP55" s="11"/>
      <c r="LBQ55" s="11"/>
      <c r="LBR55" s="11"/>
      <c r="LBS55" s="11"/>
      <c r="LBT55" s="11"/>
      <c r="LBU55" s="11"/>
      <c r="LBV55" s="11"/>
      <c r="LBW55" s="11"/>
      <c r="LBX55" s="11"/>
      <c r="LBY55" s="11"/>
      <c r="LBZ55" s="11"/>
      <c r="LCA55" s="11"/>
      <c r="LCB55" s="11"/>
      <c r="LCC55" s="11"/>
      <c r="LCD55" s="11"/>
      <c r="LCE55" s="11"/>
      <c r="LCF55" s="11"/>
      <c r="LCG55" s="11"/>
      <c r="LCH55" s="11"/>
      <c r="LCI55" s="11"/>
      <c r="LCJ55" s="11"/>
      <c r="LCK55" s="11"/>
      <c r="LCL55" s="11"/>
      <c r="LCM55" s="11"/>
      <c r="LCN55" s="11"/>
      <c r="LCO55" s="11"/>
      <c r="LCP55" s="11"/>
      <c r="LCQ55" s="11"/>
      <c r="LCR55" s="11"/>
      <c r="LCS55" s="11"/>
      <c r="LCT55" s="11"/>
      <c r="LCU55" s="11"/>
      <c r="LCV55" s="11"/>
      <c r="LCW55" s="11"/>
      <c r="LCX55" s="11"/>
      <c r="LCY55" s="11"/>
      <c r="LCZ55" s="11"/>
      <c r="LDA55" s="11"/>
      <c r="LDB55" s="11"/>
      <c r="LDC55" s="11"/>
      <c r="LDD55" s="11"/>
      <c r="LDE55" s="11"/>
      <c r="LDF55" s="11"/>
      <c r="LDG55" s="11"/>
      <c r="LDH55" s="11"/>
      <c r="LDI55" s="11"/>
      <c r="LDJ55" s="11"/>
      <c r="LDK55" s="11"/>
      <c r="LDL55" s="11"/>
      <c r="LDM55" s="11"/>
      <c r="LDN55" s="11"/>
      <c r="LDO55" s="11"/>
      <c r="LDP55" s="11"/>
      <c r="LDQ55" s="11"/>
      <c r="LDR55" s="11"/>
      <c r="LDS55" s="11"/>
      <c r="LDT55" s="11"/>
      <c r="LDU55" s="11"/>
      <c r="LDV55" s="11"/>
      <c r="LDW55" s="11"/>
      <c r="LDX55" s="11"/>
      <c r="LDY55" s="11"/>
      <c r="LDZ55" s="11"/>
      <c r="LEA55" s="11"/>
      <c r="LEB55" s="11"/>
      <c r="LEC55" s="11"/>
      <c r="LED55" s="11"/>
      <c r="LEE55" s="11"/>
      <c r="LEF55" s="11"/>
      <c r="LEG55" s="11"/>
      <c r="LEH55" s="11"/>
      <c r="LEI55" s="11"/>
      <c r="LEJ55" s="11"/>
      <c r="LEK55" s="11"/>
      <c r="LEL55" s="11"/>
      <c r="LEM55" s="11"/>
      <c r="LEN55" s="11"/>
      <c r="LEO55" s="11"/>
      <c r="LEP55" s="11"/>
      <c r="LEQ55" s="11"/>
      <c r="LER55" s="11"/>
      <c r="LES55" s="11"/>
      <c r="LET55" s="11"/>
      <c r="LEU55" s="11"/>
      <c r="LEV55" s="11"/>
      <c r="LEW55" s="11"/>
      <c r="LEX55" s="11"/>
      <c r="LEY55" s="11"/>
      <c r="LEZ55" s="11"/>
      <c r="LFA55" s="11"/>
      <c r="LFB55" s="11"/>
      <c r="LFC55" s="11"/>
      <c r="LFD55" s="11"/>
      <c r="LFE55" s="11"/>
      <c r="LFF55" s="11"/>
      <c r="LFG55" s="11"/>
      <c r="LFH55" s="11"/>
      <c r="LFI55" s="11"/>
      <c r="LFJ55" s="11"/>
      <c r="LFK55" s="11"/>
      <c r="LFL55" s="11"/>
      <c r="LFM55" s="11"/>
      <c r="LFN55" s="11"/>
      <c r="LFO55" s="11"/>
      <c r="LFP55" s="11"/>
      <c r="LFQ55" s="11"/>
      <c r="LFR55" s="11"/>
      <c r="LFS55" s="11"/>
      <c r="LFT55" s="11"/>
      <c r="LFU55" s="11"/>
      <c r="LFV55" s="11"/>
      <c r="LFW55" s="11"/>
      <c r="LFX55" s="11"/>
      <c r="LFY55" s="11"/>
      <c r="LFZ55" s="11"/>
      <c r="LGA55" s="11"/>
      <c r="LGB55" s="11"/>
      <c r="LGC55" s="11"/>
      <c r="LGD55" s="11"/>
      <c r="LGE55" s="11"/>
      <c r="LGF55" s="11"/>
      <c r="LGG55" s="11"/>
      <c r="LGH55" s="11"/>
      <c r="LGI55" s="11"/>
      <c r="LGJ55" s="11"/>
      <c r="LGK55" s="11"/>
      <c r="LGL55" s="11"/>
      <c r="LGM55" s="11"/>
      <c r="LGN55" s="11"/>
      <c r="LGO55" s="11"/>
      <c r="LGP55" s="11"/>
      <c r="LGQ55" s="11"/>
      <c r="LGR55" s="11"/>
      <c r="LGS55" s="11"/>
      <c r="LGT55" s="11"/>
      <c r="LGU55" s="11"/>
      <c r="LGV55" s="11"/>
      <c r="LGW55" s="11"/>
      <c r="LGX55" s="11"/>
      <c r="LGY55" s="11"/>
      <c r="LGZ55" s="11"/>
      <c r="LHA55" s="11"/>
      <c r="LHB55" s="11"/>
      <c r="LHC55" s="11"/>
      <c r="LHD55" s="11"/>
      <c r="LHE55" s="11"/>
      <c r="LHF55" s="11"/>
      <c r="LHG55" s="11"/>
      <c r="LHH55" s="11"/>
      <c r="LHI55" s="11"/>
      <c r="LHJ55" s="11"/>
      <c r="LHK55" s="11"/>
      <c r="LHL55" s="11"/>
      <c r="LHM55" s="11"/>
      <c r="LHN55" s="11"/>
      <c r="LHO55" s="11"/>
      <c r="LHP55" s="11"/>
      <c r="LHQ55" s="11"/>
      <c r="LHR55" s="11"/>
      <c r="LHS55" s="11"/>
      <c r="LHT55" s="11"/>
      <c r="LHU55" s="11"/>
      <c r="LHV55" s="11"/>
      <c r="LHW55" s="11"/>
      <c r="LHX55" s="11"/>
      <c r="LHY55" s="11"/>
      <c r="LHZ55" s="11"/>
      <c r="LIA55" s="11"/>
      <c r="LIB55" s="11"/>
      <c r="LIC55" s="11"/>
      <c r="LID55" s="11"/>
      <c r="LIE55" s="11"/>
      <c r="LIF55" s="11"/>
      <c r="LIG55" s="11"/>
      <c r="LIH55" s="11"/>
      <c r="LII55" s="11"/>
      <c r="LIJ55" s="11"/>
      <c r="LIK55" s="11"/>
      <c r="LIL55" s="11"/>
      <c r="LIM55" s="11"/>
      <c r="LIN55" s="11"/>
      <c r="LIO55" s="11"/>
      <c r="LIP55" s="11"/>
      <c r="LIQ55" s="11"/>
      <c r="LIR55" s="11"/>
      <c r="LIS55" s="11"/>
      <c r="LIT55" s="11"/>
      <c r="LIU55" s="11"/>
      <c r="LIV55" s="11"/>
      <c r="LIW55" s="11"/>
      <c r="LIX55" s="11"/>
      <c r="LIY55" s="11"/>
      <c r="LIZ55" s="11"/>
      <c r="LJA55" s="11"/>
      <c r="LJB55" s="11"/>
      <c r="LJC55" s="11"/>
      <c r="LJD55" s="11"/>
      <c r="LJE55" s="11"/>
      <c r="LJF55" s="11"/>
      <c r="LJG55" s="11"/>
      <c r="LJH55" s="11"/>
      <c r="LJI55" s="11"/>
      <c r="LJJ55" s="11"/>
      <c r="LJK55" s="11"/>
      <c r="LJL55" s="11"/>
      <c r="LJM55" s="11"/>
      <c r="LJN55" s="11"/>
      <c r="LJO55" s="11"/>
      <c r="LJP55" s="11"/>
      <c r="LJQ55" s="11"/>
      <c r="LJR55" s="11"/>
      <c r="LJS55" s="11"/>
      <c r="LJT55" s="11"/>
      <c r="LJU55" s="11"/>
      <c r="LJV55" s="11"/>
      <c r="LJW55" s="11"/>
      <c r="LJX55" s="11"/>
      <c r="LJY55" s="11"/>
      <c r="LJZ55" s="11"/>
      <c r="LKA55" s="11"/>
      <c r="LKB55" s="11"/>
      <c r="LKC55" s="11"/>
      <c r="LKD55" s="11"/>
      <c r="LKE55" s="11"/>
      <c r="LKF55" s="11"/>
      <c r="LKG55" s="11"/>
      <c r="LKH55" s="11"/>
      <c r="LKI55" s="11"/>
      <c r="LKJ55" s="11"/>
      <c r="LKK55" s="11"/>
      <c r="LKL55" s="11"/>
      <c r="LKM55" s="11"/>
      <c r="LKN55" s="11"/>
      <c r="LKO55" s="11"/>
      <c r="LKP55" s="11"/>
      <c r="LKQ55" s="11"/>
      <c r="LKR55" s="11"/>
      <c r="LKS55" s="11"/>
      <c r="LKT55" s="11"/>
      <c r="LKU55" s="11"/>
      <c r="LKV55" s="11"/>
      <c r="LKW55" s="11"/>
      <c r="LKX55" s="11"/>
      <c r="LKY55" s="11"/>
      <c r="LKZ55" s="11"/>
      <c r="LLA55" s="11"/>
      <c r="LLB55" s="11"/>
      <c r="LLC55" s="11"/>
      <c r="LLD55" s="11"/>
      <c r="LLE55" s="11"/>
      <c r="LLF55" s="11"/>
      <c r="LLG55" s="11"/>
      <c r="LLH55" s="11"/>
      <c r="LLI55" s="11"/>
      <c r="LLJ55" s="11"/>
      <c r="LLK55" s="11"/>
      <c r="LLL55" s="11"/>
      <c r="LLM55" s="11"/>
      <c r="LLN55" s="11"/>
      <c r="LLO55" s="11"/>
      <c r="LLP55" s="11"/>
      <c r="LLQ55" s="11"/>
      <c r="LLR55" s="11"/>
      <c r="LLS55" s="11"/>
      <c r="LLT55" s="11"/>
      <c r="LLU55" s="11"/>
      <c r="LLV55" s="11"/>
      <c r="LLW55" s="11"/>
      <c r="LLX55" s="11"/>
      <c r="LLY55" s="11"/>
      <c r="LLZ55" s="11"/>
      <c r="LMA55" s="11"/>
      <c r="LMB55" s="11"/>
      <c r="LMC55" s="11"/>
      <c r="LMD55" s="11"/>
      <c r="LME55" s="11"/>
      <c r="LMF55" s="11"/>
      <c r="LMG55" s="11"/>
      <c r="LMH55" s="11"/>
      <c r="LMI55" s="11"/>
      <c r="LMJ55" s="11"/>
      <c r="LMK55" s="11"/>
      <c r="LML55" s="11"/>
      <c r="LMM55" s="11"/>
      <c r="LMN55" s="11"/>
      <c r="LMO55" s="11"/>
      <c r="LMP55" s="11"/>
      <c r="LMQ55" s="11"/>
      <c r="LMR55" s="11"/>
      <c r="LMS55" s="11"/>
      <c r="LMT55" s="11"/>
      <c r="LMU55" s="11"/>
      <c r="LMV55" s="11"/>
      <c r="LMW55" s="11"/>
      <c r="LMX55" s="11"/>
      <c r="LMY55" s="11"/>
      <c r="LMZ55" s="11"/>
      <c r="LNA55" s="11"/>
      <c r="LNB55" s="11"/>
      <c r="LNC55" s="11"/>
      <c r="LND55" s="11"/>
      <c r="LNE55" s="11"/>
      <c r="LNF55" s="11"/>
      <c r="LNG55" s="11"/>
      <c r="LNH55" s="11"/>
      <c r="LNI55" s="11"/>
      <c r="LNJ55" s="11"/>
      <c r="LNK55" s="11"/>
      <c r="LNL55" s="11"/>
      <c r="LNM55" s="11"/>
      <c r="LNN55" s="11"/>
      <c r="LNO55" s="11"/>
      <c r="LNP55" s="11"/>
      <c r="LNQ55" s="11"/>
      <c r="LNR55" s="11"/>
      <c r="LNS55" s="11"/>
      <c r="LNT55" s="11"/>
      <c r="LNU55" s="11"/>
      <c r="LNV55" s="11"/>
      <c r="LNW55" s="11"/>
      <c r="LNX55" s="11"/>
      <c r="LNY55" s="11"/>
      <c r="LNZ55" s="11"/>
      <c r="LOA55" s="11"/>
      <c r="LOB55" s="11"/>
      <c r="LOC55" s="11"/>
      <c r="LOD55" s="11"/>
      <c r="LOE55" s="11"/>
      <c r="LOF55" s="11"/>
      <c r="LOG55" s="11"/>
      <c r="LOH55" s="11"/>
      <c r="LOI55" s="11"/>
      <c r="LOJ55" s="11"/>
      <c r="LOK55" s="11"/>
      <c r="LOL55" s="11"/>
      <c r="LOM55" s="11"/>
      <c r="LON55" s="11"/>
      <c r="LOO55" s="11"/>
      <c r="LOP55" s="11"/>
      <c r="LOQ55" s="11"/>
      <c r="LOR55" s="11"/>
      <c r="LOS55" s="11"/>
      <c r="LOT55" s="11"/>
      <c r="LOU55" s="11"/>
      <c r="LOV55" s="11"/>
      <c r="LOW55" s="11"/>
      <c r="LOX55" s="11"/>
      <c r="LOY55" s="11"/>
      <c r="LOZ55" s="11"/>
      <c r="LPA55" s="11"/>
      <c r="LPB55" s="11"/>
      <c r="LPC55" s="11"/>
      <c r="LPD55" s="11"/>
      <c r="LPE55" s="11"/>
      <c r="LPF55" s="11"/>
      <c r="LPG55" s="11"/>
      <c r="LPH55" s="11"/>
      <c r="LPI55" s="11"/>
      <c r="LPJ55" s="11"/>
      <c r="LPK55" s="11"/>
      <c r="LPL55" s="11"/>
      <c r="LPM55" s="11"/>
      <c r="LPN55" s="11"/>
      <c r="LPO55" s="11"/>
      <c r="LPP55" s="11"/>
      <c r="LPQ55" s="11"/>
      <c r="LPR55" s="11"/>
      <c r="LPS55" s="11"/>
      <c r="LPT55" s="11"/>
      <c r="LPU55" s="11"/>
      <c r="LPV55" s="11"/>
      <c r="LPW55" s="11"/>
      <c r="LPX55" s="11"/>
      <c r="LPY55" s="11"/>
      <c r="LPZ55" s="11"/>
      <c r="LQA55" s="11"/>
      <c r="LQB55" s="11"/>
      <c r="LQC55" s="11"/>
      <c r="LQD55" s="11"/>
      <c r="LQE55" s="11"/>
      <c r="LQF55" s="11"/>
      <c r="LQG55" s="11"/>
      <c r="LQH55" s="11"/>
      <c r="LQI55" s="11"/>
      <c r="LQJ55" s="11"/>
      <c r="LQK55" s="11"/>
      <c r="LQL55" s="11"/>
      <c r="LQM55" s="11"/>
      <c r="LQN55" s="11"/>
      <c r="LQO55" s="11"/>
      <c r="LQP55" s="11"/>
      <c r="LQQ55" s="11"/>
      <c r="LQR55" s="11"/>
      <c r="LQS55" s="11"/>
      <c r="LQT55" s="11"/>
      <c r="LQU55" s="11"/>
      <c r="LQV55" s="11"/>
      <c r="LQW55" s="11"/>
      <c r="LQX55" s="11"/>
      <c r="LQY55" s="11"/>
      <c r="LQZ55" s="11"/>
      <c r="LRA55" s="11"/>
      <c r="LRB55" s="11"/>
      <c r="LRC55" s="11"/>
      <c r="LRD55" s="11"/>
      <c r="LRE55" s="11"/>
      <c r="LRF55" s="11"/>
      <c r="LRG55" s="11"/>
      <c r="LRH55" s="11"/>
      <c r="LRI55" s="11"/>
      <c r="LRJ55" s="11"/>
      <c r="LRK55" s="11"/>
      <c r="LRL55" s="11"/>
      <c r="LRM55" s="11"/>
      <c r="LRN55" s="11"/>
      <c r="LRO55" s="11"/>
      <c r="LRP55" s="11"/>
      <c r="LRQ55" s="11"/>
      <c r="LRR55" s="11"/>
      <c r="LRS55" s="11"/>
      <c r="LRT55" s="11"/>
      <c r="LRU55" s="11"/>
      <c r="LRV55" s="11"/>
      <c r="LRW55" s="11"/>
      <c r="LRX55" s="11"/>
      <c r="LRY55" s="11"/>
      <c r="LRZ55" s="11"/>
      <c r="LSA55" s="11"/>
      <c r="LSB55" s="11"/>
      <c r="LSC55" s="11"/>
      <c r="LSD55" s="11"/>
      <c r="LSE55" s="11"/>
      <c r="LSF55" s="11"/>
      <c r="LSG55" s="11"/>
      <c r="LSH55" s="11"/>
      <c r="LSI55" s="11"/>
      <c r="LSJ55" s="11"/>
      <c r="LSK55" s="11"/>
      <c r="LSL55" s="11"/>
      <c r="LSM55" s="11"/>
      <c r="LSN55" s="11"/>
      <c r="LSO55" s="11"/>
      <c r="LSP55" s="11"/>
      <c r="LSQ55" s="11"/>
      <c r="LSR55" s="11"/>
      <c r="LSS55" s="11"/>
      <c r="LST55" s="11"/>
      <c r="LSU55" s="11"/>
      <c r="LSV55" s="11"/>
      <c r="LSW55" s="11"/>
      <c r="LSX55" s="11"/>
      <c r="LSY55" s="11"/>
      <c r="LSZ55" s="11"/>
      <c r="LTA55" s="11"/>
      <c r="LTB55" s="11"/>
      <c r="LTC55" s="11"/>
      <c r="LTD55" s="11"/>
      <c r="LTE55" s="11"/>
      <c r="LTF55" s="11"/>
      <c r="LTG55" s="11"/>
      <c r="LTH55" s="11"/>
      <c r="LTI55" s="11"/>
      <c r="LTJ55" s="11"/>
      <c r="LTK55" s="11"/>
      <c r="LTL55" s="11"/>
      <c r="LTM55" s="11"/>
      <c r="LTN55" s="11"/>
      <c r="LTO55" s="11"/>
      <c r="LTP55" s="11"/>
      <c r="LTQ55" s="11"/>
      <c r="LTR55" s="11"/>
      <c r="LTS55" s="11"/>
      <c r="LTT55" s="11"/>
      <c r="LTU55" s="11"/>
      <c r="LTV55" s="11"/>
      <c r="LTW55" s="11"/>
      <c r="LTX55" s="11"/>
      <c r="LTY55" s="11"/>
      <c r="LTZ55" s="11"/>
      <c r="LUA55" s="11"/>
      <c r="LUB55" s="11"/>
      <c r="LUC55" s="11"/>
      <c r="LUD55" s="11"/>
      <c r="LUE55" s="11"/>
      <c r="LUF55" s="11"/>
      <c r="LUG55" s="11"/>
      <c r="LUH55" s="11"/>
      <c r="LUI55" s="11"/>
      <c r="LUJ55" s="11"/>
      <c r="LUK55" s="11"/>
      <c r="LUL55" s="11"/>
      <c r="LUM55" s="11"/>
      <c r="LUN55" s="11"/>
      <c r="LUO55" s="11"/>
      <c r="LUP55" s="11"/>
      <c r="LUQ55" s="11"/>
      <c r="LUR55" s="11"/>
      <c r="LUS55" s="11"/>
      <c r="LUT55" s="11"/>
      <c r="LUU55" s="11"/>
      <c r="LUV55" s="11"/>
      <c r="LUW55" s="11"/>
      <c r="LUX55" s="11"/>
      <c r="LUY55" s="11"/>
      <c r="LUZ55" s="11"/>
      <c r="LVA55" s="11"/>
      <c r="LVB55" s="11"/>
      <c r="LVC55" s="11"/>
      <c r="LVD55" s="11"/>
      <c r="LVE55" s="11"/>
      <c r="LVF55" s="11"/>
      <c r="LVG55" s="11"/>
      <c r="LVH55" s="11"/>
      <c r="LVI55" s="11"/>
      <c r="LVJ55" s="11"/>
      <c r="LVK55" s="11"/>
      <c r="LVL55" s="11"/>
      <c r="LVM55" s="11"/>
      <c r="LVN55" s="11"/>
      <c r="LVO55" s="11"/>
      <c r="LVP55" s="11"/>
      <c r="LVQ55" s="11"/>
      <c r="LVR55" s="11"/>
      <c r="LVS55" s="11"/>
      <c r="LVT55" s="11"/>
      <c r="LVU55" s="11"/>
      <c r="LVV55" s="11"/>
      <c r="LVW55" s="11"/>
      <c r="LVX55" s="11"/>
      <c r="LVY55" s="11"/>
      <c r="LVZ55" s="11"/>
      <c r="LWA55" s="11"/>
      <c r="LWB55" s="11"/>
      <c r="LWC55" s="11"/>
      <c r="LWD55" s="11"/>
      <c r="LWE55" s="11"/>
      <c r="LWF55" s="11"/>
      <c r="LWG55" s="11"/>
      <c r="LWH55" s="11"/>
      <c r="LWI55" s="11"/>
      <c r="LWJ55" s="11"/>
      <c r="LWK55" s="11"/>
      <c r="LWL55" s="11"/>
      <c r="LWM55" s="11"/>
      <c r="LWN55" s="11"/>
      <c r="LWO55" s="11"/>
      <c r="LWP55" s="11"/>
      <c r="LWQ55" s="11"/>
      <c r="LWR55" s="11"/>
      <c r="LWS55" s="11"/>
      <c r="LWT55" s="11"/>
      <c r="LWU55" s="11"/>
      <c r="LWV55" s="11"/>
      <c r="LWW55" s="11"/>
      <c r="LWX55" s="11"/>
      <c r="LWY55" s="11"/>
      <c r="LWZ55" s="11"/>
      <c r="LXA55" s="11"/>
      <c r="LXB55" s="11"/>
      <c r="LXC55" s="11"/>
      <c r="LXD55" s="11"/>
      <c r="LXE55" s="11"/>
      <c r="LXF55" s="11"/>
      <c r="LXG55" s="11"/>
      <c r="LXH55" s="11"/>
      <c r="LXI55" s="11"/>
      <c r="LXJ55" s="11"/>
      <c r="LXK55" s="11"/>
      <c r="LXL55" s="11"/>
      <c r="LXM55" s="11"/>
      <c r="LXN55" s="11"/>
      <c r="LXO55" s="11"/>
      <c r="LXP55" s="11"/>
      <c r="LXQ55" s="11"/>
      <c r="LXR55" s="11"/>
      <c r="LXS55" s="11"/>
      <c r="LXT55" s="11"/>
      <c r="LXU55" s="11"/>
      <c r="LXV55" s="11"/>
      <c r="LXW55" s="11"/>
      <c r="LXX55" s="11"/>
      <c r="LXY55" s="11"/>
      <c r="LXZ55" s="11"/>
      <c r="LYA55" s="11"/>
      <c r="LYB55" s="11"/>
      <c r="LYC55" s="11"/>
      <c r="LYD55" s="11"/>
      <c r="LYE55" s="11"/>
      <c r="LYF55" s="11"/>
      <c r="LYG55" s="11"/>
      <c r="LYH55" s="11"/>
      <c r="LYI55" s="11"/>
      <c r="LYJ55" s="11"/>
      <c r="LYK55" s="11"/>
      <c r="LYL55" s="11"/>
      <c r="LYM55" s="11"/>
      <c r="LYN55" s="11"/>
      <c r="LYO55" s="11"/>
      <c r="LYP55" s="11"/>
      <c r="LYQ55" s="11"/>
      <c r="LYR55" s="11"/>
      <c r="LYS55" s="11"/>
      <c r="LYT55" s="11"/>
      <c r="LYU55" s="11"/>
      <c r="LYV55" s="11"/>
      <c r="LYW55" s="11"/>
      <c r="LYX55" s="11"/>
      <c r="LYY55" s="11"/>
      <c r="LYZ55" s="11"/>
      <c r="LZA55" s="11"/>
      <c r="LZB55" s="11"/>
      <c r="LZC55" s="11"/>
      <c r="LZD55" s="11"/>
      <c r="LZE55" s="11"/>
      <c r="LZF55" s="11"/>
      <c r="LZG55" s="11"/>
      <c r="LZH55" s="11"/>
      <c r="LZI55" s="11"/>
      <c r="LZJ55" s="11"/>
      <c r="LZK55" s="11"/>
      <c r="LZL55" s="11"/>
      <c r="LZM55" s="11"/>
      <c r="LZN55" s="11"/>
      <c r="LZO55" s="11"/>
      <c r="LZP55" s="11"/>
      <c r="LZQ55" s="11"/>
      <c r="LZR55" s="11"/>
      <c r="LZS55" s="11"/>
      <c r="LZT55" s="11"/>
      <c r="LZU55" s="11"/>
      <c r="LZV55" s="11"/>
      <c r="LZW55" s="11"/>
      <c r="LZX55" s="11"/>
      <c r="LZY55" s="11"/>
      <c r="LZZ55" s="11"/>
      <c r="MAA55" s="11"/>
      <c r="MAB55" s="11"/>
      <c r="MAC55" s="11"/>
      <c r="MAD55" s="11"/>
      <c r="MAE55" s="11"/>
      <c r="MAF55" s="11"/>
      <c r="MAG55" s="11"/>
      <c r="MAH55" s="11"/>
      <c r="MAI55" s="11"/>
      <c r="MAJ55" s="11"/>
      <c r="MAK55" s="11"/>
      <c r="MAL55" s="11"/>
      <c r="MAM55" s="11"/>
      <c r="MAN55" s="11"/>
      <c r="MAO55" s="11"/>
      <c r="MAP55" s="11"/>
      <c r="MAQ55" s="11"/>
      <c r="MAR55" s="11"/>
      <c r="MAS55" s="11"/>
      <c r="MAT55" s="11"/>
      <c r="MAU55" s="11"/>
      <c r="MAV55" s="11"/>
      <c r="MAW55" s="11"/>
      <c r="MAX55" s="11"/>
      <c r="MAY55" s="11"/>
      <c r="MAZ55" s="11"/>
      <c r="MBA55" s="11"/>
      <c r="MBB55" s="11"/>
      <c r="MBC55" s="11"/>
      <c r="MBD55" s="11"/>
      <c r="MBE55" s="11"/>
      <c r="MBF55" s="11"/>
      <c r="MBG55" s="11"/>
      <c r="MBH55" s="11"/>
      <c r="MBI55" s="11"/>
      <c r="MBJ55" s="11"/>
      <c r="MBK55" s="11"/>
      <c r="MBL55" s="11"/>
      <c r="MBM55" s="11"/>
      <c r="MBN55" s="11"/>
      <c r="MBO55" s="11"/>
      <c r="MBP55" s="11"/>
      <c r="MBQ55" s="11"/>
      <c r="MBR55" s="11"/>
      <c r="MBS55" s="11"/>
      <c r="MBT55" s="11"/>
      <c r="MBU55" s="11"/>
      <c r="MBV55" s="11"/>
      <c r="MBW55" s="11"/>
      <c r="MBX55" s="11"/>
      <c r="MBY55" s="11"/>
      <c r="MBZ55" s="11"/>
      <c r="MCA55" s="11"/>
      <c r="MCB55" s="11"/>
      <c r="MCC55" s="11"/>
      <c r="MCD55" s="11"/>
      <c r="MCE55" s="11"/>
      <c r="MCF55" s="11"/>
      <c r="MCG55" s="11"/>
      <c r="MCH55" s="11"/>
      <c r="MCI55" s="11"/>
      <c r="MCJ55" s="11"/>
      <c r="MCK55" s="11"/>
      <c r="MCL55" s="11"/>
      <c r="MCM55" s="11"/>
      <c r="MCN55" s="11"/>
      <c r="MCO55" s="11"/>
      <c r="MCP55" s="11"/>
      <c r="MCQ55" s="11"/>
      <c r="MCR55" s="11"/>
      <c r="MCS55" s="11"/>
      <c r="MCT55" s="11"/>
      <c r="MCU55" s="11"/>
      <c r="MCV55" s="11"/>
      <c r="MCW55" s="11"/>
      <c r="MCX55" s="11"/>
      <c r="MCY55" s="11"/>
      <c r="MCZ55" s="11"/>
      <c r="MDA55" s="11"/>
      <c r="MDB55" s="11"/>
      <c r="MDC55" s="11"/>
      <c r="MDD55" s="11"/>
      <c r="MDE55" s="11"/>
      <c r="MDF55" s="11"/>
      <c r="MDG55" s="11"/>
      <c r="MDH55" s="11"/>
      <c r="MDI55" s="11"/>
      <c r="MDJ55" s="11"/>
      <c r="MDK55" s="11"/>
      <c r="MDL55" s="11"/>
      <c r="MDM55" s="11"/>
      <c r="MDN55" s="11"/>
      <c r="MDO55" s="11"/>
      <c r="MDP55" s="11"/>
      <c r="MDQ55" s="11"/>
      <c r="MDR55" s="11"/>
      <c r="MDS55" s="11"/>
      <c r="MDT55" s="11"/>
      <c r="MDU55" s="11"/>
      <c r="MDV55" s="11"/>
      <c r="MDW55" s="11"/>
      <c r="MDX55" s="11"/>
      <c r="MDY55" s="11"/>
      <c r="MDZ55" s="11"/>
      <c r="MEA55" s="11"/>
      <c r="MEB55" s="11"/>
      <c r="MEC55" s="11"/>
      <c r="MED55" s="11"/>
      <c r="MEE55" s="11"/>
      <c r="MEF55" s="11"/>
      <c r="MEG55" s="11"/>
      <c r="MEH55" s="11"/>
      <c r="MEI55" s="11"/>
      <c r="MEJ55" s="11"/>
      <c r="MEK55" s="11"/>
      <c r="MEL55" s="11"/>
      <c r="MEM55" s="11"/>
      <c r="MEN55" s="11"/>
      <c r="MEO55" s="11"/>
      <c r="MEP55" s="11"/>
      <c r="MEQ55" s="11"/>
      <c r="MER55" s="11"/>
      <c r="MES55" s="11"/>
      <c r="MET55" s="11"/>
      <c r="MEU55" s="11"/>
      <c r="MEV55" s="11"/>
      <c r="MEW55" s="11"/>
      <c r="MEX55" s="11"/>
      <c r="MEY55" s="11"/>
      <c r="MEZ55" s="11"/>
      <c r="MFA55" s="11"/>
      <c r="MFB55" s="11"/>
      <c r="MFC55" s="11"/>
      <c r="MFD55" s="11"/>
      <c r="MFE55" s="11"/>
      <c r="MFF55" s="11"/>
      <c r="MFG55" s="11"/>
      <c r="MFH55" s="11"/>
      <c r="MFI55" s="11"/>
      <c r="MFJ55" s="11"/>
      <c r="MFK55" s="11"/>
      <c r="MFL55" s="11"/>
      <c r="MFM55" s="11"/>
      <c r="MFN55" s="11"/>
      <c r="MFO55" s="11"/>
      <c r="MFP55" s="11"/>
      <c r="MFQ55" s="11"/>
      <c r="MFR55" s="11"/>
      <c r="MFS55" s="11"/>
      <c r="MFT55" s="11"/>
      <c r="MFU55" s="11"/>
      <c r="MFV55" s="11"/>
      <c r="MFW55" s="11"/>
      <c r="MFX55" s="11"/>
      <c r="MFY55" s="11"/>
      <c r="MFZ55" s="11"/>
      <c r="MGA55" s="11"/>
      <c r="MGB55" s="11"/>
      <c r="MGC55" s="11"/>
      <c r="MGD55" s="11"/>
      <c r="MGE55" s="11"/>
      <c r="MGF55" s="11"/>
      <c r="MGG55" s="11"/>
      <c r="MGH55" s="11"/>
      <c r="MGI55" s="11"/>
      <c r="MGJ55" s="11"/>
      <c r="MGK55" s="11"/>
      <c r="MGL55" s="11"/>
      <c r="MGM55" s="11"/>
      <c r="MGN55" s="11"/>
      <c r="MGO55" s="11"/>
      <c r="MGP55" s="11"/>
      <c r="MGQ55" s="11"/>
      <c r="MGR55" s="11"/>
      <c r="MGS55" s="11"/>
      <c r="MGT55" s="11"/>
      <c r="MGU55" s="11"/>
      <c r="MGV55" s="11"/>
      <c r="MGW55" s="11"/>
      <c r="MGX55" s="11"/>
      <c r="MGY55" s="11"/>
      <c r="MGZ55" s="11"/>
      <c r="MHA55" s="11"/>
      <c r="MHB55" s="11"/>
      <c r="MHC55" s="11"/>
      <c r="MHD55" s="11"/>
      <c r="MHE55" s="11"/>
      <c r="MHF55" s="11"/>
      <c r="MHG55" s="11"/>
      <c r="MHH55" s="11"/>
      <c r="MHI55" s="11"/>
      <c r="MHJ55" s="11"/>
      <c r="MHK55" s="11"/>
      <c r="MHL55" s="11"/>
      <c r="MHM55" s="11"/>
      <c r="MHN55" s="11"/>
      <c r="MHO55" s="11"/>
      <c r="MHP55" s="11"/>
      <c r="MHQ55" s="11"/>
      <c r="MHR55" s="11"/>
      <c r="MHS55" s="11"/>
      <c r="MHT55" s="11"/>
      <c r="MHU55" s="11"/>
      <c r="MHV55" s="11"/>
      <c r="MHW55" s="11"/>
      <c r="MHX55" s="11"/>
      <c r="MHY55" s="11"/>
      <c r="MHZ55" s="11"/>
      <c r="MIA55" s="11"/>
      <c r="MIB55" s="11"/>
      <c r="MIC55" s="11"/>
      <c r="MID55" s="11"/>
      <c r="MIE55" s="11"/>
      <c r="MIF55" s="11"/>
      <c r="MIG55" s="11"/>
      <c r="MIH55" s="11"/>
      <c r="MII55" s="11"/>
      <c r="MIJ55" s="11"/>
      <c r="MIK55" s="11"/>
      <c r="MIL55" s="11"/>
      <c r="MIM55" s="11"/>
      <c r="MIN55" s="11"/>
      <c r="MIO55" s="11"/>
      <c r="MIP55" s="11"/>
      <c r="MIQ55" s="11"/>
      <c r="MIR55" s="11"/>
      <c r="MIS55" s="11"/>
      <c r="MIT55" s="11"/>
      <c r="MIU55" s="11"/>
      <c r="MIV55" s="11"/>
      <c r="MIW55" s="11"/>
      <c r="MIX55" s="11"/>
      <c r="MIY55" s="11"/>
      <c r="MIZ55" s="11"/>
      <c r="MJA55" s="11"/>
      <c r="MJB55" s="11"/>
      <c r="MJC55" s="11"/>
      <c r="MJD55" s="11"/>
      <c r="MJE55" s="11"/>
      <c r="MJF55" s="11"/>
      <c r="MJG55" s="11"/>
      <c r="MJH55" s="11"/>
      <c r="MJI55" s="11"/>
      <c r="MJJ55" s="11"/>
      <c r="MJK55" s="11"/>
      <c r="MJL55" s="11"/>
      <c r="MJM55" s="11"/>
      <c r="MJN55" s="11"/>
      <c r="MJO55" s="11"/>
      <c r="MJP55" s="11"/>
      <c r="MJQ55" s="11"/>
      <c r="MJR55" s="11"/>
      <c r="MJS55" s="11"/>
      <c r="MJT55" s="11"/>
      <c r="MJU55" s="11"/>
      <c r="MJV55" s="11"/>
      <c r="MJW55" s="11"/>
      <c r="MJX55" s="11"/>
      <c r="MJY55" s="11"/>
      <c r="MJZ55" s="11"/>
      <c r="MKA55" s="11"/>
      <c r="MKB55" s="11"/>
      <c r="MKC55" s="11"/>
      <c r="MKD55" s="11"/>
      <c r="MKE55" s="11"/>
      <c r="MKF55" s="11"/>
      <c r="MKG55" s="11"/>
      <c r="MKH55" s="11"/>
      <c r="MKI55" s="11"/>
      <c r="MKJ55" s="11"/>
      <c r="MKK55" s="11"/>
      <c r="MKL55" s="11"/>
      <c r="MKM55" s="11"/>
      <c r="MKN55" s="11"/>
      <c r="MKO55" s="11"/>
      <c r="MKP55" s="11"/>
      <c r="MKQ55" s="11"/>
      <c r="MKR55" s="11"/>
      <c r="MKS55" s="11"/>
      <c r="MKT55" s="11"/>
      <c r="MKU55" s="11"/>
      <c r="MKV55" s="11"/>
      <c r="MKW55" s="11"/>
      <c r="MKX55" s="11"/>
      <c r="MKY55" s="11"/>
      <c r="MKZ55" s="11"/>
      <c r="MLA55" s="11"/>
      <c r="MLB55" s="11"/>
      <c r="MLC55" s="11"/>
      <c r="MLD55" s="11"/>
      <c r="MLE55" s="11"/>
      <c r="MLF55" s="11"/>
      <c r="MLG55" s="11"/>
      <c r="MLH55" s="11"/>
      <c r="MLI55" s="11"/>
      <c r="MLJ55" s="11"/>
      <c r="MLK55" s="11"/>
      <c r="MLL55" s="11"/>
      <c r="MLM55" s="11"/>
      <c r="MLN55" s="11"/>
      <c r="MLO55" s="11"/>
      <c r="MLP55" s="11"/>
      <c r="MLQ55" s="11"/>
      <c r="MLR55" s="11"/>
      <c r="MLS55" s="11"/>
      <c r="MLT55" s="11"/>
      <c r="MLU55" s="11"/>
      <c r="MLV55" s="11"/>
      <c r="MLW55" s="11"/>
      <c r="MLX55" s="11"/>
      <c r="MLY55" s="11"/>
      <c r="MLZ55" s="11"/>
      <c r="MMA55" s="11"/>
      <c r="MMB55" s="11"/>
      <c r="MMC55" s="11"/>
      <c r="MMD55" s="11"/>
      <c r="MME55" s="11"/>
      <c r="MMF55" s="11"/>
      <c r="MMG55" s="11"/>
      <c r="MMH55" s="11"/>
      <c r="MMI55" s="11"/>
      <c r="MMJ55" s="11"/>
      <c r="MMK55" s="11"/>
      <c r="MML55" s="11"/>
      <c r="MMM55" s="11"/>
      <c r="MMN55" s="11"/>
      <c r="MMO55" s="11"/>
      <c r="MMP55" s="11"/>
      <c r="MMQ55" s="11"/>
      <c r="MMR55" s="11"/>
      <c r="MMS55" s="11"/>
      <c r="MMT55" s="11"/>
      <c r="MMU55" s="11"/>
      <c r="MMV55" s="11"/>
      <c r="MMW55" s="11"/>
      <c r="MMX55" s="11"/>
      <c r="MMY55" s="11"/>
      <c r="MMZ55" s="11"/>
      <c r="MNA55" s="11"/>
      <c r="MNB55" s="11"/>
      <c r="MNC55" s="11"/>
      <c r="MND55" s="11"/>
      <c r="MNE55" s="11"/>
      <c r="MNF55" s="11"/>
      <c r="MNG55" s="11"/>
      <c r="MNH55" s="11"/>
      <c r="MNI55" s="11"/>
      <c r="MNJ55" s="11"/>
      <c r="MNK55" s="11"/>
      <c r="MNL55" s="11"/>
      <c r="MNM55" s="11"/>
      <c r="MNN55" s="11"/>
      <c r="MNO55" s="11"/>
      <c r="MNP55" s="11"/>
      <c r="MNQ55" s="11"/>
      <c r="MNR55" s="11"/>
      <c r="MNS55" s="11"/>
      <c r="MNT55" s="11"/>
      <c r="MNU55" s="11"/>
      <c r="MNV55" s="11"/>
      <c r="MNW55" s="11"/>
      <c r="MNX55" s="11"/>
      <c r="MNY55" s="11"/>
      <c r="MNZ55" s="11"/>
      <c r="MOA55" s="11"/>
      <c r="MOB55" s="11"/>
      <c r="MOC55" s="11"/>
      <c r="MOD55" s="11"/>
      <c r="MOE55" s="11"/>
      <c r="MOF55" s="11"/>
      <c r="MOG55" s="11"/>
      <c r="MOH55" s="11"/>
      <c r="MOI55" s="11"/>
      <c r="MOJ55" s="11"/>
      <c r="MOK55" s="11"/>
      <c r="MOL55" s="11"/>
      <c r="MOM55" s="11"/>
      <c r="MON55" s="11"/>
      <c r="MOO55" s="11"/>
      <c r="MOP55" s="11"/>
      <c r="MOQ55" s="11"/>
      <c r="MOR55" s="11"/>
      <c r="MOS55" s="11"/>
      <c r="MOT55" s="11"/>
      <c r="MOU55" s="11"/>
      <c r="MOV55" s="11"/>
      <c r="MOW55" s="11"/>
      <c r="MOX55" s="11"/>
      <c r="MOY55" s="11"/>
      <c r="MOZ55" s="11"/>
      <c r="MPA55" s="11"/>
      <c r="MPB55" s="11"/>
      <c r="MPC55" s="11"/>
      <c r="MPD55" s="11"/>
      <c r="MPE55" s="11"/>
      <c r="MPF55" s="11"/>
      <c r="MPG55" s="11"/>
      <c r="MPH55" s="11"/>
      <c r="MPI55" s="11"/>
      <c r="MPJ55" s="11"/>
      <c r="MPK55" s="11"/>
      <c r="MPL55" s="11"/>
      <c r="MPM55" s="11"/>
      <c r="MPN55" s="11"/>
      <c r="MPO55" s="11"/>
      <c r="MPP55" s="11"/>
      <c r="MPQ55" s="11"/>
      <c r="MPR55" s="11"/>
      <c r="MPS55" s="11"/>
      <c r="MPT55" s="11"/>
      <c r="MPU55" s="11"/>
      <c r="MPV55" s="11"/>
      <c r="MPW55" s="11"/>
      <c r="MPX55" s="11"/>
      <c r="MPY55" s="11"/>
      <c r="MPZ55" s="11"/>
      <c r="MQA55" s="11"/>
      <c r="MQB55" s="11"/>
      <c r="MQC55" s="11"/>
      <c r="MQD55" s="11"/>
      <c r="MQE55" s="11"/>
      <c r="MQF55" s="11"/>
      <c r="MQG55" s="11"/>
      <c r="MQH55" s="11"/>
      <c r="MQI55" s="11"/>
      <c r="MQJ55" s="11"/>
      <c r="MQK55" s="11"/>
      <c r="MQL55" s="11"/>
      <c r="MQM55" s="11"/>
      <c r="MQN55" s="11"/>
      <c r="MQO55" s="11"/>
      <c r="MQP55" s="11"/>
      <c r="MQQ55" s="11"/>
      <c r="MQR55" s="11"/>
      <c r="MQS55" s="11"/>
      <c r="MQT55" s="11"/>
      <c r="MQU55" s="11"/>
      <c r="MQV55" s="11"/>
      <c r="MQW55" s="11"/>
      <c r="MQX55" s="11"/>
      <c r="MQY55" s="11"/>
      <c r="MQZ55" s="11"/>
      <c r="MRA55" s="11"/>
      <c r="MRB55" s="11"/>
      <c r="MRC55" s="11"/>
      <c r="MRD55" s="11"/>
      <c r="MRE55" s="11"/>
      <c r="MRF55" s="11"/>
      <c r="MRG55" s="11"/>
      <c r="MRH55" s="11"/>
      <c r="MRI55" s="11"/>
      <c r="MRJ55" s="11"/>
      <c r="MRK55" s="11"/>
      <c r="MRL55" s="11"/>
      <c r="MRM55" s="11"/>
      <c r="MRN55" s="11"/>
      <c r="MRO55" s="11"/>
      <c r="MRP55" s="11"/>
      <c r="MRQ55" s="11"/>
      <c r="MRR55" s="11"/>
      <c r="MRS55" s="11"/>
      <c r="MRT55" s="11"/>
      <c r="MRU55" s="11"/>
      <c r="MRV55" s="11"/>
      <c r="MRW55" s="11"/>
      <c r="MRX55" s="11"/>
      <c r="MRY55" s="11"/>
      <c r="MRZ55" s="11"/>
      <c r="MSA55" s="11"/>
      <c r="MSB55" s="11"/>
      <c r="MSC55" s="11"/>
      <c r="MSD55" s="11"/>
      <c r="MSE55" s="11"/>
      <c r="MSF55" s="11"/>
      <c r="MSG55" s="11"/>
      <c r="MSH55" s="11"/>
      <c r="MSI55" s="11"/>
      <c r="MSJ55" s="11"/>
      <c r="MSK55" s="11"/>
      <c r="MSL55" s="11"/>
      <c r="MSM55" s="11"/>
      <c r="MSN55" s="11"/>
      <c r="MSO55" s="11"/>
      <c r="MSP55" s="11"/>
      <c r="MSQ55" s="11"/>
      <c r="MSR55" s="11"/>
      <c r="MSS55" s="11"/>
      <c r="MST55" s="11"/>
      <c r="MSU55" s="11"/>
      <c r="MSV55" s="11"/>
      <c r="MSW55" s="11"/>
      <c r="MSX55" s="11"/>
      <c r="MSY55" s="11"/>
      <c r="MSZ55" s="11"/>
      <c r="MTA55" s="11"/>
      <c r="MTB55" s="11"/>
      <c r="MTC55" s="11"/>
      <c r="MTD55" s="11"/>
      <c r="MTE55" s="11"/>
      <c r="MTF55" s="11"/>
      <c r="MTG55" s="11"/>
      <c r="MTH55" s="11"/>
      <c r="MTI55" s="11"/>
      <c r="MTJ55" s="11"/>
      <c r="MTK55" s="11"/>
      <c r="MTL55" s="11"/>
      <c r="MTM55" s="11"/>
      <c r="MTN55" s="11"/>
      <c r="MTO55" s="11"/>
      <c r="MTP55" s="11"/>
      <c r="MTQ55" s="11"/>
      <c r="MTR55" s="11"/>
      <c r="MTS55" s="11"/>
      <c r="MTT55" s="11"/>
      <c r="MTU55" s="11"/>
      <c r="MTV55" s="11"/>
      <c r="MTW55" s="11"/>
      <c r="MTX55" s="11"/>
      <c r="MTY55" s="11"/>
      <c r="MTZ55" s="11"/>
      <c r="MUA55" s="11"/>
      <c r="MUB55" s="11"/>
      <c r="MUC55" s="11"/>
      <c r="MUD55" s="11"/>
      <c r="MUE55" s="11"/>
      <c r="MUF55" s="11"/>
      <c r="MUG55" s="11"/>
      <c r="MUH55" s="11"/>
      <c r="MUI55" s="11"/>
      <c r="MUJ55" s="11"/>
      <c r="MUK55" s="11"/>
      <c r="MUL55" s="11"/>
      <c r="MUM55" s="11"/>
      <c r="MUN55" s="11"/>
      <c r="MUO55" s="11"/>
      <c r="MUP55" s="11"/>
      <c r="MUQ55" s="11"/>
      <c r="MUR55" s="11"/>
      <c r="MUS55" s="11"/>
      <c r="MUT55" s="11"/>
      <c r="MUU55" s="11"/>
      <c r="MUV55" s="11"/>
      <c r="MUW55" s="11"/>
      <c r="MUX55" s="11"/>
      <c r="MUY55" s="11"/>
      <c r="MUZ55" s="11"/>
      <c r="MVA55" s="11"/>
      <c r="MVB55" s="11"/>
      <c r="MVC55" s="11"/>
      <c r="MVD55" s="11"/>
      <c r="MVE55" s="11"/>
      <c r="MVF55" s="11"/>
      <c r="MVG55" s="11"/>
      <c r="MVH55" s="11"/>
      <c r="MVI55" s="11"/>
      <c r="MVJ55" s="11"/>
      <c r="MVK55" s="11"/>
      <c r="MVL55" s="11"/>
      <c r="MVM55" s="11"/>
      <c r="MVN55" s="11"/>
      <c r="MVO55" s="11"/>
      <c r="MVP55" s="11"/>
      <c r="MVQ55" s="11"/>
      <c r="MVR55" s="11"/>
      <c r="MVS55" s="11"/>
      <c r="MVT55" s="11"/>
      <c r="MVU55" s="11"/>
      <c r="MVV55" s="11"/>
      <c r="MVW55" s="11"/>
      <c r="MVX55" s="11"/>
      <c r="MVY55" s="11"/>
      <c r="MVZ55" s="11"/>
      <c r="MWA55" s="11"/>
      <c r="MWB55" s="11"/>
      <c r="MWC55" s="11"/>
      <c r="MWD55" s="11"/>
      <c r="MWE55" s="11"/>
      <c r="MWF55" s="11"/>
      <c r="MWG55" s="11"/>
      <c r="MWH55" s="11"/>
      <c r="MWI55" s="11"/>
      <c r="MWJ55" s="11"/>
      <c r="MWK55" s="11"/>
      <c r="MWL55" s="11"/>
      <c r="MWM55" s="11"/>
      <c r="MWN55" s="11"/>
      <c r="MWO55" s="11"/>
      <c r="MWP55" s="11"/>
      <c r="MWQ55" s="11"/>
      <c r="MWR55" s="11"/>
      <c r="MWS55" s="11"/>
      <c r="MWT55" s="11"/>
      <c r="MWU55" s="11"/>
      <c r="MWV55" s="11"/>
      <c r="MWW55" s="11"/>
      <c r="MWX55" s="11"/>
      <c r="MWY55" s="11"/>
      <c r="MWZ55" s="11"/>
      <c r="MXA55" s="11"/>
      <c r="MXB55" s="11"/>
      <c r="MXC55" s="11"/>
      <c r="MXD55" s="11"/>
      <c r="MXE55" s="11"/>
      <c r="MXF55" s="11"/>
      <c r="MXG55" s="11"/>
      <c r="MXH55" s="11"/>
      <c r="MXI55" s="11"/>
      <c r="MXJ55" s="11"/>
      <c r="MXK55" s="11"/>
      <c r="MXL55" s="11"/>
      <c r="MXM55" s="11"/>
      <c r="MXN55" s="11"/>
      <c r="MXO55" s="11"/>
      <c r="MXP55" s="11"/>
      <c r="MXQ55" s="11"/>
      <c r="MXR55" s="11"/>
      <c r="MXS55" s="11"/>
      <c r="MXT55" s="11"/>
      <c r="MXU55" s="11"/>
      <c r="MXV55" s="11"/>
      <c r="MXW55" s="11"/>
      <c r="MXX55" s="11"/>
      <c r="MXY55" s="11"/>
      <c r="MXZ55" s="11"/>
      <c r="MYA55" s="11"/>
      <c r="MYB55" s="11"/>
      <c r="MYC55" s="11"/>
      <c r="MYD55" s="11"/>
      <c r="MYE55" s="11"/>
      <c r="MYF55" s="11"/>
      <c r="MYG55" s="11"/>
      <c r="MYH55" s="11"/>
      <c r="MYI55" s="11"/>
      <c r="MYJ55" s="11"/>
      <c r="MYK55" s="11"/>
      <c r="MYL55" s="11"/>
      <c r="MYM55" s="11"/>
      <c r="MYN55" s="11"/>
      <c r="MYO55" s="11"/>
      <c r="MYP55" s="11"/>
      <c r="MYQ55" s="11"/>
      <c r="MYR55" s="11"/>
      <c r="MYS55" s="11"/>
      <c r="MYT55" s="11"/>
      <c r="MYU55" s="11"/>
      <c r="MYV55" s="11"/>
      <c r="MYW55" s="11"/>
      <c r="MYX55" s="11"/>
      <c r="MYY55" s="11"/>
      <c r="MYZ55" s="11"/>
      <c r="MZA55" s="11"/>
      <c r="MZB55" s="11"/>
      <c r="MZC55" s="11"/>
      <c r="MZD55" s="11"/>
      <c r="MZE55" s="11"/>
      <c r="MZF55" s="11"/>
      <c r="MZG55" s="11"/>
      <c r="MZH55" s="11"/>
      <c r="MZI55" s="11"/>
      <c r="MZJ55" s="11"/>
      <c r="MZK55" s="11"/>
      <c r="MZL55" s="11"/>
      <c r="MZM55" s="11"/>
      <c r="MZN55" s="11"/>
      <c r="MZO55" s="11"/>
      <c r="MZP55" s="11"/>
      <c r="MZQ55" s="11"/>
      <c r="MZR55" s="11"/>
      <c r="MZS55" s="11"/>
      <c r="MZT55" s="11"/>
      <c r="MZU55" s="11"/>
      <c r="MZV55" s="11"/>
      <c r="MZW55" s="11"/>
      <c r="MZX55" s="11"/>
      <c r="MZY55" s="11"/>
      <c r="MZZ55" s="11"/>
      <c r="NAA55" s="11"/>
      <c r="NAB55" s="11"/>
      <c r="NAC55" s="11"/>
      <c r="NAD55" s="11"/>
      <c r="NAE55" s="11"/>
      <c r="NAF55" s="11"/>
      <c r="NAG55" s="11"/>
      <c r="NAH55" s="11"/>
      <c r="NAI55" s="11"/>
      <c r="NAJ55" s="11"/>
      <c r="NAK55" s="11"/>
      <c r="NAL55" s="11"/>
      <c r="NAM55" s="11"/>
      <c r="NAN55" s="11"/>
      <c r="NAO55" s="11"/>
      <c r="NAP55" s="11"/>
      <c r="NAQ55" s="11"/>
      <c r="NAR55" s="11"/>
      <c r="NAS55" s="11"/>
      <c r="NAT55" s="11"/>
      <c r="NAU55" s="11"/>
      <c r="NAV55" s="11"/>
      <c r="NAW55" s="11"/>
      <c r="NAX55" s="11"/>
      <c r="NAY55" s="11"/>
      <c r="NAZ55" s="11"/>
      <c r="NBA55" s="11"/>
      <c r="NBB55" s="11"/>
      <c r="NBC55" s="11"/>
      <c r="NBD55" s="11"/>
      <c r="NBE55" s="11"/>
      <c r="NBF55" s="11"/>
      <c r="NBG55" s="11"/>
      <c r="NBH55" s="11"/>
      <c r="NBI55" s="11"/>
      <c r="NBJ55" s="11"/>
      <c r="NBK55" s="11"/>
      <c r="NBL55" s="11"/>
      <c r="NBM55" s="11"/>
      <c r="NBN55" s="11"/>
      <c r="NBO55" s="11"/>
      <c r="NBP55" s="11"/>
      <c r="NBQ55" s="11"/>
      <c r="NBR55" s="11"/>
      <c r="NBS55" s="11"/>
      <c r="NBT55" s="11"/>
      <c r="NBU55" s="11"/>
      <c r="NBV55" s="11"/>
      <c r="NBW55" s="11"/>
      <c r="NBX55" s="11"/>
      <c r="NBY55" s="11"/>
      <c r="NBZ55" s="11"/>
      <c r="NCA55" s="11"/>
      <c r="NCB55" s="11"/>
      <c r="NCC55" s="11"/>
      <c r="NCD55" s="11"/>
      <c r="NCE55" s="11"/>
      <c r="NCF55" s="11"/>
      <c r="NCG55" s="11"/>
      <c r="NCH55" s="11"/>
      <c r="NCI55" s="11"/>
      <c r="NCJ55" s="11"/>
      <c r="NCK55" s="11"/>
      <c r="NCL55" s="11"/>
      <c r="NCM55" s="11"/>
      <c r="NCN55" s="11"/>
      <c r="NCO55" s="11"/>
      <c r="NCP55" s="11"/>
      <c r="NCQ55" s="11"/>
      <c r="NCR55" s="11"/>
      <c r="NCS55" s="11"/>
      <c r="NCT55" s="11"/>
      <c r="NCU55" s="11"/>
      <c r="NCV55" s="11"/>
      <c r="NCW55" s="11"/>
      <c r="NCX55" s="11"/>
      <c r="NCY55" s="11"/>
      <c r="NCZ55" s="11"/>
      <c r="NDA55" s="11"/>
      <c r="NDB55" s="11"/>
      <c r="NDC55" s="11"/>
      <c r="NDD55" s="11"/>
      <c r="NDE55" s="11"/>
      <c r="NDF55" s="11"/>
      <c r="NDG55" s="11"/>
      <c r="NDH55" s="11"/>
      <c r="NDI55" s="11"/>
      <c r="NDJ55" s="11"/>
      <c r="NDK55" s="11"/>
      <c r="NDL55" s="11"/>
      <c r="NDM55" s="11"/>
      <c r="NDN55" s="11"/>
      <c r="NDO55" s="11"/>
      <c r="NDP55" s="11"/>
      <c r="NDQ55" s="11"/>
      <c r="NDR55" s="11"/>
      <c r="NDS55" s="11"/>
      <c r="NDT55" s="11"/>
      <c r="NDU55" s="11"/>
      <c r="NDV55" s="11"/>
      <c r="NDW55" s="11"/>
      <c r="NDX55" s="11"/>
      <c r="NDY55" s="11"/>
      <c r="NDZ55" s="11"/>
      <c r="NEA55" s="11"/>
      <c r="NEB55" s="11"/>
      <c r="NEC55" s="11"/>
      <c r="NED55" s="11"/>
      <c r="NEE55" s="11"/>
      <c r="NEF55" s="11"/>
      <c r="NEG55" s="11"/>
      <c r="NEH55" s="11"/>
      <c r="NEI55" s="11"/>
      <c r="NEJ55" s="11"/>
      <c r="NEK55" s="11"/>
      <c r="NEL55" s="11"/>
      <c r="NEM55" s="11"/>
      <c r="NEN55" s="11"/>
      <c r="NEO55" s="11"/>
      <c r="NEP55" s="11"/>
      <c r="NEQ55" s="11"/>
      <c r="NER55" s="11"/>
      <c r="NES55" s="11"/>
      <c r="NET55" s="11"/>
      <c r="NEU55" s="11"/>
      <c r="NEV55" s="11"/>
      <c r="NEW55" s="11"/>
      <c r="NEX55" s="11"/>
      <c r="NEY55" s="11"/>
      <c r="NEZ55" s="11"/>
      <c r="NFA55" s="11"/>
      <c r="NFB55" s="11"/>
      <c r="NFC55" s="11"/>
      <c r="NFD55" s="11"/>
      <c r="NFE55" s="11"/>
      <c r="NFF55" s="11"/>
      <c r="NFG55" s="11"/>
      <c r="NFH55" s="11"/>
      <c r="NFI55" s="11"/>
      <c r="NFJ55" s="11"/>
      <c r="NFK55" s="11"/>
      <c r="NFL55" s="11"/>
      <c r="NFM55" s="11"/>
      <c r="NFN55" s="11"/>
      <c r="NFO55" s="11"/>
      <c r="NFP55" s="11"/>
      <c r="NFQ55" s="11"/>
      <c r="NFR55" s="11"/>
      <c r="NFS55" s="11"/>
      <c r="NFT55" s="11"/>
      <c r="NFU55" s="11"/>
      <c r="NFV55" s="11"/>
      <c r="NFW55" s="11"/>
      <c r="NFX55" s="11"/>
      <c r="NFY55" s="11"/>
      <c r="NFZ55" s="11"/>
      <c r="NGA55" s="11"/>
      <c r="NGB55" s="11"/>
      <c r="NGC55" s="11"/>
      <c r="NGD55" s="11"/>
      <c r="NGE55" s="11"/>
      <c r="NGF55" s="11"/>
      <c r="NGG55" s="11"/>
      <c r="NGH55" s="11"/>
      <c r="NGI55" s="11"/>
      <c r="NGJ55" s="11"/>
      <c r="NGK55" s="11"/>
      <c r="NGL55" s="11"/>
      <c r="NGM55" s="11"/>
      <c r="NGN55" s="11"/>
      <c r="NGO55" s="11"/>
      <c r="NGP55" s="11"/>
      <c r="NGQ55" s="11"/>
      <c r="NGR55" s="11"/>
      <c r="NGS55" s="11"/>
      <c r="NGT55" s="11"/>
      <c r="NGU55" s="11"/>
      <c r="NGV55" s="11"/>
      <c r="NGW55" s="11"/>
      <c r="NGX55" s="11"/>
      <c r="NGY55" s="11"/>
      <c r="NGZ55" s="11"/>
      <c r="NHA55" s="11"/>
      <c r="NHB55" s="11"/>
      <c r="NHC55" s="11"/>
      <c r="NHD55" s="11"/>
      <c r="NHE55" s="11"/>
      <c r="NHF55" s="11"/>
      <c r="NHG55" s="11"/>
      <c r="NHH55" s="11"/>
      <c r="NHI55" s="11"/>
      <c r="NHJ55" s="11"/>
      <c r="NHK55" s="11"/>
      <c r="NHL55" s="11"/>
      <c r="NHM55" s="11"/>
      <c r="NHN55" s="11"/>
      <c r="NHO55" s="11"/>
      <c r="NHP55" s="11"/>
      <c r="NHQ55" s="11"/>
      <c r="NHR55" s="11"/>
      <c r="NHS55" s="11"/>
      <c r="NHT55" s="11"/>
      <c r="NHU55" s="11"/>
      <c r="NHV55" s="11"/>
      <c r="NHW55" s="11"/>
      <c r="NHX55" s="11"/>
      <c r="NHY55" s="11"/>
      <c r="NHZ55" s="11"/>
      <c r="NIA55" s="11"/>
      <c r="NIB55" s="11"/>
      <c r="NIC55" s="11"/>
      <c r="NID55" s="11"/>
      <c r="NIE55" s="11"/>
      <c r="NIF55" s="11"/>
      <c r="NIG55" s="11"/>
      <c r="NIH55" s="11"/>
      <c r="NII55" s="11"/>
      <c r="NIJ55" s="11"/>
      <c r="NIK55" s="11"/>
      <c r="NIL55" s="11"/>
      <c r="NIM55" s="11"/>
      <c r="NIN55" s="11"/>
      <c r="NIO55" s="11"/>
      <c r="NIP55" s="11"/>
      <c r="NIQ55" s="11"/>
      <c r="NIR55" s="11"/>
      <c r="NIS55" s="11"/>
      <c r="NIT55" s="11"/>
      <c r="NIU55" s="11"/>
      <c r="NIV55" s="11"/>
      <c r="NIW55" s="11"/>
      <c r="NIX55" s="11"/>
      <c r="NIY55" s="11"/>
      <c r="NIZ55" s="11"/>
      <c r="NJA55" s="11"/>
      <c r="NJB55" s="11"/>
      <c r="NJC55" s="11"/>
      <c r="NJD55" s="11"/>
      <c r="NJE55" s="11"/>
      <c r="NJF55" s="11"/>
      <c r="NJG55" s="11"/>
      <c r="NJH55" s="11"/>
      <c r="NJI55" s="11"/>
      <c r="NJJ55" s="11"/>
      <c r="NJK55" s="11"/>
      <c r="NJL55" s="11"/>
      <c r="NJM55" s="11"/>
      <c r="NJN55" s="11"/>
      <c r="NJO55" s="11"/>
      <c r="NJP55" s="11"/>
      <c r="NJQ55" s="11"/>
      <c r="NJR55" s="11"/>
      <c r="NJS55" s="11"/>
      <c r="NJT55" s="11"/>
      <c r="NJU55" s="11"/>
      <c r="NJV55" s="11"/>
      <c r="NJW55" s="11"/>
      <c r="NJX55" s="11"/>
      <c r="NJY55" s="11"/>
      <c r="NJZ55" s="11"/>
      <c r="NKA55" s="11"/>
      <c r="NKB55" s="11"/>
      <c r="NKC55" s="11"/>
      <c r="NKD55" s="11"/>
      <c r="NKE55" s="11"/>
      <c r="NKF55" s="11"/>
      <c r="NKG55" s="11"/>
      <c r="NKH55" s="11"/>
      <c r="NKI55" s="11"/>
      <c r="NKJ55" s="11"/>
      <c r="NKK55" s="11"/>
      <c r="NKL55" s="11"/>
      <c r="NKM55" s="11"/>
      <c r="NKN55" s="11"/>
      <c r="NKO55" s="11"/>
      <c r="NKP55" s="11"/>
      <c r="NKQ55" s="11"/>
      <c r="NKR55" s="11"/>
      <c r="NKS55" s="11"/>
      <c r="NKT55" s="11"/>
      <c r="NKU55" s="11"/>
      <c r="NKV55" s="11"/>
      <c r="NKW55" s="11"/>
      <c r="NKX55" s="11"/>
      <c r="NKY55" s="11"/>
      <c r="NKZ55" s="11"/>
      <c r="NLA55" s="11"/>
      <c r="NLB55" s="11"/>
      <c r="NLC55" s="11"/>
      <c r="NLD55" s="11"/>
      <c r="NLE55" s="11"/>
      <c r="NLF55" s="11"/>
      <c r="NLG55" s="11"/>
      <c r="NLH55" s="11"/>
      <c r="NLI55" s="11"/>
      <c r="NLJ55" s="11"/>
      <c r="NLK55" s="11"/>
      <c r="NLL55" s="11"/>
      <c r="NLM55" s="11"/>
      <c r="NLN55" s="11"/>
      <c r="NLO55" s="11"/>
      <c r="NLP55" s="11"/>
      <c r="NLQ55" s="11"/>
      <c r="NLR55" s="11"/>
      <c r="NLS55" s="11"/>
      <c r="NLT55" s="11"/>
      <c r="NLU55" s="11"/>
      <c r="NLV55" s="11"/>
      <c r="NLW55" s="11"/>
      <c r="NLX55" s="11"/>
      <c r="NLY55" s="11"/>
      <c r="NLZ55" s="11"/>
      <c r="NMA55" s="11"/>
      <c r="NMB55" s="11"/>
      <c r="NMC55" s="11"/>
      <c r="NMD55" s="11"/>
      <c r="NME55" s="11"/>
      <c r="NMF55" s="11"/>
      <c r="NMG55" s="11"/>
      <c r="NMH55" s="11"/>
      <c r="NMI55" s="11"/>
      <c r="NMJ55" s="11"/>
      <c r="NMK55" s="11"/>
      <c r="NML55" s="11"/>
      <c r="NMM55" s="11"/>
      <c r="NMN55" s="11"/>
      <c r="NMO55" s="11"/>
      <c r="NMP55" s="11"/>
      <c r="NMQ55" s="11"/>
      <c r="NMR55" s="11"/>
      <c r="NMS55" s="11"/>
      <c r="NMT55" s="11"/>
      <c r="NMU55" s="11"/>
      <c r="NMV55" s="11"/>
      <c r="NMW55" s="11"/>
      <c r="NMX55" s="11"/>
      <c r="NMY55" s="11"/>
      <c r="NMZ55" s="11"/>
      <c r="NNA55" s="11"/>
      <c r="NNB55" s="11"/>
      <c r="NNC55" s="11"/>
      <c r="NND55" s="11"/>
      <c r="NNE55" s="11"/>
      <c r="NNF55" s="11"/>
      <c r="NNG55" s="11"/>
      <c r="NNH55" s="11"/>
      <c r="NNI55" s="11"/>
      <c r="NNJ55" s="11"/>
      <c r="NNK55" s="11"/>
      <c r="NNL55" s="11"/>
      <c r="NNM55" s="11"/>
      <c r="NNN55" s="11"/>
      <c r="NNO55" s="11"/>
      <c r="NNP55" s="11"/>
      <c r="NNQ55" s="11"/>
      <c r="NNR55" s="11"/>
      <c r="NNS55" s="11"/>
      <c r="NNT55" s="11"/>
      <c r="NNU55" s="11"/>
      <c r="NNV55" s="11"/>
      <c r="NNW55" s="11"/>
      <c r="NNX55" s="11"/>
      <c r="NNY55" s="11"/>
      <c r="NNZ55" s="11"/>
      <c r="NOA55" s="11"/>
      <c r="NOB55" s="11"/>
      <c r="NOC55" s="11"/>
      <c r="NOD55" s="11"/>
      <c r="NOE55" s="11"/>
      <c r="NOF55" s="11"/>
      <c r="NOG55" s="11"/>
      <c r="NOH55" s="11"/>
      <c r="NOI55" s="11"/>
      <c r="NOJ55" s="11"/>
      <c r="NOK55" s="11"/>
      <c r="NOL55" s="11"/>
      <c r="NOM55" s="11"/>
      <c r="NON55" s="11"/>
      <c r="NOO55" s="11"/>
      <c r="NOP55" s="11"/>
      <c r="NOQ55" s="11"/>
      <c r="NOR55" s="11"/>
      <c r="NOS55" s="11"/>
      <c r="NOT55" s="11"/>
      <c r="NOU55" s="11"/>
      <c r="NOV55" s="11"/>
      <c r="NOW55" s="11"/>
      <c r="NOX55" s="11"/>
      <c r="NOY55" s="11"/>
      <c r="NOZ55" s="11"/>
      <c r="NPA55" s="11"/>
      <c r="NPB55" s="11"/>
      <c r="NPC55" s="11"/>
      <c r="NPD55" s="11"/>
      <c r="NPE55" s="11"/>
      <c r="NPF55" s="11"/>
      <c r="NPG55" s="11"/>
      <c r="NPH55" s="11"/>
      <c r="NPI55" s="11"/>
      <c r="NPJ55" s="11"/>
      <c r="NPK55" s="11"/>
      <c r="NPL55" s="11"/>
      <c r="NPM55" s="11"/>
      <c r="NPN55" s="11"/>
      <c r="NPO55" s="11"/>
      <c r="NPP55" s="11"/>
      <c r="NPQ55" s="11"/>
      <c r="NPR55" s="11"/>
      <c r="NPS55" s="11"/>
      <c r="NPT55" s="11"/>
      <c r="NPU55" s="11"/>
      <c r="NPV55" s="11"/>
      <c r="NPW55" s="11"/>
      <c r="NPX55" s="11"/>
      <c r="NPY55" s="11"/>
      <c r="NPZ55" s="11"/>
      <c r="NQA55" s="11"/>
      <c r="NQB55" s="11"/>
      <c r="NQC55" s="11"/>
      <c r="NQD55" s="11"/>
      <c r="NQE55" s="11"/>
      <c r="NQF55" s="11"/>
      <c r="NQG55" s="11"/>
      <c r="NQH55" s="11"/>
      <c r="NQI55" s="11"/>
      <c r="NQJ55" s="11"/>
      <c r="NQK55" s="11"/>
      <c r="NQL55" s="11"/>
      <c r="NQM55" s="11"/>
      <c r="NQN55" s="11"/>
      <c r="NQO55" s="11"/>
      <c r="NQP55" s="11"/>
      <c r="NQQ55" s="11"/>
      <c r="NQR55" s="11"/>
      <c r="NQS55" s="11"/>
      <c r="NQT55" s="11"/>
      <c r="NQU55" s="11"/>
      <c r="NQV55" s="11"/>
      <c r="NQW55" s="11"/>
      <c r="NQX55" s="11"/>
      <c r="NQY55" s="11"/>
      <c r="NQZ55" s="11"/>
      <c r="NRA55" s="11"/>
      <c r="NRB55" s="11"/>
      <c r="NRC55" s="11"/>
      <c r="NRD55" s="11"/>
      <c r="NRE55" s="11"/>
      <c r="NRF55" s="11"/>
      <c r="NRG55" s="11"/>
      <c r="NRH55" s="11"/>
      <c r="NRI55" s="11"/>
      <c r="NRJ55" s="11"/>
      <c r="NRK55" s="11"/>
      <c r="NRL55" s="11"/>
      <c r="NRM55" s="11"/>
      <c r="NRN55" s="11"/>
      <c r="NRO55" s="11"/>
      <c r="NRP55" s="11"/>
      <c r="NRQ55" s="11"/>
      <c r="NRR55" s="11"/>
      <c r="NRS55" s="11"/>
      <c r="NRT55" s="11"/>
      <c r="NRU55" s="11"/>
      <c r="NRV55" s="11"/>
      <c r="NRW55" s="11"/>
      <c r="NRX55" s="11"/>
      <c r="NRY55" s="11"/>
      <c r="NRZ55" s="11"/>
      <c r="NSA55" s="11"/>
      <c r="NSB55" s="11"/>
      <c r="NSC55" s="11"/>
      <c r="NSD55" s="11"/>
      <c r="NSE55" s="11"/>
      <c r="NSF55" s="11"/>
      <c r="NSG55" s="11"/>
      <c r="NSH55" s="11"/>
      <c r="NSI55" s="11"/>
      <c r="NSJ55" s="11"/>
      <c r="NSK55" s="11"/>
      <c r="NSL55" s="11"/>
      <c r="NSM55" s="11"/>
      <c r="NSN55" s="11"/>
      <c r="NSO55" s="11"/>
      <c r="NSP55" s="11"/>
      <c r="NSQ55" s="11"/>
      <c r="NSR55" s="11"/>
      <c r="NSS55" s="11"/>
      <c r="NST55" s="11"/>
      <c r="NSU55" s="11"/>
      <c r="NSV55" s="11"/>
      <c r="NSW55" s="11"/>
      <c r="NSX55" s="11"/>
      <c r="NSY55" s="11"/>
      <c r="NSZ55" s="11"/>
      <c r="NTA55" s="11"/>
      <c r="NTB55" s="11"/>
      <c r="NTC55" s="11"/>
      <c r="NTD55" s="11"/>
      <c r="NTE55" s="11"/>
      <c r="NTF55" s="11"/>
      <c r="NTG55" s="11"/>
      <c r="NTH55" s="11"/>
      <c r="NTI55" s="11"/>
      <c r="NTJ55" s="11"/>
      <c r="NTK55" s="11"/>
      <c r="NTL55" s="11"/>
      <c r="NTM55" s="11"/>
      <c r="NTN55" s="11"/>
      <c r="NTO55" s="11"/>
      <c r="NTP55" s="11"/>
      <c r="NTQ55" s="11"/>
      <c r="NTR55" s="11"/>
      <c r="NTS55" s="11"/>
      <c r="NTT55" s="11"/>
      <c r="NTU55" s="11"/>
      <c r="NTV55" s="11"/>
      <c r="NTW55" s="11"/>
      <c r="NTX55" s="11"/>
      <c r="NTY55" s="11"/>
      <c r="NTZ55" s="11"/>
      <c r="NUA55" s="11"/>
      <c r="NUB55" s="11"/>
      <c r="NUC55" s="11"/>
      <c r="NUD55" s="11"/>
      <c r="NUE55" s="11"/>
      <c r="NUF55" s="11"/>
      <c r="NUG55" s="11"/>
      <c r="NUH55" s="11"/>
      <c r="NUI55" s="11"/>
      <c r="NUJ55" s="11"/>
      <c r="NUK55" s="11"/>
      <c r="NUL55" s="11"/>
      <c r="NUM55" s="11"/>
      <c r="NUN55" s="11"/>
      <c r="NUO55" s="11"/>
      <c r="NUP55" s="11"/>
      <c r="NUQ55" s="11"/>
      <c r="NUR55" s="11"/>
      <c r="NUS55" s="11"/>
      <c r="NUT55" s="11"/>
      <c r="NUU55" s="11"/>
      <c r="NUV55" s="11"/>
      <c r="NUW55" s="11"/>
      <c r="NUX55" s="11"/>
      <c r="NUY55" s="11"/>
      <c r="NUZ55" s="11"/>
      <c r="NVA55" s="11"/>
      <c r="NVB55" s="11"/>
      <c r="NVC55" s="11"/>
      <c r="NVD55" s="11"/>
      <c r="NVE55" s="11"/>
      <c r="NVF55" s="11"/>
      <c r="NVG55" s="11"/>
      <c r="NVH55" s="11"/>
      <c r="NVI55" s="11"/>
      <c r="NVJ55" s="11"/>
      <c r="NVK55" s="11"/>
      <c r="NVL55" s="11"/>
      <c r="NVM55" s="11"/>
      <c r="NVN55" s="11"/>
      <c r="NVO55" s="11"/>
      <c r="NVP55" s="11"/>
      <c r="NVQ55" s="11"/>
      <c r="NVR55" s="11"/>
      <c r="NVS55" s="11"/>
      <c r="NVT55" s="11"/>
      <c r="NVU55" s="11"/>
      <c r="NVV55" s="11"/>
      <c r="NVW55" s="11"/>
      <c r="NVX55" s="11"/>
      <c r="NVY55" s="11"/>
      <c r="NVZ55" s="11"/>
      <c r="NWA55" s="11"/>
      <c r="NWB55" s="11"/>
      <c r="NWC55" s="11"/>
      <c r="NWD55" s="11"/>
      <c r="NWE55" s="11"/>
      <c r="NWF55" s="11"/>
      <c r="NWG55" s="11"/>
      <c r="NWH55" s="11"/>
      <c r="NWI55" s="11"/>
      <c r="NWJ55" s="11"/>
      <c r="NWK55" s="11"/>
      <c r="NWL55" s="11"/>
      <c r="NWM55" s="11"/>
      <c r="NWN55" s="11"/>
      <c r="NWO55" s="11"/>
      <c r="NWP55" s="11"/>
      <c r="NWQ55" s="11"/>
      <c r="NWR55" s="11"/>
      <c r="NWS55" s="11"/>
      <c r="NWT55" s="11"/>
      <c r="NWU55" s="11"/>
      <c r="NWV55" s="11"/>
      <c r="NWW55" s="11"/>
      <c r="NWX55" s="11"/>
      <c r="NWY55" s="11"/>
      <c r="NWZ55" s="11"/>
      <c r="NXA55" s="11"/>
      <c r="NXB55" s="11"/>
      <c r="NXC55" s="11"/>
      <c r="NXD55" s="11"/>
      <c r="NXE55" s="11"/>
      <c r="NXF55" s="11"/>
      <c r="NXG55" s="11"/>
      <c r="NXH55" s="11"/>
      <c r="NXI55" s="11"/>
      <c r="NXJ55" s="11"/>
      <c r="NXK55" s="11"/>
      <c r="NXL55" s="11"/>
      <c r="NXM55" s="11"/>
      <c r="NXN55" s="11"/>
      <c r="NXO55" s="11"/>
      <c r="NXP55" s="11"/>
      <c r="NXQ55" s="11"/>
      <c r="NXR55" s="11"/>
      <c r="NXS55" s="11"/>
      <c r="NXT55" s="11"/>
      <c r="NXU55" s="11"/>
      <c r="NXV55" s="11"/>
      <c r="NXW55" s="11"/>
      <c r="NXX55" s="11"/>
      <c r="NXY55" s="11"/>
      <c r="NXZ55" s="11"/>
      <c r="NYA55" s="11"/>
      <c r="NYB55" s="11"/>
      <c r="NYC55" s="11"/>
      <c r="NYD55" s="11"/>
      <c r="NYE55" s="11"/>
      <c r="NYF55" s="11"/>
      <c r="NYG55" s="11"/>
      <c r="NYH55" s="11"/>
      <c r="NYI55" s="11"/>
      <c r="NYJ55" s="11"/>
      <c r="NYK55" s="11"/>
      <c r="NYL55" s="11"/>
      <c r="NYM55" s="11"/>
      <c r="NYN55" s="11"/>
      <c r="NYO55" s="11"/>
      <c r="NYP55" s="11"/>
      <c r="NYQ55" s="11"/>
      <c r="NYR55" s="11"/>
      <c r="NYS55" s="11"/>
      <c r="NYT55" s="11"/>
      <c r="NYU55" s="11"/>
      <c r="NYV55" s="11"/>
      <c r="NYW55" s="11"/>
      <c r="NYX55" s="11"/>
      <c r="NYY55" s="11"/>
      <c r="NYZ55" s="11"/>
      <c r="NZA55" s="11"/>
      <c r="NZB55" s="11"/>
      <c r="NZC55" s="11"/>
      <c r="NZD55" s="11"/>
      <c r="NZE55" s="11"/>
      <c r="NZF55" s="11"/>
      <c r="NZG55" s="11"/>
      <c r="NZH55" s="11"/>
      <c r="NZI55" s="11"/>
      <c r="NZJ55" s="11"/>
      <c r="NZK55" s="11"/>
      <c r="NZL55" s="11"/>
      <c r="NZM55" s="11"/>
      <c r="NZN55" s="11"/>
      <c r="NZO55" s="11"/>
      <c r="NZP55" s="11"/>
      <c r="NZQ55" s="11"/>
      <c r="NZR55" s="11"/>
      <c r="NZS55" s="11"/>
      <c r="NZT55" s="11"/>
      <c r="NZU55" s="11"/>
      <c r="NZV55" s="11"/>
      <c r="NZW55" s="11"/>
      <c r="NZX55" s="11"/>
      <c r="NZY55" s="11"/>
      <c r="NZZ55" s="11"/>
      <c r="OAA55" s="11"/>
      <c r="OAB55" s="11"/>
      <c r="OAC55" s="11"/>
      <c r="OAD55" s="11"/>
      <c r="OAE55" s="11"/>
      <c r="OAF55" s="11"/>
      <c r="OAG55" s="11"/>
      <c r="OAH55" s="11"/>
      <c r="OAI55" s="11"/>
      <c r="OAJ55" s="11"/>
      <c r="OAK55" s="11"/>
      <c r="OAL55" s="11"/>
      <c r="OAM55" s="11"/>
      <c r="OAN55" s="11"/>
      <c r="OAO55" s="11"/>
      <c r="OAP55" s="11"/>
      <c r="OAQ55" s="11"/>
      <c r="OAR55" s="11"/>
      <c r="OAS55" s="11"/>
      <c r="OAT55" s="11"/>
      <c r="OAU55" s="11"/>
      <c r="OAV55" s="11"/>
      <c r="OAW55" s="11"/>
      <c r="OAX55" s="11"/>
      <c r="OAY55" s="11"/>
      <c r="OAZ55" s="11"/>
      <c r="OBA55" s="11"/>
      <c r="OBB55" s="11"/>
      <c r="OBC55" s="11"/>
      <c r="OBD55" s="11"/>
      <c r="OBE55" s="11"/>
      <c r="OBF55" s="11"/>
      <c r="OBG55" s="11"/>
      <c r="OBH55" s="11"/>
      <c r="OBI55" s="11"/>
      <c r="OBJ55" s="11"/>
      <c r="OBK55" s="11"/>
      <c r="OBL55" s="11"/>
      <c r="OBM55" s="11"/>
      <c r="OBN55" s="11"/>
      <c r="OBO55" s="11"/>
      <c r="OBP55" s="11"/>
      <c r="OBQ55" s="11"/>
      <c r="OBR55" s="11"/>
      <c r="OBS55" s="11"/>
      <c r="OBT55" s="11"/>
      <c r="OBU55" s="11"/>
      <c r="OBV55" s="11"/>
      <c r="OBW55" s="11"/>
      <c r="OBX55" s="11"/>
      <c r="OBY55" s="11"/>
      <c r="OBZ55" s="11"/>
      <c r="OCA55" s="11"/>
      <c r="OCB55" s="11"/>
      <c r="OCC55" s="11"/>
      <c r="OCD55" s="11"/>
      <c r="OCE55" s="11"/>
      <c r="OCF55" s="11"/>
      <c r="OCG55" s="11"/>
      <c r="OCH55" s="11"/>
      <c r="OCI55" s="11"/>
      <c r="OCJ55" s="11"/>
      <c r="OCK55" s="11"/>
      <c r="OCL55" s="11"/>
      <c r="OCM55" s="11"/>
      <c r="OCN55" s="11"/>
      <c r="OCO55" s="11"/>
      <c r="OCP55" s="11"/>
      <c r="OCQ55" s="11"/>
      <c r="OCR55" s="11"/>
      <c r="OCS55" s="11"/>
      <c r="OCT55" s="11"/>
      <c r="OCU55" s="11"/>
      <c r="OCV55" s="11"/>
      <c r="OCW55" s="11"/>
      <c r="OCX55" s="11"/>
      <c r="OCY55" s="11"/>
      <c r="OCZ55" s="11"/>
      <c r="ODA55" s="11"/>
      <c r="ODB55" s="11"/>
      <c r="ODC55" s="11"/>
      <c r="ODD55" s="11"/>
      <c r="ODE55" s="11"/>
      <c r="ODF55" s="11"/>
      <c r="ODG55" s="11"/>
      <c r="ODH55" s="11"/>
      <c r="ODI55" s="11"/>
      <c r="ODJ55" s="11"/>
      <c r="ODK55" s="11"/>
      <c r="ODL55" s="11"/>
      <c r="ODM55" s="11"/>
      <c r="ODN55" s="11"/>
      <c r="ODO55" s="11"/>
      <c r="ODP55" s="11"/>
      <c r="ODQ55" s="11"/>
      <c r="ODR55" s="11"/>
      <c r="ODS55" s="11"/>
      <c r="ODT55" s="11"/>
      <c r="ODU55" s="11"/>
      <c r="ODV55" s="11"/>
      <c r="ODW55" s="11"/>
      <c r="ODX55" s="11"/>
      <c r="ODY55" s="11"/>
      <c r="ODZ55" s="11"/>
      <c r="OEA55" s="11"/>
      <c r="OEB55" s="11"/>
      <c r="OEC55" s="11"/>
      <c r="OED55" s="11"/>
      <c r="OEE55" s="11"/>
      <c r="OEF55" s="11"/>
      <c r="OEG55" s="11"/>
      <c r="OEH55" s="11"/>
      <c r="OEI55" s="11"/>
      <c r="OEJ55" s="11"/>
      <c r="OEK55" s="11"/>
      <c r="OEL55" s="11"/>
      <c r="OEM55" s="11"/>
      <c r="OEN55" s="11"/>
      <c r="OEO55" s="11"/>
      <c r="OEP55" s="11"/>
      <c r="OEQ55" s="11"/>
      <c r="OER55" s="11"/>
      <c r="OES55" s="11"/>
      <c r="OET55" s="11"/>
      <c r="OEU55" s="11"/>
      <c r="OEV55" s="11"/>
      <c r="OEW55" s="11"/>
      <c r="OEX55" s="11"/>
      <c r="OEY55" s="11"/>
      <c r="OEZ55" s="11"/>
      <c r="OFA55" s="11"/>
      <c r="OFB55" s="11"/>
      <c r="OFC55" s="11"/>
      <c r="OFD55" s="11"/>
      <c r="OFE55" s="11"/>
      <c r="OFF55" s="11"/>
      <c r="OFG55" s="11"/>
      <c r="OFH55" s="11"/>
      <c r="OFI55" s="11"/>
      <c r="OFJ55" s="11"/>
      <c r="OFK55" s="11"/>
      <c r="OFL55" s="11"/>
      <c r="OFM55" s="11"/>
      <c r="OFN55" s="11"/>
      <c r="OFO55" s="11"/>
      <c r="OFP55" s="11"/>
      <c r="OFQ55" s="11"/>
      <c r="OFR55" s="11"/>
      <c r="OFS55" s="11"/>
      <c r="OFT55" s="11"/>
      <c r="OFU55" s="11"/>
      <c r="OFV55" s="11"/>
      <c r="OFW55" s="11"/>
      <c r="OFX55" s="11"/>
      <c r="OFY55" s="11"/>
      <c r="OFZ55" s="11"/>
      <c r="OGA55" s="11"/>
      <c r="OGB55" s="11"/>
      <c r="OGC55" s="11"/>
      <c r="OGD55" s="11"/>
      <c r="OGE55" s="11"/>
      <c r="OGF55" s="11"/>
      <c r="OGG55" s="11"/>
      <c r="OGH55" s="11"/>
      <c r="OGI55" s="11"/>
      <c r="OGJ55" s="11"/>
      <c r="OGK55" s="11"/>
      <c r="OGL55" s="11"/>
      <c r="OGM55" s="11"/>
      <c r="OGN55" s="11"/>
      <c r="OGO55" s="11"/>
      <c r="OGP55" s="11"/>
      <c r="OGQ55" s="11"/>
      <c r="OGR55" s="11"/>
      <c r="OGS55" s="11"/>
      <c r="OGT55" s="11"/>
      <c r="OGU55" s="11"/>
      <c r="OGV55" s="11"/>
      <c r="OGW55" s="11"/>
      <c r="OGX55" s="11"/>
      <c r="OGY55" s="11"/>
      <c r="OGZ55" s="11"/>
      <c r="OHA55" s="11"/>
      <c r="OHB55" s="11"/>
      <c r="OHC55" s="11"/>
      <c r="OHD55" s="11"/>
      <c r="OHE55" s="11"/>
      <c r="OHF55" s="11"/>
      <c r="OHG55" s="11"/>
      <c r="OHH55" s="11"/>
      <c r="OHI55" s="11"/>
      <c r="OHJ55" s="11"/>
      <c r="OHK55" s="11"/>
      <c r="OHL55" s="11"/>
      <c r="OHM55" s="11"/>
      <c r="OHN55" s="11"/>
      <c r="OHO55" s="11"/>
      <c r="OHP55" s="11"/>
      <c r="OHQ55" s="11"/>
      <c r="OHR55" s="11"/>
      <c r="OHS55" s="11"/>
      <c r="OHT55" s="11"/>
      <c r="OHU55" s="11"/>
      <c r="OHV55" s="11"/>
      <c r="OHW55" s="11"/>
      <c r="OHX55" s="11"/>
      <c r="OHY55" s="11"/>
      <c r="OHZ55" s="11"/>
      <c r="OIA55" s="11"/>
      <c r="OIB55" s="11"/>
      <c r="OIC55" s="11"/>
      <c r="OID55" s="11"/>
      <c r="OIE55" s="11"/>
      <c r="OIF55" s="11"/>
      <c r="OIG55" s="11"/>
      <c r="OIH55" s="11"/>
      <c r="OII55" s="11"/>
      <c r="OIJ55" s="11"/>
      <c r="OIK55" s="11"/>
      <c r="OIL55" s="11"/>
      <c r="OIM55" s="11"/>
      <c r="OIN55" s="11"/>
      <c r="OIO55" s="11"/>
      <c r="OIP55" s="11"/>
      <c r="OIQ55" s="11"/>
      <c r="OIR55" s="11"/>
      <c r="OIS55" s="11"/>
      <c r="OIT55" s="11"/>
      <c r="OIU55" s="11"/>
      <c r="OIV55" s="11"/>
      <c r="OIW55" s="11"/>
      <c r="OIX55" s="11"/>
      <c r="OIY55" s="11"/>
      <c r="OIZ55" s="11"/>
      <c r="OJA55" s="11"/>
      <c r="OJB55" s="11"/>
      <c r="OJC55" s="11"/>
      <c r="OJD55" s="11"/>
      <c r="OJE55" s="11"/>
      <c r="OJF55" s="11"/>
      <c r="OJG55" s="11"/>
      <c r="OJH55" s="11"/>
      <c r="OJI55" s="11"/>
      <c r="OJJ55" s="11"/>
      <c r="OJK55" s="11"/>
      <c r="OJL55" s="11"/>
      <c r="OJM55" s="11"/>
      <c r="OJN55" s="11"/>
      <c r="OJO55" s="11"/>
      <c r="OJP55" s="11"/>
      <c r="OJQ55" s="11"/>
      <c r="OJR55" s="11"/>
      <c r="OJS55" s="11"/>
      <c r="OJT55" s="11"/>
      <c r="OJU55" s="11"/>
      <c r="OJV55" s="11"/>
      <c r="OJW55" s="11"/>
      <c r="OJX55" s="11"/>
      <c r="OJY55" s="11"/>
      <c r="OJZ55" s="11"/>
      <c r="OKA55" s="11"/>
      <c r="OKB55" s="11"/>
      <c r="OKC55" s="11"/>
      <c r="OKD55" s="11"/>
      <c r="OKE55" s="11"/>
      <c r="OKF55" s="11"/>
      <c r="OKG55" s="11"/>
      <c r="OKH55" s="11"/>
      <c r="OKI55" s="11"/>
      <c r="OKJ55" s="11"/>
      <c r="OKK55" s="11"/>
      <c r="OKL55" s="11"/>
      <c r="OKM55" s="11"/>
      <c r="OKN55" s="11"/>
      <c r="OKO55" s="11"/>
      <c r="OKP55" s="11"/>
      <c r="OKQ55" s="11"/>
      <c r="OKR55" s="11"/>
      <c r="OKS55" s="11"/>
      <c r="OKT55" s="11"/>
      <c r="OKU55" s="11"/>
      <c r="OKV55" s="11"/>
      <c r="OKW55" s="11"/>
      <c r="OKX55" s="11"/>
      <c r="OKY55" s="11"/>
      <c r="OKZ55" s="11"/>
      <c r="OLA55" s="11"/>
      <c r="OLB55" s="11"/>
      <c r="OLC55" s="11"/>
      <c r="OLD55" s="11"/>
      <c r="OLE55" s="11"/>
      <c r="OLF55" s="11"/>
      <c r="OLG55" s="11"/>
      <c r="OLH55" s="11"/>
      <c r="OLI55" s="11"/>
      <c r="OLJ55" s="11"/>
      <c r="OLK55" s="11"/>
      <c r="OLL55" s="11"/>
      <c r="OLM55" s="11"/>
      <c r="OLN55" s="11"/>
      <c r="OLO55" s="11"/>
      <c r="OLP55" s="11"/>
      <c r="OLQ55" s="11"/>
      <c r="OLR55" s="11"/>
      <c r="OLS55" s="11"/>
      <c r="OLT55" s="11"/>
      <c r="OLU55" s="11"/>
      <c r="OLV55" s="11"/>
      <c r="OLW55" s="11"/>
      <c r="OLX55" s="11"/>
      <c r="OLY55" s="11"/>
      <c r="OLZ55" s="11"/>
      <c r="OMA55" s="11"/>
      <c r="OMB55" s="11"/>
      <c r="OMC55" s="11"/>
      <c r="OMD55" s="11"/>
      <c r="OME55" s="11"/>
      <c r="OMF55" s="11"/>
      <c r="OMG55" s="11"/>
      <c r="OMH55" s="11"/>
      <c r="OMI55" s="11"/>
      <c r="OMJ55" s="11"/>
      <c r="OMK55" s="11"/>
      <c r="OML55" s="11"/>
      <c r="OMM55" s="11"/>
      <c r="OMN55" s="11"/>
      <c r="OMO55" s="11"/>
      <c r="OMP55" s="11"/>
      <c r="OMQ55" s="11"/>
      <c r="OMR55" s="11"/>
      <c r="OMS55" s="11"/>
      <c r="OMT55" s="11"/>
      <c r="OMU55" s="11"/>
      <c r="OMV55" s="11"/>
      <c r="OMW55" s="11"/>
      <c r="OMX55" s="11"/>
      <c r="OMY55" s="11"/>
      <c r="OMZ55" s="11"/>
      <c r="ONA55" s="11"/>
      <c r="ONB55" s="11"/>
      <c r="ONC55" s="11"/>
      <c r="OND55" s="11"/>
      <c r="ONE55" s="11"/>
      <c r="ONF55" s="11"/>
      <c r="ONG55" s="11"/>
      <c r="ONH55" s="11"/>
      <c r="ONI55" s="11"/>
      <c r="ONJ55" s="11"/>
      <c r="ONK55" s="11"/>
      <c r="ONL55" s="11"/>
      <c r="ONM55" s="11"/>
      <c r="ONN55" s="11"/>
      <c r="ONO55" s="11"/>
      <c r="ONP55" s="11"/>
      <c r="ONQ55" s="11"/>
      <c r="ONR55" s="11"/>
      <c r="ONS55" s="11"/>
      <c r="ONT55" s="11"/>
      <c r="ONU55" s="11"/>
      <c r="ONV55" s="11"/>
      <c r="ONW55" s="11"/>
      <c r="ONX55" s="11"/>
      <c r="ONY55" s="11"/>
      <c r="ONZ55" s="11"/>
      <c r="OOA55" s="11"/>
      <c r="OOB55" s="11"/>
      <c r="OOC55" s="11"/>
      <c r="OOD55" s="11"/>
      <c r="OOE55" s="11"/>
      <c r="OOF55" s="11"/>
      <c r="OOG55" s="11"/>
      <c r="OOH55" s="11"/>
      <c r="OOI55" s="11"/>
      <c r="OOJ55" s="11"/>
      <c r="OOK55" s="11"/>
      <c r="OOL55" s="11"/>
      <c r="OOM55" s="11"/>
      <c r="OON55" s="11"/>
      <c r="OOO55" s="11"/>
      <c r="OOP55" s="11"/>
      <c r="OOQ55" s="11"/>
      <c r="OOR55" s="11"/>
      <c r="OOS55" s="11"/>
      <c r="OOT55" s="11"/>
      <c r="OOU55" s="11"/>
      <c r="OOV55" s="11"/>
      <c r="OOW55" s="11"/>
      <c r="OOX55" s="11"/>
      <c r="OOY55" s="11"/>
      <c r="OOZ55" s="11"/>
      <c r="OPA55" s="11"/>
      <c r="OPB55" s="11"/>
      <c r="OPC55" s="11"/>
      <c r="OPD55" s="11"/>
      <c r="OPE55" s="11"/>
      <c r="OPF55" s="11"/>
      <c r="OPG55" s="11"/>
      <c r="OPH55" s="11"/>
      <c r="OPI55" s="11"/>
      <c r="OPJ55" s="11"/>
      <c r="OPK55" s="11"/>
      <c r="OPL55" s="11"/>
      <c r="OPM55" s="11"/>
      <c r="OPN55" s="11"/>
      <c r="OPO55" s="11"/>
      <c r="OPP55" s="11"/>
      <c r="OPQ55" s="11"/>
      <c r="OPR55" s="11"/>
      <c r="OPS55" s="11"/>
      <c r="OPT55" s="11"/>
      <c r="OPU55" s="11"/>
      <c r="OPV55" s="11"/>
      <c r="OPW55" s="11"/>
      <c r="OPX55" s="11"/>
      <c r="OPY55" s="11"/>
      <c r="OPZ55" s="11"/>
      <c r="OQA55" s="11"/>
      <c r="OQB55" s="11"/>
      <c r="OQC55" s="11"/>
      <c r="OQD55" s="11"/>
      <c r="OQE55" s="11"/>
      <c r="OQF55" s="11"/>
      <c r="OQG55" s="11"/>
      <c r="OQH55" s="11"/>
      <c r="OQI55" s="11"/>
      <c r="OQJ55" s="11"/>
      <c r="OQK55" s="11"/>
      <c r="OQL55" s="11"/>
      <c r="OQM55" s="11"/>
      <c r="OQN55" s="11"/>
      <c r="OQO55" s="11"/>
      <c r="OQP55" s="11"/>
      <c r="OQQ55" s="11"/>
      <c r="OQR55" s="11"/>
      <c r="OQS55" s="11"/>
      <c r="OQT55" s="11"/>
      <c r="OQU55" s="11"/>
      <c r="OQV55" s="11"/>
      <c r="OQW55" s="11"/>
      <c r="OQX55" s="11"/>
      <c r="OQY55" s="11"/>
      <c r="OQZ55" s="11"/>
      <c r="ORA55" s="11"/>
      <c r="ORB55" s="11"/>
      <c r="ORC55" s="11"/>
      <c r="ORD55" s="11"/>
      <c r="ORE55" s="11"/>
      <c r="ORF55" s="11"/>
      <c r="ORG55" s="11"/>
      <c r="ORH55" s="11"/>
      <c r="ORI55" s="11"/>
      <c r="ORJ55" s="11"/>
      <c r="ORK55" s="11"/>
      <c r="ORL55" s="11"/>
      <c r="ORM55" s="11"/>
      <c r="ORN55" s="11"/>
      <c r="ORO55" s="11"/>
      <c r="ORP55" s="11"/>
      <c r="ORQ55" s="11"/>
      <c r="ORR55" s="11"/>
      <c r="ORS55" s="11"/>
      <c r="ORT55" s="11"/>
      <c r="ORU55" s="11"/>
      <c r="ORV55" s="11"/>
      <c r="ORW55" s="11"/>
      <c r="ORX55" s="11"/>
      <c r="ORY55" s="11"/>
      <c r="ORZ55" s="11"/>
      <c r="OSA55" s="11"/>
      <c r="OSB55" s="11"/>
      <c r="OSC55" s="11"/>
      <c r="OSD55" s="11"/>
      <c r="OSE55" s="11"/>
      <c r="OSF55" s="11"/>
      <c r="OSG55" s="11"/>
      <c r="OSH55" s="11"/>
      <c r="OSI55" s="11"/>
      <c r="OSJ55" s="11"/>
      <c r="OSK55" s="11"/>
      <c r="OSL55" s="11"/>
      <c r="OSM55" s="11"/>
      <c r="OSN55" s="11"/>
      <c r="OSO55" s="11"/>
      <c r="OSP55" s="11"/>
      <c r="OSQ55" s="11"/>
      <c r="OSR55" s="11"/>
      <c r="OSS55" s="11"/>
      <c r="OST55" s="11"/>
      <c r="OSU55" s="11"/>
      <c r="OSV55" s="11"/>
      <c r="OSW55" s="11"/>
      <c r="OSX55" s="11"/>
      <c r="OSY55" s="11"/>
      <c r="OSZ55" s="11"/>
      <c r="OTA55" s="11"/>
      <c r="OTB55" s="11"/>
      <c r="OTC55" s="11"/>
      <c r="OTD55" s="11"/>
      <c r="OTE55" s="11"/>
      <c r="OTF55" s="11"/>
      <c r="OTG55" s="11"/>
      <c r="OTH55" s="11"/>
      <c r="OTI55" s="11"/>
      <c r="OTJ55" s="11"/>
      <c r="OTK55" s="11"/>
      <c r="OTL55" s="11"/>
      <c r="OTM55" s="11"/>
      <c r="OTN55" s="11"/>
      <c r="OTO55" s="11"/>
      <c r="OTP55" s="11"/>
      <c r="OTQ55" s="11"/>
      <c r="OTR55" s="11"/>
      <c r="OTS55" s="11"/>
      <c r="OTT55" s="11"/>
      <c r="OTU55" s="11"/>
      <c r="OTV55" s="11"/>
      <c r="OTW55" s="11"/>
      <c r="OTX55" s="11"/>
      <c r="OTY55" s="11"/>
      <c r="OTZ55" s="11"/>
      <c r="OUA55" s="11"/>
      <c r="OUB55" s="11"/>
      <c r="OUC55" s="11"/>
      <c r="OUD55" s="11"/>
      <c r="OUE55" s="11"/>
      <c r="OUF55" s="11"/>
      <c r="OUG55" s="11"/>
      <c r="OUH55" s="11"/>
      <c r="OUI55" s="11"/>
      <c r="OUJ55" s="11"/>
      <c r="OUK55" s="11"/>
      <c r="OUL55" s="11"/>
      <c r="OUM55" s="11"/>
      <c r="OUN55" s="11"/>
      <c r="OUO55" s="11"/>
      <c r="OUP55" s="11"/>
      <c r="OUQ55" s="11"/>
      <c r="OUR55" s="11"/>
      <c r="OUS55" s="11"/>
      <c r="OUT55" s="11"/>
      <c r="OUU55" s="11"/>
      <c r="OUV55" s="11"/>
      <c r="OUW55" s="11"/>
      <c r="OUX55" s="11"/>
      <c r="OUY55" s="11"/>
      <c r="OUZ55" s="11"/>
      <c r="OVA55" s="11"/>
      <c r="OVB55" s="11"/>
      <c r="OVC55" s="11"/>
      <c r="OVD55" s="11"/>
      <c r="OVE55" s="11"/>
      <c r="OVF55" s="11"/>
      <c r="OVG55" s="11"/>
      <c r="OVH55" s="11"/>
      <c r="OVI55" s="11"/>
      <c r="OVJ55" s="11"/>
      <c r="OVK55" s="11"/>
      <c r="OVL55" s="11"/>
      <c r="OVM55" s="11"/>
      <c r="OVN55" s="11"/>
      <c r="OVO55" s="11"/>
      <c r="OVP55" s="11"/>
      <c r="OVQ55" s="11"/>
      <c r="OVR55" s="11"/>
      <c r="OVS55" s="11"/>
      <c r="OVT55" s="11"/>
      <c r="OVU55" s="11"/>
      <c r="OVV55" s="11"/>
      <c r="OVW55" s="11"/>
      <c r="OVX55" s="11"/>
      <c r="OVY55" s="11"/>
      <c r="OVZ55" s="11"/>
      <c r="OWA55" s="11"/>
      <c r="OWB55" s="11"/>
      <c r="OWC55" s="11"/>
      <c r="OWD55" s="11"/>
      <c r="OWE55" s="11"/>
      <c r="OWF55" s="11"/>
      <c r="OWG55" s="11"/>
      <c r="OWH55" s="11"/>
      <c r="OWI55" s="11"/>
      <c r="OWJ55" s="11"/>
      <c r="OWK55" s="11"/>
      <c r="OWL55" s="11"/>
      <c r="OWM55" s="11"/>
      <c r="OWN55" s="11"/>
      <c r="OWO55" s="11"/>
      <c r="OWP55" s="11"/>
      <c r="OWQ55" s="11"/>
      <c r="OWR55" s="11"/>
      <c r="OWS55" s="11"/>
      <c r="OWT55" s="11"/>
      <c r="OWU55" s="11"/>
      <c r="OWV55" s="11"/>
      <c r="OWW55" s="11"/>
      <c r="OWX55" s="11"/>
      <c r="OWY55" s="11"/>
      <c r="OWZ55" s="11"/>
      <c r="OXA55" s="11"/>
      <c r="OXB55" s="11"/>
      <c r="OXC55" s="11"/>
      <c r="OXD55" s="11"/>
      <c r="OXE55" s="11"/>
      <c r="OXF55" s="11"/>
      <c r="OXG55" s="11"/>
      <c r="OXH55" s="11"/>
      <c r="OXI55" s="11"/>
      <c r="OXJ55" s="11"/>
      <c r="OXK55" s="11"/>
      <c r="OXL55" s="11"/>
      <c r="OXM55" s="11"/>
      <c r="OXN55" s="11"/>
      <c r="OXO55" s="11"/>
      <c r="OXP55" s="11"/>
      <c r="OXQ55" s="11"/>
      <c r="OXR55" s="11"/>
      <c r="OXS55" s="11"/>
      <c r="OXT55" s="11"/>
      <c r="OXU55" s="11"/>
      <c r="OXV55" s="11"/>
      <c r="OXW55" s="11"/>
      <c r="OXX55" s="11"/>
      <c r="OXY55" s="11"/>
      <c r="OXZ55" s="11"/>
      <c r="OYA55" s="11"/>
      <c r="OYB55" s="11"/>
      <c r="OYC55" s="11"/>
      <c r="OYD55" s="11"/>
      <c r="OYE55" s="11"/>
      <c r="OYF55" s="11"/>
      <c r="OYG55" s="11"/>
      <c r="OYH55" s="11"/>
      <c r="OYI55" s="11"/>
      <c r="OYJ55" s="11"/>
      <c r="OYK55" s="11"/>
      <c r="OYL55" s="11"/>
      <c r="OYM55" s="11"/>
      <c r="OYN55" s="11"/>
      <c r="OYO55" s="11"/>
      <c r="OYP55" s="11"/>
      <c r="OYQ55" s="11"/>
      <c r="OYR55" s="11"/>
      <c r="OYS55" s="11"/>
      <c r="OYT55" s="11"/>
      <c r="OYU55" s="11"/>
      <c r="OYV55" s="11"/>
      <c r="OYW55" s="11"/>
      <c r="OYX55" s="11"/>
      <c r="OYY55" s="11"/>
      <c r="OYZ55" s="11"/>
      <c r="OZA55" s="11"/>
      <c r="OZB55" s="11"/>
      <c r="OZC55" s="11"/>
      <c r="OZD55" s="11"/>
      <c r="OZE55" s="11"/>
      <c r="OZF55" s="11"/>
      <c r="OZG55" s="11"/>
      <c r="OZH55" s="11"/>
      <c r="OZI55" s="11"/>
      <c r="OZJ55" s="11"/>
      <c r="OZK55" s="11"/>
      <c r="OZL55" s="11"/>
      <c r="OZM55" s="11"/>
      <c r="OZN55" s="11"/>
      <c r="OZO55" s="11"/>
      <c r="OZP55" s="11"/>
      <c r="OZQ55" s="11"/>
      <c r="OZR55" s="11"/>
      <c r="OZS55" s="11"/>
      <c r="OZT55" s="11"/>
      <c r="OZU55" s="11"/>
      <c r="OZV55" s="11"/>
      <c r="OZW55" s="11"/>
      <c r="OZX55" s="11"/>
      <c r="OZY55" s="11"/>
      <c r="OZZ55" s="11"/>
      <c r="PAA55" s="11"/>
      <c r="PAB55" s="11"/>
      <c r="PAC55" s="11"/>
      <c r="PAD55" s="11"/>
      <c r="PAE55" s="11"/>
      <c r="PAF55" s="11"/>
      <c r="PAG55" s="11"/>
      <c r="PAH55" s="11"/>
      <c r="PAI55" s="11"/>
      <c r="PAJ55" s="11"/>
      <c r="PAK55" s="11"/>
      <c r="PAL55" s="11"/>
      <c r="PAM55" s="11"/>
      <c r="PAN55" s="11"/>
      <c r="PAO55" s="11"/>
      <c r="PAP55" s="11"/>
      <c r="PAQ55" s="11"/>
      <c r="PAR55" s="11"/>
      <c r="PAS55" s="11"/>
      <c r="PAT55" s="11"/>
      <c r="PAU55" s="11"/>
      <c r="PAV55" s="11"/>
      <c r="PAW55" s="11"/>
      <c r="PAX55" s="11"/>
      <c r="PAY55" s="11"/>
      <c r="PAZ55" s="11"/>
      <c r="PBA55" s="11"/>
      <c r="PBB55" s="11"/>
      <c r="PBC55" s="11"/>
      <c r="PBD55" s="11"/>
      <c r="PBE55" s="11"/>
      <c r="PBF55" s="11"/>
      <c r="PBG55" s="11"/>
      <c r="PBH55" s="11"/>
      <c r="PBI55" s="11"/>
      <c r="PBJ55" s="11"/>
      <c r="PBK55" s="11"/>
      <c r="PBL55" s="11"/>
      <c r="PBM55" s="11"/>
      <c r="PBN55" s="11"/>
      <c r="PBO55" s="11"/>
      <c r="PBP55" s="11"/>
      <c r="PBQ55" s="11"/>
      <c r="PBR55" s="11"/>
      <c r="PBS55" s="11"/>
      <c r="PBT55" s="11"/>
      <c r="PBU55" s="11"/>
      <c r="PBV55" s="11"/>
      <c r="PBW55" s="11"/>
      <c r="PBX55" s="11"/>
      <c r="PBY55" s="11"/>
      <c r="PBZ55" s="11"/>
      <c r="PCA55" s="11"/>
      <c r="PCB55" s="11"/>
      <c r="PCC55" s="11"/>
      <c r="PCD55" s="11"/>
      <c r="PCE55" s="11"/>
      <c r="PCF55" s="11"/>
      <c r="PCG55" s="11"/>
      <c r="PCH55" s="11"/>
      <c r="PCI55" s="11"/>
      <c r="PCJ55" s="11"/>
      <c r="PCK55" s="11"/>
      <c r="PCL55" s="11"/>
      <c r="PCM55" s="11"/>
      <c r="PCN55" s="11"/>
      <c r="PCO55" s="11"/>
      <c r="PCP55" s="11"/>
      <c r="PCQ55" s="11"/>
      <c r="PCR55" s="11"/>
      <c r="PCS55" s="11"/>
      <c r="PCT55" s="11"/>
      <c r="PCU55" s="11"/>
      <c r="PCV55" s="11"/>
      <c r="PCW55" s="11"/>
      <c r="PCX55" s="11"/>
      <c r="PCY55" s="11"/>
      <c r="PCZ55" s="11"/>
      <c r="PDA55" s="11"/>
      <c r="PDB55" s="11"/>
      <c r="PDC55" s="11"/>
      <c r="PDD55" s="11"/>
      <c r="PDE55" s="11"/>
      <c r="PDF55" s="11"/>
      <c r="PDG55" s="11"/>
      <c r="PDH55" s="11"/>
      <c r="PDI55" s="11"/>
      <c r="PDJ55" s="11"/>
      <c r="PDK55" s="11"/>
      <c r="PDL55" s="11"/>
      <c r="PDM55" s="11"/>
      <c r="PDN55" s="11"/>
      <c r="PDO55" s="11"/>
      <c r="PDP55" s="11"/>
      <c r="PDQ55" s="11"/>
      <c r="PDR55" s="11"/>
      <c r="PDS55" s="11"/>
      <c r="PDT55" s="11"/>
      <c r="PDU55" s="11"/>
      <c r="PDV55" s="11"/>
      <c r="PDW55" s="11"/>
      <c r="PDX55" s="11"/>
      <c r="PDY55" s="11"/>
      <c r="PDZ55" s="11"/>
      <c r="PEA55" s="11"/>
      <c r="PEB55" s="11"/>
      <c r="PEC55" s="11"/>
      <c r="PED55" s="11"/>
      <c r="PEE55" s="11"/>
      <c r="PEF55" s="11"/>
      <c r="PEG55" s="11"/>
      <c r="PEH55" s="11"/>
      <c r="PEI55" s="11"/>
      <c r="PEJ55" s="11"/>
      <c r="PEK55" s="11"/>
      <c r="PEL55" s="11"/>
      <c r="PEM55" s="11"/>
      <c r="PEN55" s="11"/>
      <c r="PEO55" s="11"/>
      <c r="PEP55" s="11"/>
      <c r="PEQ55" s="11"/>
      <c r="PER55" s="11"/>
      <c r="PES55" s="11"/>
      <c r="PET55" s="11"/>
      <c r="PEU55" s="11"/>
      <c r="PEV55" s="11"/>
      <c r="PEW55" s="11"/>
      <c r="PEX55" s="11"/>
      <c r="PEY55" s="11"/>
      <c r="PEZ55" s="11"/>
      <c r="PFA55" s="11"/>
      <c r="PFB55" s="11"/>
      <c r="PFC55" s="11"/>
      <c r="PFD55" s="11"/>
      <c r="PFE55" s="11"/>
      <c r="PFF55" s="11"/>
      <c r="PFG55" s="11"/>
      <c r="PFH55" s="11"/>
      <c r="PFI55" s="11"/>
      <c r="PFJ55" s="11"/>
      <c r="PFK55" s="11"/>
      <c r="PFL55" s="11"/>
      <c r="PFM55" s="11"/>
      <c r="PFN55" s="11"/>
      <c r="PFO55" s="11"/>
      <c r="PFP55" s="11"/>
      <c r="PFQ55" s="11"/>
      <c r="PFR55" s="11"/>
      <c r="PFS55" s="11"/>
      <c r="PFT55" s="11"/>
      <c r="PFU55" s="11"/>
      <c r="PFV55" s="11"/>
      <c r="PFW55" s="11"/>
      <c r="PFX55" s="11"/>
      <c r="PFY55" s="11"/>
      <c r="PFZ55" s="11"/>
      <c r="PGA55" s="11"/>
      <c r="PGB55" s="11"/>
      <c r="PGC55" s="11"/>
      <c r="PGD55" s="11"/>
      <c r="PGE55" s="11"/>
      <c r="PGF55" s="11"/>
      <c r="PGG55" s="11"/>
      <c r="PGH55" s="11"/>
      <c r="PGI55" s="11"/>
      <c r="PGJ55" s="11"/>
      <c r="PGK55" s="11"/>
      <c r="PGL55" s="11"/>
      <c r="PGM55" s="11"/>
      <c r="PGN55" s="11"/>
      <c r="PGO55" s="11"/>
      <c r="PGP55" s="11"/>
      <c r="PGQ55" s="11"/>
      <c r="PGR55" s="11"/>
      <c r="PGS55" s="11"/>
      <c r="PGT55" s="11"/>
      <c r="PGU55" s="11"/>
      <c r="PGV55" s="11"/>
      <c r="PGW55" s="11"/>
      <c r="PGX55" s="11"/>
      <c r="PGY55" s="11"/>
      <c r="PGZ55" s="11"/>
      <c r="PHA55" s="11"/>
      <c r="PHB55" s="11"/>
      <c r="PHC55" s="11"/>
      <c r="PHD55" s="11"/>
      <c r="PHE55" s="11"/>
      <c r="PHF55" s="11"/>
      <c r="PHG55" s="11"/>
      <c r="PHH55" s="11"/>
      <c r="PHI55" s="11"/>
      <c r="PHJ55" s="11"/>
      <c r="PHK55" s="11"/>
      <c r="PHL55" s="11"/>
      <c r="PHM55" s="11"/>
      <c r="PHN55" s="11"/>
      <c r="PHO55" s="11"/>
      <c r="PHP55" s="11"/>
      <c r="PHQ55" s="11"/>
      <c r="PHR55" s="11"/>
      <c r="PHS55" s="11"/>
      <c r="PHT55" s="11"/>
      <c r="PHU55" s="11"/>
      <c r="PHV55" s="11"/>
      <c r="PHW55" s="11"/>
      <c r="PHX55" s="11"/>
      <c r="PHY55" s="11"/>
      <c r="PHZ55" s="11"/>
      <c r="PIA55" s="11"/>
      <c r="PIB55" s="11"/>
      <c r="PIC55" s="11"/>
      <c r="PID55" s="11"/>
      <c r="PIE55" s="11"/>
      <c r="PIF55" s="11"/>
      <c r="PIG55" s="11"/>
      <c r="PIH55" s="11"/>
      <c r="PII55" s="11"/>
      <c r="PIJ55" s="11"/>
      <c r="PIK55" s="11"/>
      <c r="PIL55" s="11"/>
      <c r="PIM55" s="11"/>
      <c r="PIN55" s="11"/>
      <c r="PIO55" s="11"/>
      <c r="PIP55" s="11"/>
      <c r="PIQ55" s="11"/>
      <c r="PIR55" s="11"/>
      <c r="PIS55" s="11"/>
      <c r="PIT55" s="11"/>
      <c r="PIU55" s="11"/>
      <c r="PIV55" s="11"/>
      <c r="PIW55" s="11"/>
      <c r="PIX55" s="11"/>
      <c r="PIY55" s="11"/>
      <c r="PIZ55" s="11"/>
      <c r="PJA55" s="11"/>
      <c r="PJB55" s="11"/>
      <c r="PJC55" s="11"/>
      <c r="PJD55" s="11"/>
      <c r="PJE55" s="11"/>
      <c r="PJF55" s="11"/>
      <c r="PJG55" s="11"/>
      <c r="PJH55" s="11"/>
      <c r="PJI55" s="11"/>
      <c r="PJJ55" s="11"/>
      <c r="PJK55" s="11"/>
      <c r="PJL55" s="11"/>
      <c r="PJM55" s="11"/>
      <c r="PJN55" s="11"/>
      <c r="PJO55" s="11"/>
      <c r="PJP55" s="11"/>
      <c r="PJQ55" s="11"/>
      <c r="PJR55" s="11"/>
      <c r="PJS55" s="11"/>
      <c r="PJT55" s="11"/>
      <c r="PJU55" s="11"/>
      <c r="PJV55" s="11"/>
      <c r="PJW55" s="11"/>
      <c r="PJX55" s="11"/>
      <c r="PJY55" s="11"/>
      <c r="PJZ55" s="11"/>
      <c r="PKA55" s="11"/>
      <c r="PKB55" s="11"/>
      <c r="PKC55" s="11"/>
      <c r="PKD55" s="11"/>
      <c r="PKE55" s="11"/>
      <c r="PKF55" s="11"/>
      <c r="PKG55" s="11"/>
      <c r="PKH55" s="11"/>
      <c r="PKI55" s="11"/>
      <c r="PKJ55" s="11"/>
      <c r="PKK55" s="11"/>
      <c r="PKL55" s="11"/>
      <c r="PKM55" s="11"/>
      <c r="PKN55" s="11"/>
      <c r="PKO55" s="11"/>
      <c r="PKP55" s="11"/>
      <c r="PKQ55" s="11"/>
      <c r="PKR55" s="11"/>
      <c r="PKS55" s="11"/>
      <c r="PKT55" s="11"/>
      <c r="PKU55" s="11"/>
      <c r="PKV55" s="11"/>
      <c r="PKW55" s="11"/>
      <c r="PKX55" s="11"/>
      <c r="PKY55" s="11"/>
      <c r="PKZ55" s="11"/>
      <c r="PLA55" s="11"/>
      <c r="PLB55" s="11"/>
      <c r="PLC55" s="11"/>
      <c r="PLD55" s="11"/>
      <c r="PLE55" s="11"/>
      <c r="PLF55" s="11"/>
      <c r="PLG55" s="11"/>
      <c r="PLH55" s="11"/>
      <c r="PLI55" s="11"/>
      <c r="PLJ55" s="11"/>
      <c r="PLK55" s="11"/>
      <c r="PLL55" s="11"/>
      <c r="PLM55" s="11"/>
      <c r="PLN55" s="11"/>
      <c r="PLO55" s="11"/>
      <c r="PLP55" s="11"/>
      <c r="PLQ55" s="11"/>
      <c r="PLR55" s="11"/>
      <c r="PLS55" s="11"/>
      <c r="PLT55" s="11"/>
      <c r="PLU55" s="11"/>
      <c r="PLV55" s="11"/>
      <c r="PLW55" s="11"/>
      <c r="PLX55" s="11"/>
      <c r="PLY55" s="11"/>
      <c r="PLZ55" s="11"/>
      <c r="PMA55" s="11"/>
      <c r="PMB55" s="11"/>
      <c r="PMC55" s="11"/>
      <c r="PMD55" s="11"/>
      <c r="PME55" s="11"/>
      <c r="PMF55" s="11"/>
      <c r="PMG55" s="11"/>
      <c r="PMH55" s="11"/>
      <c r="PMI55" s="11"/>
      <c r="PMJ55" s="11"/>
      <c r="PMK55" s="11"/>
      <c r="PML55" s="11"/>
      <c r="PMM55" s="11"/>
      <c r="PMN55" s="11"/>
      <c r="PMO55" s="11"/>
      <c r="PMP55" s="11"/>
      <c r="PMQ55" s="11"/>
      <c r="PMR55" s="11"/>
      <c r="PMS55" s="11"/>
      <c r="PMT55" s="11"/>
      <c r="PMU55" s="11"/>
      <c r="PMV55" s="11"/>
      <c r="PMW55" s="11"/>
      <c r="PMX55" s="11"/>
      <c r="PMY55" s="11"/>
      <c r="PMZ55" s="11"/>
      <c r="PNA55" s="11"/>
      <c r="PNB55" s="11"/>
      <c r="PNC55" s="11"/>
      <c r="PND55" s="11"/>
      <c r="PNE55" s="11"/>
      <c r="PNF55" s="11"/>
      <c r="PNG55" s="11"/>
      <c r="PNH55" s="11"/>
      <c r="PNI55" s="11"/>
      <c r="PNJ55" s="11"/>
      <c r="PNK55" s="11"/>
      <c r="PNL55" s="11"/>
      <c r="PNM55" s="11"/>
      <c r="PNN55" s="11"/>
      <c r="PNO55" s="11"/>
      <c r="PNP55" s="11"/>
      <c r="PNQ55" s="11"/>
      <c r="PNR55" s="11"/>
      <c r="PNS55" s="11"/>
      <c r="PNT55" s="11"/>
      <c r="PNU55" s="11"/>
      <c r="PNV55" s="11"/>
      <c r="PNW55" s="11"/>
      <c r="PNX55" s="11"/>
      <c r="PNY55" s="11"/>
      <c r="PNZ55" s="11"/>
      <c r="POA55" s="11"/>
      <c r="POB55" s="11"/>
      <c r="POC55" s="11"/>
      <c r="POD55" s="11"/>
      <c r="POE55" s="11"/>
      <c r="POF55" s="11"/>
      <c r="POG55" s="11"/>
      <c r="POH55" s="11"/>
      <c r="POI55" s="11"/>
      <c r="POJ55" s="11"/>
      <c r="POK55" s="11"/>
      <c r="POL55" s="11"/>
      <c r="POM55" s="11"/>
      <c r="PON55" s="11"/>
      <c r="POO55" s="11"/>
      <c r="POP55" s="11"/>
      <c r="POQ55" s="11"/>
      <c r="POR55" s="11"/>
      <c r="POS55" s="11"/>
      <c r="POT55" s="11"/>
      <c r="POU55" s="11"/>
      <c r="POV55" s="11"/>
      <c r="POW55" s="11"/>
      <c r="POX55" s="11"/>
      <c r="POY55" s="11"/>
      <c r="POZ55" s="11"/>
      <c r="PPA55" s="11"/>
      <c r="PPB55" s="11"/>
      <c r="PPC55" s="11"/>
      <c r="PPD55" s="11"/>
      <c r="PPE55" s="11"/>
      <c r="PPF55" s="11"/>
      <c r="PPG55" s="11"/>
      <c r="PPH55" s="11"/>
      <c r="PPI55" s="11"/>
      <c r="PPJ55" s="11"/>
      <c r="PPK55" s="11"/>
      <c r="PPL55" s="11"/>
      <c r="PPM55" s="11"/>
      <c r="PPN55" s="11"/>
      <c r="PPO55" s="11"/>
      <c r="PPP55" s="11"/>
      <c r="PPQ55" s="11"/>
      <c r="PPR55" s="11"/>
      <c r="PPS55" s="11"/>
      <c r="PPT55" s="11"/>
      <c r="PPU55" s="11"/>
      <c r="PPV55" s="11"/>
      <c r="PPW55" s="11"/>
      <c r="PPX55" s="11"/>
      <c r="PPY55" s="11"/>
      <c r="PPZ55" s="11"/>
      <c r="PQA55" s="11"/>
      <c r="PQB55" s="11"/>
      <c r="PQC55" s="11"/>
      <c r="PQD55" s="11"/>
      <c r="PQE55" s="11"/>
      <c r="PQF55" s="11"/>
      <c r="PQG55" s="11"/>
      <c r="PQH55" s="11"/>
      <c r="PQI55" s="11"/>
      <c r="PQJ55" s="11"/>
      <c r="PQK55" s="11"/>
      <c r="PQL55" s="11"/>
      <c r="PQM55" s="11"/>
      <c r="PQN55" s="11"/>
      <c r="PQO55" s="11"/>
      <c r="PQP55" s="11"/>
      <c r="PQQ55" s="11"/>
      <c r="PQR55" s="11"/>
      <c r="PQS55" s="11"/>
      <c r="PQT55" s="11"/>
      <c r="PQU55" s="11"/>
      <c r="PQV55" s="11"/>
      <c r="PQW55" s="11"/>
      <c r="PQX55" s="11"/>
      <c r="PQY55" s="11"/>
      <c r="PQZ55" s="11"/>
      <c r="PRA55" s="11"/>
      <c r="PRB55" s="11"/>
      <c r="PRC55" s="11"/>
      <c r="PRD55" s="11"/>
      <c r="PRE55" s="11"/>
      <c r="PRF55" s="11"/>
      <c r="PRG55" s="11"/>
      <c r="PRH55" s="11"/>
      <c r="PRI55" s="11"/>
      <c r="PRJ55" s="11"/>
      <c r="PRK55" s="11"/>
      <c r="PRL55" s="11"/>
      <c r="PRM55" s="11"/>
      <c r="PRN55" s="11"/>
      <c r="PRO55" s="11"/>
      <c r="PRP55" s="11"/>
      <c r="PRQ55" s="11"/>
      <c r="PRR55" s="11"/>
      <c r="PRS55" s="11"/>
      <c r="PRT55" s="11"/>
      <c r="PRU55" s="11"/>
      <c r="PRV55" s="11"/>
      <c r="PRW55" s="11"/>
      <c r="PRX55" s="11"/>
      <c r="PRY55" s="11"/>
      <c r="PRZ55" s="11"/>
      <c r="PSA55" s="11"/>
      <c r="PSB55" s="11"/>
      <c r="PSC55" s="11"/>
      <c r="PSD55" s="11"/>
      <c r="PSE55" s="11"/>
      <c r="PSF55" s="11"/>
      <c r="PSG55" s="11"/>
      <c r="PSH55" s="11"/>
      <c r="PSI55" s="11"/>
      <c r="PSJ55" s="11"/>
      <c r="PSK55" s="11"/>
      <c r="PSL55" s="11"/>
      <c r="PSM55" s="11"/>
      <c r="PSN55" s="11"/>
      <c r="PSO55" s="11"/>
      <c r="PSP55" s="11"/>
      <c r="PSQ55" s="11"/>
      <c r="PSR55" s="11"/>
      <c r="PSS55" s="11"/>
      <c r="PST55" s="11"/>
      <c r="PSU55" s="11"/>
      <c r="PSV55" s="11"/>
      <c r="PSW55" s="11"/>
      <c r="PSX55" s="11"/>
      <c r="PSY55" s="11"/>
      <c r="PSZ55" s="11"/>
      <c r="PTA55" s="11"/>
      <c r="PTB55" s="11"/>
      <c r="PTC55" s="11"/>
      <c r="PTD55" s="11"/>
      <c r="PTE55" s="11"/>
      <c r="PTF55" s="11"/>
      <c r="PTG55" s="11"/>
      <c r="PTH55" s="11"/>
      <c r="PTI55" s="11"/>
      <c r="PTJ55" s="11"/>
      <c r="PTK55" s="11"/>
      <c r="PTL55" s="11"/>
      <c r="PTM55" s="11"/>
      <c r="PTN55" s="11"/>
      <c r="PTO55" s="11"/>
      <c r="PTP55" s="11"/>
      <c r="PTQ55" s="11"/>
      <c r="PTR55" s="11"/>
      <c r="PTS55" s="11"/>
      <c r="PTT55" s="11"/>
      <c r="PTU55" s="11"/>
      <c r="PTV55" s="11"/>
      <c r="PTW55" s="11"/>
      <c r="PTX55" s="11"/>
      <c r="PTY55" s="11"/>
      <c r="PTZ55" s="11"/>
      <c r="PUA55" s="11"/>
      <c r="PUB55" s="11"/>
      <c r="PUC55" s="11"/>
      <c r="PUD55" s="11"/>
      <c r="PUE55" s="11"/>
      <c r="PUF55" s="11"/>
      <c r="PUG55" s="11"/>
      <c r="PUH55" s="11"/>
      <c r="PUI55" s="11"/>
      <c r="PUJ55" s="11"/>
      <c r="PUK55" s="11"/>
      <c r="PUL55" s="11"/>
      <c r="PUM55" s="11"/>
      <c r="PUN55" s="11"/>
      <c r="PUO55" s="11"/>
      <c r="PUP55" s="11"/>
      <c r="PUQ55" s="11"/>
      <c r="PUR55" s="11"/>
      <c r="PUS55" s="11"/>
      <c r="PUT55" s="11"/>
      <c r="PUU55" s="11"/>
      <c r="PUV55" s="11"/>
      <c r="PUW55" s="11"/>
      <c r="PUX55" s="11"/>
      <c r="PUY55" s="11"/>
      <c r="PUZ55" s="11"/>
      <c r="PVA55" s="11"/>
      <c r="PVB55" s="11"/>
      <c r="PVC55" s="11"/>
      <c r="PVD55" s="11"/>
      <c r="PVE55" s="11"/>
      <c r="PVF55" s="11"/>
      <c r="PVG55" s="11"/>
      <c r="PVH55" s="11"/>
      <c r="PVI55" s="11"/>
      <c r="PVJ55" s="11"/>
      <c r="PVK55" s="11"/>
      <c r="PVL55" s="11"/>
      <c r="PVM55" s="11"/>
      <c r="PVN55" s="11"/>
      <c r="PVO55" s="11"/>
      <c r="PVP55" s="11"/>
      <c r="PVQ55" s="11"/>
      <c r="PVR55" s="11"/>
      <c r="PVS55" s="11"/>
      <c r="PVT55" s="11"/>
      <c r="PVU55" s="11"/>
      <c r="PVV55" s="11"/>
      <c r="PVW55" s="11"/>
      <c r="PVX55" s="11"/>
      <c r="PVY55" s="11"/>
      <c r="PVZ55" s="11"/>
      <c r="PWA55" s="11"/>
      <c r="PWB55" s="11"/>
      <c r="PWC55" s="11"/>
      <c r="PWD55" s="11"/>
      <c r="PWE55" s="11"/>
      <c r="PWF55" s="11"/>
      <c r="PWG55" s="11"/>
      <c r="PWH55" s="11"/>
      <c r="PWI55" s="11"/>
      <c r="PWJ55" s="11"/>
      <c r="PWK55" s="11"/>
      <c r="PWL55" s="11"/>
      <c r="PWM55" s="11"/>
      <c r="PWN55" s="11"/>
      <c r="PWO55" s="11"/>
      <c r="PWP55" s="11"/>
      <c r="PWQ55" s="11"/>
      <c r="PWR55" s="11"/>
      <c r="PWS55" s="11"/>
      <c r="PWT55" s="11"/>
      <c r="PWU55" s="11"/>
      <c r="PWV55" s="11"/>
      <c r="PWW55" s="11"/>
      <c r="PWX55" s="11"/>
      <c r="PWY55" s="11"/>
      <c r="PWZ55" s="11"/>
      <c r="PXA55" s="11"/>
      <c r="PXB55" s="11"/>
      <c r="PXC55" s="11"/>
      <c r="PXD55" s="11"/>
      <c r="PXE55" s="11"/>
      <c r="PXF55" s="11"/>
      <c r="PXG55" s="11"/>
      <c r="PXH55" s="11"/>
      <c r="PXI55" s="11"/>
      <c r="PXJ55" s="11"/>
      <c r="PXK55" s="11"/>
      <c r="PXL55" s="11"/>
      <c r="PXM55" s="11"/>
      <c r="PXN55" s="11"/>
      <c r="PXO55" s="11"/>
      <c r="PXP55" s="11"/>
      <c r="PXQ55" s="11"/>
      <c r="PXR55" s="11"/>
      <c r="PXS55" s="11"/>
      <c r="PXT55" s="11"/>
      <c r="PXU55" s="11"/>
      <c r="PXV55" s="11"/>
      <c r="PXW55" s="11"/>
      <c r="PXX55" s="11"/>
      <c r="PXY55" s="11"/>
      <c r="PXZ55" s="11"/>
      <c r="PYA55" s="11"/>
      <c r="PYB55" s="11"/>
      <c r="PYC55" s="11"/>
      <c r="PYD55" s="11"/>
      <c r="PYE55" s="11"/>
      <c r="PYF55" s="11"/>
      <c r="PYG55" s="11"/>
      <c r="PYH55" s="11"/>
      <c r="PYI55" s="11"/>
      <c r="PYJ55" s="11"/>
      <c r="PYK55" s="11"/>
      <c r="PYL55" s="11"/>
      <c r="PYM55" s="11"/>
      <c r="PYN55" s="11"/>
      <c r="PYO55" s="11"/>
      <c r="PYP55" s="11"/>
      <c r="PYQ55" s="11"/>
      <c r="PYR55" s="11"/>
      <c r="PYS55" s="11"/>
      <c r="PYT55" s="11"/>
      <c r="PYU55" s="11"/>
      <c r="PYV55" s="11"/>
      <c r="PYW55" s="11"/>
      <c r="PYX55" s="11"/>
      <c r="PYY55" s="11"/>
      <c r="PYZ55" s="11"/>
      <c r="PZA55" s="11"/>
      <c r="PZB55" s="11"/>
      <c r="PZC55" s="11"/>
      <c r="PZD55" s="11"/>
      <c r="PZE55" s="11"/>
      <c r="PZF55" s="11"/>
      <c r="PZG55" s="11"/>
      <c r="PZH55" s="11"/>
      <c r="PZI55" s="11"/>
      <c r="PZJ55" s="11"/>
      <c r="PZK55" s="11"/>
      <c r="PZL55" s="11"/>
      <c r="PZM55" s="11"/>
      <c r="PZN55" s="11"/>
      <c r="PZO55" s="11"/>
      <c r="PZP55" s="11"/>
      <c r="PZQ55" s="11"/>
      <c r="PZR55" s="11"/>
      <c r="PZS55" s="11"/>
      <c r="PZT55" s="11"/>
      <c r="PZU55" s="11"/>
      <c r="PZV55" s="11"/>
      <c r="PZW55" s="11"/>
      <c r="PZX55" s="11"/>
      <c r="PZY55" s="11"/>
      <c r="PZZ55" s="11"/>
      <c r="QAA55" s="11"/>
      <c r="QAB55" s="11"/>
      <c r="QAC55" s="11"/>
      <c r="QAD55" s="11"/>
      <c r="QAE55" s="11"/>
      <c r="QAF55" s="11"/>
      <c r="QAG55" s="11"/>
      <c r="QAH55" s="11"/>
      <c r="QAI55" s="11"/>
      <c r="QAJ55" s="11"/>
      <c r="QAK55" s="11"/>
      <c r="QAL55" s="11"/>
      <c r="QAM55" s="11"/>
      <c r="QAN55" s="11"/>
      <c r="QAO55" s="11"/>
      <c r="QAP55" s="11"/>
      <c r="QAQ55" s="11"/>
      <c r="QAR55" s="11"/>
      <c r="QAS55" s="11"/>
      <c r="QAT55" s="11"/>
      <c r="QAU55" s="11"/>
      <c r="QAV55" s="11"/>
      <c r="QAW55" s="11"/>
      <c r="QAX55" s="11"/>
      <c r="QAY55" s="11"/>
      <c r="QAZ55" s="11"/>
      <c r="QBA55" s="11"/>
      <c r="QBB55" s="11"/>
      <c r="QBC55" s="11"/>
      <c r="QBD55" s="11"/>
      <c r="QBE55" s="11"/>
      <c r="QBF55" s="11"/>
      <c r="QBG55" s="11"/>
      <c r="QBH55" s="11"/>
      <c r="QBI55" s="11"/>
      <c r="QBJ55" s="11"/>
      <c r="QBK55" s="11"/>
      <c r="QBL55" s="11"/>
      <c r="QBM55" s="11"/>
      <c r="QBN55" s="11"/>
      <c r="QBO55" s="11"/>
      <c r="QBP55" s="11"/>
      <c r="QBQ55" s="11"/>
      <c r="QBR55" s="11"/>
      <c r="QBS55" s="11"/>
      <c r="QBT55" s="11"/>
      <c r="QBU55" s="11"/>
      <c r="QBV55" s="11"/>
      <c r="QBW55" s="11"/>
      <c r="QBX55" s="11"/>
      <c r="QBY55" s="11"/>
      <c r="QBZ55" s="11"/>
      <c r="QCA55" s="11"/>
      <c r="QCB55" s="11"/>
      <c r="QCC55" s="11"/>
      <c r="QCD55" s="11"/>
      <c r="QCE55" s="11"/>
      <c r="QCF55" s="11"/>
      <c r="QCG55" s="11"/>
      <c r="QCH55" s="11"/>
      <c r="QCI55" s="11"/>
      <c r="QCJ55" s="11"/>
      <c r="QCK55" s="11"/>
      <c r="QCL55" s="11"/>
      <c r="QCM55" s="11"/>
      <c r="QCN55" s="11"/>
      <c r="QCO55" s="11"/>
      <c r="QCP55" s="11"/>
      <c r="QCQ55" s="11"/>
      <c r="QCR55" s="11"/>
      <c r="QCS55" s="11"/>
      <c r="QCT55" s="11"/>
      <c r="QCU55" s="11"/>
      <c r="QCV55" s="11"/>
      <c r="QCW55" s="11"/>
      <c r="QCX55" s="11"/>
      <c r="QCY55" s="11"/>
      <c r="QCZ55" s="11"/>
      <c r="QDA55" s="11"/>
      <c r="QDB55" s="11"/>
      <c r="QDC55" s="11"/>
      <c r="QDD55" s="11"/>
      <c r="QDE55" s="11"/>
      <c r="QDF55" s="11"/>
      <c r="QDG55" s="11"/>
      <c r="QDH55" s="11"/>
      <c r="QDI55" s="11"/>
      <c r="QDJ55" s="11"/>
      <c r="QDK55" s="11"/>
      <c r="QDL55" s="11"/>
      <c r="QDM55" s="11"/>
      <c r="QDN55" s="11"/>
      <c r="QDO55" s="11"/>
      <c r="QDP55" s="11"/>
      <c r="QDQ55" s="11"/>
      <c r="QDR55" s="11"/>
      <c r="QDS55" s="11"/>
      <c r="QDT55" s="11"/>
      <c r="QDU55" s="11"/>
      <c r="QDV55" s="11"/>
      <c r="QDW55" s="11"/>
      <c r="QDX55" s="11"/>
      <c r="QDY55" s="11"/>
      <c r="QDZ55" s="11"/>
      <c r="QEA55" s="11"/>
      <c r="QEB55" s="11"/>
      <c r="QEC55" s="11"/>
      <c r="QED55" s="11"/>
      <c r="QEE55" s="11"/>
      <c r="QEF55" s="11"/>
      <c r="QEG55" s="11"/>
      <c r="QEH55" s="11"/>
      <c r="QEI55" s="11"/>
      <c r="QEJ55" s="11"/>
      <c r="QEK55" s="11"/>
      <c r="QEL55" s="11"/>
      <c r="QEM55" s="11"/>
      <c r="QEN55" s="11"/>
      <c r="QEO55" s="11"/>
      <c r="QEP55" s="11"/>
      <c r="QEQ55" s="11"/>
      <c r="QER55" s="11"/>
      <c r="QES55" s="11"/>
      <c r="QET55" s="11"/>
      <c r="QEU55" s="11"/>
      <c r="QEV55" s="11"/>
      <c r="QEW55" s="11"/>
      <c r="QEX55" s="11"/>
      <c r="QEY55" s="11"/>
      <c r="QEZ55" s="11"/>
      <c r="QFA55" s="11"/>
      <c r="QFB55" s="11"/>
      <c r="QFC55" s="11"/>
      <c r="QFD55" s="11"/>
      <c r="QFE55" s="11"/>
      <c r="QFF55" s="11"/>
      <c r="QFG55" s="11"/>
      <c r="QFH55" s="11"/>
      <c r="QFI55" s="11"/>
      <c r="QFJ55" s="11"/>
      <c r="QFK55" s="11"/>
      <c r="QFL55" s="11"/>
      <c r="QFM55" s="11"/>
      <c r="QFN55" s="11"/>
      <c r="QFO55" s="11"/>
      <c r="QFP55" s="11"/>
      <c r="QFQ55" s="11"/>
      <c r="QFR55" s="11"/>
      <c r="QFS55" s="11"/>
      <c r="QFT55" s="11"/>
      <c r="QFU55" s="11"/>
      <c r="QFV55" s="11"/>
      <c r="QFW55" s="11"/>
      <c r="QFX55" s="11"/>
      <c r="QFY55" s="11"/>
      <c r="QFZ55" s="11"/>
      <c r="QGA55" s="11"/>
      <c r="QGB55" s="11"/>
      <c r="QGC55" s="11"/>
      <c r="QGD55" s="11"/>
      <c r="QGE55" s="11"/>
      <c r="QGF55" s="11"/>
      <c r="QGG55" s="11"/>
      <c r="QGH55" s="11"/>
      <c r="QGI55" s="11"/>
      <c r="QGJ55" s="11"/>
      <c r="QGK55" s="11"/>
      <c r="QGL55" s="11"/>
      <c r="QGM55" s="11"/>
      <c r="QGN55" s="11"/>
      <c r="QGO55" s="11"/>
      <c r="QGP55" s="11"/>
      <c r="QGQ55" s="11"/>
      <c r="QGR55" s="11"/>
      <c r="QGS55" s="11"/>
      <c r="QGT55" s="11"/>
      <c r="QGU55" s="11"/>
      <c r="QGV55" s="11"/>
      <c r="QGW55" s="11"/>
      <c r="QGX55" s="11"/>
      <c r="QGY55" s="11"/>
      <c r="QGZ55" s="11"/>
      <c r="QHA55" s="11"/>
      <c r="QHB55" s="11"/>
      <c r="QHC55" s="11"/>
      <c r="QHD55" s="11"/>
      <c r="QHE55" s="11"/>
      <c r="QHF55" s="11"/>
      <c r="QHG55" s="11"/>
      <c r="QHH55" s="11"/>
      <c r="QHI55" s="11"/>
      <c r="QHJ55" s="11"/>
      <c r="QHK55" s="11"/>
      <c r="QHL55" s="11"/>
      <c r="QHM55" s="11"/>
      <c r="QHN55" s="11"/>
      <c r="QHO55" s="11"/>
      <c r="QHP55" s="11"/>
      <c r="QHQ55" s="11"/>
      <c r="QHR55" s="11"/>
      <c r="QHS55" s="11"/>
      <c r="QHT55" s="11"/>
      <c r="QHU55" s="11"/>
      <c r="QHV55" s="11"/>
      <c r="QHW55" s="11"/>
      <c r="QHX55" s="11"/>
      <c r="QHY55" s="11"/>
      <c r="QHZ55" s="11"/>
      <c r="QIA55" s="11"/>
      <c r="QIB55" s="11"/>
      <c r="QIC55" s="11"/>
      <c r="QID55" s="11"/>
      <c r="QIE55" s="11"/>
      <c r="QIF55" s="11"/>
      <c r="QIG55" s="11"/>
      <c r="QIH55" s="11"/>
      <c r="QII55" s="11"/>
      <c r="QIJ55" s="11"/>
      <c r="QIK55" s="11"/>
      <c r="QIL55" s="11"/>
      <c r="QIM55" s="11"/>
      <c r="QIN55" s="11"/>
      <c r="QIO55" s="11"/>
      <c r="QIP55" s="11"/>
      <c r="QIQ55" s="11"/>
      <c r="QIR55" s="11"/>
      <c r="QIS55" s="11"/>
      <c r="QIT55" s="11"/>
      <c r="QIU55" s="11"/>
      <c r="QIV55" s="11"/>
      <c r="QIW55" s="11"/>
      <c r="QIX55" s="11"/>
      <c r="QIY55" s="11"/>
      <c r="QIZ55" s="11"/>
      <c r="QJA55" s="11"/>
      <c r="QJB55" s="11"/>
      <c r="QJC55" s="11"/>
      <c r="QJD55" s="11"/>
      <c r="QJE55" s="11"/>
      <c r="QJF55" s="11"/>
      <c r="QJG55" s="11"/>
      <c r="QJH55" s="11"/>
      <c r="QJI55" s="11"/>
      <c r="QJJ55" s="11"/>
      <c r="QJK55" s="11"/>
      <c r="QJL55" s="11"/>
      <c r="QJM55" s="11"/>
      <c r="QJN55" s="11"/>
      <c r="QJO55" s="11"/>
      <c r="QJP55" s="11"/>
      <c r="QJQ55" s="11"/>
      <c r="QJR55" s="11"/>
      <c r="QJS55" s="11"/>
      <c r="QJT55" s="11"/>
      <c r="QJU55" s="11"/>
      <c r="QJV55" s="11"/>
      <c r="QJW55" s="11"/>
      <c r="QJX55" s="11"/>
      <c r="QJY55" s="11"/>
      <c r="QJZ55" s="11"/>
      <c r="QKA55" s="11"/>
      <c r="QKB55" s="11"/>
      <c r="QKC55" s="11"/>
      <c r="QKD55" s="11"/>
      <c r="QKE55" s="11"/>
      <c r="QKF55" s="11"/>
      <c r="QKG55" s="11"/>
      <c r="QKH55" s="11"/>
      <c r="QKI55" s="11"/>
      <c r="QKJ55" s="11"/>
      <c r="QKK55" s="11"/>
      <c r="QKL55" s="11"/>
      <c r="QKM55" s="11"/>
      <c r="QKN55" s="11"/>
      <c r="QKO55" s="11"/>
      <c r="QKP55" s="11"/>
      <c r="QKQ55" s="11"/>
      <c r="QKR55" s="11"/>
      <c r="QKS55" s="11"/>
      <c r="QKT55" s="11"/>
      <c r="QKU55" s="11"/>
      <c r="QKV55" s="11"/>
      <c r="QKW55" s="11"/>
      <c r="QKX55" s="11"/>
      <c r="QKY55" s="11"/>
      <c r="QKZ55" s="11"/>
      <c r="QLA55" s="11"/>
      <c r="QLB55" s="11"/>
      <c r="QLC55" s="11"/>
      <c r="QLD55" s="11"/>
      <c r="QLE55" s="11"/>
      <c r="QLF55" s="11"/>
      <c r="QLG55" s="11"/>
      <c r="QLH55" s="11"/>
      <c r="QLI55" s="11"/>
      <c r="QLJ55" s="11"/>
      <c r="QLK55" s="11"/>
      <c r="QLL55" s="11"/>
      <c r="QLM55" s="11"/>
      <c r="QLN55" s="11"/>
      <c r="QLO55" s="11"/>
      <c r="QLP55" s="11"/>
      <c r="QLQ55" s="11"/>
      <c r="QLR55" s="11"/>
      <c r="QLS55" s="11"/>
      <c r="QLT55" s="11"/>
      <c r="QLU55" s="11"/>
      <c r="QLV55" s="11"/>
      <c r="QLW55" s="11"/>
      <c r="QLX55" s="11"/>
      <c r="QLY55" s="11"/>
      <c r="QLZ55" s="11"/>
      <c r="QMA55" s="11"/>
      <c r="QMB55" s="11"/>
      <c r="QMC55" s="11"/>
      <c r="QMD55" s="11"/>
      <c r="QME55" s="11"/>
      <c r="QMF55" s="11"/>
      <c r="QMG55" s="11"/>
      <c r="QMH55" s="11"/>
      <c r="QMI55" s="11"/>
      <c r="QMJ55" s="11"/>
      <c r="QMK55" s="11"/>
      <c r="QML55" s="11"/>
      <c r="QMM55" s="11"/>
      <c r="QMN55" s="11"/>
      <c r="QMO55" s="11"/>
      <c r="QMP55" s="11"/>
      <c r="QMQ55" s="11"/>
      <c r="QMR55" s="11"/>
      <c r="QMS55" s="11"/>
      <c r="QMT55" s="11"/>
      <c r="QMU55" s="11"/>
      <c r="QMV55" s="11"/>
      <c r="QMW55" s="11"/>
      <c r="QMX55" s="11"/>
      <c r="QMY55" s="11"/>
      <c r="QMZ55" s="11"/>
      <c r="QNA55" s="11"/>
      <c r="QNB55" s="11"/>
      <c r="QNC55" s="11"/>
      <c r="QND55" s="11"/>
      <c r="QNE55" s="11"/>
      <c r="QNF55" s="11"/>
      <c r="QNG55" s="11"/>
      <c r="QNH55" s="11"/>
      <c r="QNI55" s="11"/>
      <c r="QNJ55" s="11"/>
      <c r="QNK55" s="11"/>
      <c r="QNL55" s="11"/>
      <c r="QNM55" s="11"/>
      <c r="QNN55" s="11"/>
      <c r="QNO55" s="11"/>
      <c r="QNP55" s="11"/>
      <c r="QNQ55" s="11"/>
      <c r="QNR55" s="11"/>
      <c r="QNS55" s="11"/>
      <c r="QNT55" s="11"/>
      <c r="QNU55" s="11"/>
      <c r="QNV55" s="11"/>
      <c r="QNW55" s="11"/>
      <c r="QNX55" s="11"/>
      <c r="QNY55" s="11"/>
      <c r="QNZ55" s="11"/>
      <c r="QOA55" s="11"/>
      <c r="QOB55" s="11"/>
      <c r="QOC55" s="11"/>
      <c r="QOD55" s="11"/>
      <c r="QOE55" s="11"/>
      <c r="QOF55" s="11"/>
      <c r="QOG55" s="11"/>
      <c r="QOH55" s="11"/>
      <c r="QOI55" s="11"/>
      <c r="QOJ55" s="11"/>
      <c r="QOK55" s="11"/>
      <c r="QOL55" s="11"/>
      <c r="QOM55" s="11"/>
      <c r="QON55" s="11"/>
      <c r="QOO55" s="11"/>
      <c r="QOP55" s="11"/>
      <c r="QOQ55" s="11"/>
      <c r="QOR55" s="11"/>
      <c r="QOS55" s="11"/>
      <c r="QOT55" s="11"/>
      <c r="QOU55" s="11"/>
      <c r="QOV55" s="11"/>
      <c r="QOW55" s="11"/>
      <c r="QOX55" s="11"/>
      <c r="QOY55" s="11"/>
      <c r="QOZ55" s="11"/>
      <c r="QPA55" s="11"/>
      <c r="QPB55" s="11"/>
      <c r="QPC55" s="11"/>
      <c r="QPD55" s="11"/>
      <c r="QPE55" s="11"/>
      <c r="QPF55" s="11"/>
      <c r="QPG55" s="11"/>
      <c r="QPH55" s="11"/>
      <c r="QPI55" s="11"/>
      <c r="QPJ55" s="11"/>
      <c r="QPK55" s="11"/>
      <c r="QPL55" s="11"/>
      <c r="QPM55" s="11"/>
      <c r="QPN55" s="11"/>
      <c r="QPO55" s="11"/>
      <c r="QPP55" s="11"/>
      <c r="QPQ55" s="11"/>
      <c r="QPR55" s="11"/>
      <c r="QPS55" s="11"/>
      <c r="QPT55" s="11"/>
      <c r="QPU55" s="11"/>
      <c r="QPV55" s="11"/>
      <c r="QPW55" s="11"/>
      <c r="QPX55" s="11"/>
      <c r="QPY55" s="11"/>
      <c r="QPZ55" s="11"/>
      <c r="QQA55" s="11"/>
      <c r="QQB55" s="11"/>
      <c r="QQC55" s="11"/>
      <c r="QQD55" s="11"/>
      <c r="QQE55" s="11"/>
      <c r="QQF55" s="11"/>
      <c r="QQG55" s="11"/>
      <c r="QQH55" s="11"/>
      <c r="QQI55" s="11"/>
      <c r="QQJ55" s="11"/>
      <c r="QQK55" s="11"/>
      <c r="QQL55" s="11"/>
      <c r="QQM55" s="11"/>
      <c r="QQN55" s="11"/>
      <c r="QQO55" s="11"/>
      <c r="QQP55" s="11"/>
      <c r="QQQ55" s="11"/>
      <c r="QQR55" s="11"/>
      <c r="QQS55" s="11"/>
      <c r="QQT55" s="11"/>
      <c r="QQU55" s="11"/>
      <c r="QQV55" s="11"/>
      <c r="QQW55" s="11"/>
      <c r="QQX55" s="11"/>
      <c r="QQY55" s="11"/>
      <c r="QQZ55" s="11"/>
      <c r="QRA55" s="11"/>
      <c r="QRB55" s="11"/>
      <c r="QRC55" s="11"/>
      <c r="QRD55" s="11"/>
      <c r="QRE55" s="11"/>
      <c r="QRF55" s="11"/>
      <c r="QRG55" s="11"/>
      <c r="QRH55" s="11"/>
      <c r="QRI55" s="11"/>
      <c r="QRJ55" s="11"/>
      <c r="QRK55" s="11"/>
      <c r="QRL55" s="11"/>
      <c r="QRM55" s="11"/>
      <c r="QRN55" s="11"/>
      <c r="QRO55" s="11"/>
      <c r="QRP55" s="11"/>
      <c r="QRQ55" s="11"/>
      <c r="QRR55" s="11"/>
      <c r="QRS55" s="11"/>
      <c r="QRT55" s="11"/>
      <c r="QRU55" s="11"/>
      <c r="QRV55" s="11"/>
      <c r="QRW55" s="11"/>
      <c r="QRX55" s="11"/>
      <c r="QRY55" s="11"/>
      <c r="QRZ55" s="11"/>
      <c r="QSA55" s="11"/>
      <c r="QSB55" s="11"/>
      <c r="QSC55" s="11"/>
      <c r="QSD55" s="11"/>
      <c r="QSE55" s="11"/>
      <c r="QSF55" s="11"/>
      <c r="QSG55" s="11"/>
      <c r="QSH55" s="11"/>
      <c r="QSI55" s="11"/>
      <c r="QSJ55" s="11"/>
      <c r="QSK55" s="11"/>
      <c r="QSL55" s="11"/>
      <c r="QSM55" s="11"/>
      <c r="QSN55" s="11"/>
      <c r="QSO55" s="11"/>
      <c r="QSP55" s="11"/>
      <c r="QSQ55" s="11"/>
      <c r="QSR55" s="11"/>
      <c r="QSS55" s="11"/>
      <c r="QST55" s="11"/>
      <c r="QSU55" s="11"/>
      <c r="QSV55" s="11"/>
      <c r="QSW55" s="11"/>
      <c r="QSX55" s="11"/>
      <c r="QSY55" s="11"/>
      <c r="QSZ55" s="11"/>
      <c r="QTA55" s="11"/>
      <c r="QTB55" s="11"/>
      <c r="QTC55" s="11"/>
      <c r="QTD55" s="11"/>
      <c r="QTE55" s="11"/>
      <c r="QTF55" s="11"/>
      <c r="QTG55" s="11"/>
      <c r="QTH55" s="11"/>
      <c r="QTI55" s="11"/>
      <c r="QTJ55" s="11"/>
      <c r="QTK55" s="11"/>
      <c r="QTL55" s="11"/>
      <c r="QTM55" s="11"/>
      <c r="QTN55" s="11"/>
      <c r="QTO55" s="11"/>
      <c r="QTP55" s="11"/>
      <c r="QTQ55" s="11"/>
      <c r="QTR55" s="11"/>
      <c r="QTS55" s="11"/>
      <c r="QTT55" s="11"/>
      <c r="QTU55" s="11"/>
      <c r="QTV55" s="11"/>
      <c r="QTW55" s="11"/>
      <c r="QTX55" s="11"/>
      <c r="QTY55" s="11"/>
      <c r="QTZ55" s="11"/>
      <c r="QUA55" s="11"/>
      <c r="QUB55" s="11"/>
      <c r="QUC55" s="11"/>
      <c r="QUD55" s="11"/>
      <c r="QUE55" s="11"/>
      <c r="QUF55" s="11"/>
      <c r="QUG55" s="11"/>
      <c r="QUH55" s="11"/>
      <c r="QUI55" s="11"/>
      <c r="QUJ55" s="11"/>
      <c r="QUK55" s="11"/>
      <c r="QUL55" s="11"/>
      <c r="QUM55" s="11"/>
      <c r="QUN55" s="11"/>
      <c r="QUO55" s="11"/>
      <c r="QUP55" s="11"/>
      <c r="QUQ55" s="11"/>
      <c r="QUR55" s="11"/>
      <c r="QUS55" s="11"/>
      <c r="QUT55" s="11"/>
      <c r="QUU55" s="11"/>
      <c r="QUV55" s="11"/>
      <c r="QUW55" s="11"/>
      <c r="QUX55" s="11"/>
      <c r="QUY55" s="11"/>
      <c r="QUZ55" s="11"/>
      <c r="QVA55" s="11"/>
      <c r="QVB55" s="11"/>
      <c r="QVC55" s="11"/>
      <c r="QVD55" s="11"/>
      <c r="QVE55" s="11"/>
      <c r="QVF55" s="11"/>
      <c r="QVG55" s="11"/>
      <c r="QVH55" s="11"/>
      <c r="QVI55" s="11"/>
      <c r="QVJ55" s="11"/>
      <c r="QVK55" s="11"/>
      <c r="QVL55" s="11"/>
      <c r="QVM55" s="11"/>
      <c r="QVN55" s="11"/>
      <c r="QVO55" s="11"/>
      <c r="QVP55" s="11"/>
      <c r="QVQ55" s="11"/>
      <c r="QVR55" s="11"/>
      <c r="QVS55" s="11"/>
      <c r="QVT55" s="11"/>
      <c r="QVU55" s="11"/>
      <c r="QVV55" s="11"/>
      <c r="QVW55" s="11"/>
      <c r="QVX55" s="11"/>
      <c r="QVY55" s="11"/>
      <c r="QVZ55" s="11"/>
      <c r="QWA55" s="11"/>
      <c r="QWB55" s="11"/>
      <c r="QWC55" s="11"/>
      <c r="QWD55" s="11"/>
      <c r="QWE55" s="11"/>
      <c r="QWF55" s="11"/>
      <c r="QWG55" s="11"/>
      <c r="QWH55" s="11"/>
      <c r="QWI55" s="11"/>
      <c r="QWJ55" s="11"/>
      <c r="QWK55" s="11"/>
      <c r="QWL55" s="11"/>
      <c r="QWM55" s="11"/>
      <c r="QWN55" s="11"/>
      <c r="QWO55" s="11"/>
      <c r="QWP55" s="11"/>
      <c r="QWQ55" s="11"/>
      <c r="QWR55" s="11"/>
      <c r="QWS55" s="11"/>
      <c r="QWT55" s="11"/>
      <c r="QWU55" s="11"/>
      <c r="QWV55" s="11"/>
      <c r="QWW55" s="11"/>
      <c r="QWX55" s="11"/>
      <c r="QWY55" s="11"/>
      <c r="QWZ55" s="11"/>
      <c r="QXA55" s="11"/>
      <c r="QXB55" s="11"/>
      <c r="QXC55" s="11"/>
      <c r="QXD55" s="11"/>
      <c r="QXE55" s="11"/>
      <c r="QXF55" s="11"/>
      <c r="QXG55" s="11"/>
      <c r="QXH55" s="11"/>
      <c r="QXI55" s="11"/>
      <c r="QXJ55" s="11"/>
      <c r="QXK55" s="11"/>
      <c r="QXL55" s="11"/>
      <c r="QXM55" s="11"/>
      <c r="QXN55" s="11"/>
      <c r="QXO55" s="11"/>
      <c r="QXP55" s="11"/>
      <c r="QXQ55" s="11"/>
      <c r="QXR55" s="11"/>
      <c r="QXS55" s="11"/>
      <c r="QXT55" s="11"/>
      <c r="QXU55" s="11"/>
      <c r="QXV55" s="11"/>
      <c r="QXW55" s="11"/>
      <c r="QXX55" s="11"/>
      <c r="QXY55" s="11"/>
      <c r="QXZ55" s="11"/>
      <c r="QYA55" s="11"/>
      <c r="QYB55" s="11"/>
      <c r="QYC55" s="11"/>
      <c r="QYD55" s="11"/>
      <c r="QYE55" s="11"/>
      <c r="QYF55" s="11"/>
      <c r="QYG55" s="11"/>
      <c r="QYH55" s="11"/>
      <c r="QYI55" s="11"/>
      <c r="QYJ55" s="11"/>
      <c r="QYK55" s="11"/>
      <c r="QYL55" s="11"/>
      <c r="QYM55" s="11"/>
      <c r="QYN55" s="11"/>
      <c r="QYO55" s="11"/>
      <c r="QYP55" s="11"/>
      <c r="QYQ55" s="11"/>
      <c r="QYR55" s="11"/>
      <c r="QYS55" s="11"/>
      <c r="QYT55" s="11"/>
      <c r="QYU55" s="11"/>
      <c r="QYV55" s="11"/>
      <c r="QYW55" s="11"/>
      <c r="QYX55" s="11"/>
      <c r="QYY55" s="11"/>
      <c r="QYZ55" s="11"/>
      <c r="QZA55" s="11"/>
      <c r="QZB55" s="11"/>
      <c r="QZC55" s="11"/>
      <c r="QZD55" s="11"/>
      <c r="QZE55" s="11"/>
      <c r="QZF55" s="11"/>
      <c r="QZG55" s="11"/>
      <c r="QZH55" s="11"/>
      <c r="QZI55" s="11"/>
      <c r="QZJ55" s="11"/>
      <c r="QZK55" s="11"/>
      <c r="QZL55" s="11"/>
      <c r="QZM55" s="11"/>
      <c r="QZN55" s="11"/>
      <c r="QZO55" s="11"/>
      <c r="QZP55" s="11"/>
      <c r="QZQ55" s="11"/>
      <c r="QZR55" s="11"/>
      <c r="QZS55" s="11"/>
      <c r="QZT55" s="11"/>
      <c r="QZU55" s="11"/>
      <c r="QZV55" s="11"/>
      <c r="QZW55" s="11"/>
      <c r="QZX55" s="11"/>
      <c r="QZY55" s="11"/>
      <c r="QZZ55" s="11"/>
      <c r="RAA55" s="11"/>
      <c r="RAB55" s="11"/>
      <c r="RAC55" s="11"/>
      <c r="RAD55" s="11"/>
      <c r="RAE55" s="11"/>
      <c r="RAF55" s="11"/>
      <c r="RAG55" s="11"/>
      <c r="RAH55" s="11"/>
      <c r="RAI55" s="11"/>
      <c r="RAJ55" s="11"/>
      <c r="RAK55" s="11"/>
      <c r="RAL55" s="11"/>
      <c r="RAM55" s="11"/>
      <c r="RAN55" s="11"/>
      <c r="RAO55" s="11"/>
      <c r="RAP55" s="11"/>
      <c r="RAQ55" s="11"/>
      <c r="RAR55" s="11"/>
      <c r="RAS55" s="11"/>
      <c r="RAT55" s="11"/>
      <c r="RAU55" s="11"/>
      <c r="RAV55" s="11"/>
      <c r="RAW55" s="11"/>
      <c r="RAX55" s="11"/>
      <c r="RAY55" s="11"/>
      <c r="RAZ55" s="11"/>
      <c r="RBA55" s="11"/>
      <c r="RBB55" s="11"/>
      <c r="RBC55" s="11"/>
      <c r="RBD55" s="11"/>
      <c r="RBE55" s="11"/>
      <c r="RBF55" s="11"/>
      <c r="RBG55" s="11"/>
      <c r="RBH55" s="11"/>
      <c r="RBI55" s="11"/>
      <c r="RBJ55" s="11"/>
      <c r="RBK55" s="11"/>
      <c r="RBL55" s="11"/>
      <c r="RBM55" s="11"/>
      <c r="RBN55" s="11"/>
      <c r="RBO55" s="11"/>
      <c r="RBP55" s="11"/>
      <c r="RBQ55" s="11"/>
      <c r="RBR55" s="11"/>
      <c r="RBS55" s="11"/>
      <c r="RBT55" s="11"/>
      <c r="RBU55" s="11"/>
      <c r="RBV55" s="11"/>
      <c r="RBW55" s="11"/>
      <c r="RBX55" s="11"/>
      <c r="RBY55" s="11"/>
      <c r="RBZ55" s="11"/>
      <c r="RCA55" s="11"/>
      <c r="RCB55" s="11"/>
      <c r="RCC55" s="11"/>
      <c r="RCD55" s="11"/>
      <c r="RCE55" s="11"/>
      <c r="RCF55" s="11"/>
      <c r="RCG55" s="11"/>
      <c r="RCH55" s="11"/>
      <c r="RCI55" s="11"/>
      <c r="RCJ55" s="11"/>
      <c r="RCK55" s="11"/>
      <c r="RCL55" s="11"/>
      <c r="RCM55" s="11"/>
      <c r="RCN55" s="11"/>
      <c r="RCO55" s="11"/>
      <c r="RCP55" s="11"/>
      <c r="RCQ55" s="11"/>
      <c r="RCR55" s="11"/>
      <c r="RCS55" s="11"/>
      <c r="RCT55" s="11"/>
      <c r="RCU55" s="11"/>
      <c r="RCV55" s="11"/>
      <c r="RCW55" s="11"/>
      <c r="RCX55" s="11"/>
      <c r="RCY55" s="11"/>
      <c r="RCZ55" s="11"/>
      <c r="RDA55" s="11"/>
      <c r="RDB55" s="11"/>
      <c r="RDC55" s="11"/>
      <c r="RDD55" s="11"/>
      <c r="RDE55" s="11"/>
      <c r="RDF55" s="11"/>
      <c r="RDG55" s="11"/>
      <c r="RDH55" s="11"/>
      <c r="RDI55" s="11"/>
      <c r="RDJ55" s="11"/>
      <c r="RDK55" s="11"/>
      <c r="RDL55" s="11"/>
      <c r="RDM55" s="11"/>
      <c r="RDN55" s="11"/>
      <c r="RDO55" s="11"/>
      <c r="RDP55" s="11"/>
      <c r="RDQ55" s="11"/>
      <c r="RDR55" s="11"/>
      <c r="RDS55" s="11"/>
      <c r="RDT55" s="11"/>
      <c r="RDU55" s="11"/>
      <c r="RDV55" s="11"/>
      <c r="RDW55" s="11"/>
      <c r="RDX55" s="11"/>
      <c r="RDY55" s="11"/>
      <c r="RDZ55" s="11"/>
      <c r="REA55" s="11"/>
      <c r="REB55" s="11"/>
      <c r="REC55" s="11"/>
      <c r="RED55" s="11"/>
      <c r="REE55" s="11"/>
      <c r="REF55" s="11"/>
      <c r="REG55" s="11"/>
      <c r="REH55" s="11"/>
      <c r="REI55" s="11"/>
      <c r="REJ55" s="11"/>
      <c r="REK55" s="11"/>
      <c r="REL55" s="11"/>
      <c r="REM55" s="11"/>
      <c r="REN55" s="11"/>
      <c r="REO55" s="11"/>
      <c r="REP55" s="11"/>
      <c r="REQ55" s="11"/>
      <c r="RER55" s="11"/>
      <c r="RES55" s="11"/>
      <c r="RET55" s="11"/>
      <c r="REU55" s="11"/>
      <c r="REV55" s="11"/>
      <c r="REW55" s="11"/>
      <c r="REX55" s="11"/>
      <c r="REY55" s="11"/>
      <c r="REZ55" s="11"/>
      <c r="RFA55" s="11"/>
      <c r="RFB55" s="11"/>
      <c r="RFC55" s="11"/>
      <c r="RFD55" s="11"/>
      <c r="RFE55" s="11"/>
      <c r="RFF55" s="11"/>
      <c r="RFG55" s="11"/>
      <c r="RFH55" s="11"/>
      <c r="RFI55" s="11"/>
      <c r="RFJ55" s="11"/>
      <c r="RFK55" s="11"/>
      <c r="RFL55" s="11"/>
      <c r="RFM55" s="11"/>
      <c r="RFN55" s="11"/>
      <c r="RFO55" s="11"/>
      <c r="RFP55" s="11"/>
      <c r="RFQ55" s="11"/>
      <c r="RFR55" s="11"/>
      <c r="RFS55" s="11"/>
      <c r="RFT55" s="11"/>
      <c r="RFU55" s="11"/>
      <c r="RFV55" s="11"/>
      <c r="RFW55" s="11"/>
      <c r="RFX55" s="11"/>
      <c r="RFY55" s="11"/>
      <c r="RFZ55" s="11"/>
      <c r="RGA55" s="11"/>
      <c r="RGB55" s="11"/>
      <c r="RGC55" s="11"/>
      <c r="RGD55" s="11"/>
      <c r="RGE55" s="11"/>
      <c r="RGF55" s="11"/>
      <c r="RGG55" s="11"/>
      <c r="RGH55" s="11"/>
      <c r="RGI55" s="11"/>
      <c r="RGJ55" s="11"/>
      <c r="RGK55" s="11"/>
      <c r="RGL55" s="11"/>
      <c r="RGM55" s="11"/>
      <c r="RGN55" s="11"/>
      <c r="RGO55" s="11"/>
      <c r="RGP55" s="11"/>
      <c r="RGQ55" s="11"/>
      <c r="RGR55" s="11"/>
      <c r="RGS55" s="11"/>
      <c r="RGT55" s="11"/>
      <c r="RGU55" s="11"/>
      <c r="RGV55" s="11"/>
      <c r="RGW55" s="11"/>
      <c r="RGX55" s="11"/>
      <c r="RGY55" s="11"/>
      <c r="RGZ55" s="11"/>
      <c r="RHA55" s="11"/>
      <c r="RHB55" s="11"/>
      <c r="RHC55" s="11"/>
      <c r="RHD55" s="11"/>
      <c r="RHE55" s="11"/>
      <c r="RHF55" s="11"/>
      <c r="RHG55" s="11"/>
      <c r="RHH55" s="11"/>
      <c r="RHI55" s="11"/>
      <c r="RHJ55" s="11"/>
      <c r="RHK55" s="11"/>
      <c r="RHL55" s="11"/>
      <c r="RHM55" s="11"/>
      <c r="RHN55" s="11"/>
      <c r="RHO55" s="11"/>
      <c r="RHP55" s="11"/>
      <c r="RHQ55" s="11"/>
      <c r="RHR55" s="11"/>
      <c r="RHS55" s="11"/>
      <c r="RHT55" s="11"/>
      <c r="RHU55" s="11"/>
      <c r="RHV55" s="11"/>
      <c r="RHW55" s="11"/>
      <c r="RHX55" s="11"/>
      <c r="RHY55" s="11"/>
      <c r="RHZ55" s="11"/>
      <c r="RIA55" s="11"/>
      <c r="RIB55" s="11"/>
      <c r="RIC55" s="11"/>
      <c r="RID55" s="11"/>
      <c r="RIE55" s="11"/>
      <c r="RIF55" s="11"/>
      <c r="RIG55" s="11"/>
      <c r="RIH55" s="11"/>
      <c r="RII55" s="11"/>
      <c r="RIJ55" s="11"/>
      <c r="RIK55" s="11"/>
      <c r="RIL55" s="11"/>
      <c r="RIM55" s="11"/>
      <c r="RIN55" s="11"/>
      <c r="RIO55" s="11"/>
      <c r="RIP55" s="11"/>
      <c r="RIQ55" s="11"/>
      <c r="RIR55" s="11"/>
      <c r="RIS55" s="11"/>
      <c r="RIT55" s="11"/>
      <c r="RIU55" s="11"/>
      <c r="RIV55" s="11"/>
      <c r="RIW55" s="11"/>
      <c r="RIX55" s="11"/>
      <c r="RIY55" s="11"/>
      <c r="RIZ55" s="11"/>
      <c r="RJA55" s="11"/>
      <c r="RJB55" s="11"/>
      <c r="RJC55" s="11"/>
      <c r="RJD55" s="11"/>
      <c r="RJE55" s="11"/>
      <c r="RJF55" s="11"/>
      <c r="RJG55" s="11"/>
      <c r="RJH55" s="11"/>
      <c r="RJI55" s="11"/>
      <c r="RJJ55" s="11"/>
      <c r="RJK55" s="11"/>
      <c r="RJL55" s="11"/>
      <c r="RJM55" s="11"/>
      <c r="RJN55" s="11"/>
      <c r="RJO55" s="11"/>
      <c r="RJP55" s="11"/>
      <c r="RJQ55" s="11"/>
      <c r="RJR55" s="11"/>
      <c r="RJS55" s="11"/>
      <c r="RJT55" s="11"/>
      <c r="RJU55" s="11"/>
      <c r="RJV55" s="11"/>
      <c r="RJW55" s="11"/>
      <c r="RJX55" s="11"/>
      <c r="RJY55" s="11"/>
      <c r="RJZ55" s="11"/>
      <c r="RKA55" s="11"/>
      <c r="RKB55" s="11"/>
      <c r="RKC55" s="11"/>
      <c r="RKD55" s="11"/>
      <c r="RKE55" s="11"/>
      <c r="RKF55" s="11"/>
      <c r="RKG55" s="11"/>
      <c r="RKH55" s="11"/>
      <c r="RKI55" s="11"/>
      <c r="RKJ55" s="11"/>
      <c r="RKK55" s="11"/>
      <c r="RKL55" s="11"/>
      <c r="RKM55" s="11"/>
      <c r="RKN55" s="11"/>
      <c r="RKO55" s="11"/>
      <c r="RKP55" s="11"/>
      <c r="RKQ55" s="11"/>
      <c r="RKR55" s="11"/>
      <c r="RKS55" s="11"/>
      <c r="RKT55" s="11"/>
      <c r="RKU55" s="11"/>
      <c r="RKV55" s="11"/>
      <c r="RKW55" s="11"/>
      <c r="RKX55" s="11"/>
      <c r="RKY55" s="11"/>
      <c r="RKZ55" s="11"/>
      <c r="RLA55" s="11"/>
      <c r="RLB55" s="11"/>
      <c r="RLC55" s="11"/>
      <c r="RLD55" s="11"/>
      <c r="RLE55" s="11"/>
      <c r="RLF55" s="11"/>
      <c r="RLG55" s="11"/>
      <c r="RLH55" s="11"/>
      <c r="RLI55" s="11"/>
      <c r="RLJ55" s="11"/>
      <c r="RLK55" s="11"/>
      <c r="RLL55" s="11"/>
      <c r="RLM55" s="11"/>
      <c r="RLN55" s="11"/>
      <c r="RLO55" s="11"/>
      <c r="RLP55" s="11"/>
      <c r="RLQ55" s="11"/>
      <c r="RLR55" s="11"/>
      <c r="RLS55" s="11"/>
      <c r="RLT55" s="11"/>
      <c r="RLU55" s="11"/>
      <c r="RLV55" s="11"/>
      <c r="RLW55" s="11"/>
      <c r="RLX55" s="11"/>
      <c r="RLY55" s="11"/>
      <c r="RLZ55" s="11"/>
      <c r="RMA55" s="11"/>
      <c r="RMB55" s="11"/>
      <c r="RMC55" s="11"/>
      <c r="RMD55" s="11"/>
      <c r="RME55" s="11"/>
      <c r="RMF55" s="11"/>
      <c r="RMG55" s="11"/>
      <c r="RMH55" s="11"/>
      <c r="RMI55" s="11"/>
      <c r="RMJ55" s="11"/>
      <c r="RMK55" s="11"/>
      <c r="RML55" s="11"/>
      <c r="RMM55" s="11"/>
      <c r="RMN55" s="11"/>
      <c r="RMO55" s="11"/>
      <c r="RMP55" s="11"/>
      <c r="RMQ55" s="11"/>
      <c r="RMR55" s="11"/>
      <c r="RMS55" s="11"/>
      <c r="RMT55" s="11"/>
      <c r="RMU55" s="11"/>
      <c r="RMV55" s="11"/>
      <c r="RMW55" s="11"/>
      <c r="RMX55" s="11"/>
      <c r="RMY55" s="11"/>
      <c r="RMZ55" s="11"/>
      <c r="RNA55" s="11"/>
      <c r="RNB55" s="11"/>
      <c r="RNC55" s="11"/>
      <c r="RND55" s="11"/>
      <c r="RNE55" s="11"/>
      <c r="RNF55" s="11"/>
      <c r="RNG55" s="11"/>
      <c r="RNH55" s="11"/>
      <c r="RNI55" s="11"/>
      <c r="RNJ55" s="11"/>
      <c r="RNK55" s="11"/>
      <c r="RNL55" s="11"/>
      <c r="RNM55" s="11"/>
      <c r="RNN55" s="11"/>
      <c r="RNO55" s="11"/>
      <c r="RNP55" s="11"/>
      <c r="RNQ55" s="11"/>
      <c r="RNR55" s="11"/>
      <c r="RNS55" s="11"/>
      <c r="RNT55" s="11"/>
      <c r="RNU55" s="11"/>
      <c r="RNV55" s="11"/>
      <c r="RNW55" s="11"/>
      <c r="RNX55" s="11"/>
      <c r="RNY55" s="11"/>
      <c r="RNZ55" s="11"/>
      <c r="ROA55" s="11"/>
      <c r="ROB55" s="11"/>
      <c r="ROC55" s="11"/>
      <c r="ROD55" s="11"/>
      <c r="ROE55" s="11"/>
      <c r="ROF55" s="11"/>
      <c r="ROG55" s="11"/>
      <c r="ROH55" s="11"/>
      <c r="ROI55" s="11"/>
      <c r="ROJ55" s="11"/>
      <c r="ROK55" s="11"/>
      <c r="ROL55" s="11"/>
      <c r="ROM55" s="11"/>
      <c r="RON55" s="11"/>
      <c r="ROO55" s="11"/>
      <c r="ROP55" s="11"/>
      <c r="ROQ55" s="11"/>
      <c r="ROR55" s="11"/>
      <c r="ROS55" s="11"/>
      <c r="ROT55" s="11"/>
      <c r="ROU55" s="11"/>
      <c r="ROV55" s="11"/>
      <c r="ROW55" s="11"/>
      <c r="ROX55" s="11"/>
      <c r="ROY55" s="11"/>
      <c r="ROZ55" s="11"/>
      <c r="RPA55" s="11"/>
      <c r="RPB55" s="11"/>
      <c r="RPC55" s="11"/>
      <c r="RPD55" s="11"/>
      <c r="RPE55" s="11"/>
      <c r="RPF55" s="11"/>
      <c r="RPG55" s="11"/>
      <c r="RPH55" s="11"/>
      <c r="RPI55" s="11"/>
      <c r="RPJ55" s="11"/>
      <c r="RPK55" s="11"/>
      <c r="RPL55" s="11"/>
      <c r="RPM55" s="11"/>
      <c r="RPN55" s="11"/>
      <c r="RPO55" s="11"/>
      <c r="RPP55" s="11"/>
      <c r="RPQ55" s="11"/>
      <c r="RPR55" s="11"/>
      <c r="RPS55" s="11"/>
      <c r="RPT55" s="11"/>
      <c r="RPU55" s="11"/>
      <c r="RPV55" s="11"/>
      <c r="RPW55" s="11"/>
      <c r="RPX55" s="11"/>
      <c r="RPY55" s="11"/>
      <c r="RPZ55" s="11"/>
      <c r="RQA55" s="11"/>
      <c r="RQB55" s="11"/>
      <c r="RQC55" s="11"/>
      <c r="RQD55" s="11"/>
      <c r="RQE55" s="11"/>
      <c r="RQF55" s="11"/>
      <c r="RQG55" s="11"/>
      <c r="RQH55" s="11"/>
      <c r="RQI55" s="11"/>
      <c r="RQJ55" s="11"/>
      <c r="RQK55" s="11"/>
      <c r="RQL55" s="11"/>
      <c r="RQM55" s="11"/>
      <c r="RQN55" s="11"/>
      <c r="RQO55" s="11"/>
      <c r="RQP55" s="11"/>
      <c r="RQQ55" s="11"/>
      <c r="RQR55" s="11"/>
      <c r="RQS55" s="11"/>
      <c r="RQT55" s="11"/>
      <c r="RQU55" s="11"/>
      <c r="RQV55" s="11"/>
      <c r="RQW55" s="11"/>
      <c r="RQX55" s="11"/>
      <c r="RQY55" s="11"/>
      <c r="RQZ55" s="11"/>
      <c r="RRA55" s="11"/>
      <c r="RRB55" s="11"/>
      <c r="RRC55" s="11"/>
      <c r="RRD55" s="11"/>
      <c r="RRE55" s="11"/>
      <c r="RRF55" s="11"/>
      <c r="RRG55" s="11"/>
      <c r="RRH55" s="11"/>
      <c r="RRI55" s="11"/>
      <c r="RRJ55" s="11"/>
      <c r="RRK55" s="11"/>
      <c r="RRL55" s="11"/>
      <c r="RRM55" s="11"/>
      <c r="RRN55" s="11"/>
      <c r="RRO55" s="11"/>
      <c r="RRP55" s="11"/>
      <c r="RRQ55" s="11"/>
      <c r="RRR55" s="11"/>
      <c r="RRS55" s="11"/>
      <c r="RRT55" s="11"/>
      <c r="RRU55" s="11"/>
      <c r="RRV55" s="11"/>
      <c r="RRW55" s="11"/>
      <c r="RRX55" s="11"/>
      <c r="RRY55" s="11"/>
      <c r="RRZ55" s="11"/>
      <c r="RSA55" s="11"/>
      <c r="RSB55" s="11"/>
      <c r="RSC55" s="11"/>
      <c r="RSD55" s="11"/>
      <c r="RSE55" s="11"/>
      <c r="RSF55" s="11"/>
      <c r="RSG55" s="11"/>
      <c r="RSH55" s="11"/>
      <c r="RSI55" s="11"/>
      <c r="RSJ55" s="11"/>
      <c r="RSK55" s="11"/>
      <c r="RSL55" s="11"/>
      <c r="RSM55" s="11"/>
      <c r="RSN55" s="11"/>
      <c r="RSO55" s="11"/>
      <c r="RSP55" s="11"/>
      <c r="RSQ55" s="11"/>
      <c r="RSR55" s="11"/>
      <c r="RSS55" s="11"/>
      <c r="RST55" s="11"/>
      <c r="RSU55" s="11"/>
      <c r="RSV55" s="11"/>
      <c r="RSW55" s="11"/>
      <c r="RSX55" s="11"/>
      <c r="RSY55" s="11"/>
      <c r="RSZ55" s="11"/>
      <c r="RTA55" s="11"/>
      <c r="RTB55" s="11"/>
      <c r="RTC55" s="11"/>
      <c r="RTD55" s="11"/>
      <c r="RTE55" s="11"/>
      <c r="RTF55" s="11"/>
      <c r="RTG55" s="11"/>
      <c r="RTH55" s="11"/>
      <c r="RTI55" s="11"/>
      <c r="RTJ55" s="11"/>
      <c r="RTK55" s="11"/>
      <c r="RTL55" s="11"/>
      <c r="RTM55" s="11"/>
      <c r="RTN55" s="11"/>
      <c r="RTO55" s="11"/>
      <c r="RTP55" s="11"/>
      <c r="RTQ55" s="11"/>
      <c r="RTR55" s="11"/>
      <c r="RTS55" s="11"/>
      <c r="RTT55" s="11"/>
      <c r="RTU55" s="11"/>
      <c r="RTV55" s="11"/>
      <c r="RTW55" s="11"/>
      <c r="RTX55" s="11"/>
      <c r="RTY55" s="11"/>
      <c r="RTZ55" s="11"/>
      <c r="RUA55" s="11"/>
      <c r="RUB55" s="11"/>
      <c r="RUC55" s="11"/>
      <c r="RUD55" s="11"/>
      <c r="RUE55" s="11"/>
      <c r="RUF55" s="11"/>
      <c r="RUG55" s="11"/>
      <c r="RUH55" s="11"/>
      <c r="RUI55" s="11"/>
      <c r="RUJ55" s="11"/>
      <c r="RUK55" s="11"/>
      <c r="RUL55" s="11"/>
      <c r="RUM55" s="11"/>
      <c r="RUN55" s="11"/>
      <c r="RUO55" s="11"/>
      <c r="RUP55" s="11"/>
      <c r="RUQ55" s="11"/>
      <c r="RUR55" s="11"/>
      <c r="RUS55" s="11"/>
      <c r="RUT55" s="11"/>
      <c r="RUU55" s="11"/>
      <c r="RUV55" s="11"/>
      <c r="RUW55" s="11"/>
      <c r="RUX55" s="11"/>
      <c r="RUY55" s="11"/>
      <c r="RUZ55" s="11"/>
      <c r="RVA55" s="11"/>
      <c r="RVB55" s="11"/>
      <c r="RVC55" s="11"/>
      <c r="RVD55" s="11"/>
      <c r="RVE55" s="11"/>
      <c r="RVF55" s="11"/>
      <c r="RVG55" s="11"/>
      <c r="RVH55" s="11"/>
      <c r="RVI55" s="11"/>
      <c r="RVJ55" s="11"/>
      <c r="RVK55" s="11"/>
      <c r="RVL55" s="11"/>
      <c r="RVM55" s="11"/>
      <c r="RVN55" s="11"/>
      <c r="RVO55" s="11"/>
      <c r="RVP55" s="11"/>
      <c r="RVQ55" s="11"/>
      <c r="RVR55" s="11"/>
      <c r="RVS55" s="11"/>
      <c r="RVT55" s="11"/>
      <c r="RVU55" s="11"/>
      <c r="RVV55" s="11"/>
      <c r="RVW55" s="11"/>
      <c r="RVX55" s="11"/>
      <c r="RVY55" s="11"/>
      <c r="RVZ55" s="11"/>
      <c r="RWA55" s="11"/>
      <c r="RWB55" s="11"/>
      <c r="RWC55" s="11"/>
      <c r="RWD55" s="11"/>
      <c r="RWE55" s="11"/>
      <c r="RWF55" s="11"/>
      <c r="RWG55" s="11"/>
      <c r="RWH55" s="11"/>
      <c r="RWI55" s="11"/>
      <c r="RWJ55" s="11"/>
      <c r="RWK55" s="11"/>
      <c r="RWL55" s="11"/>
      <c r="RWM55" s="11"/>
      <c r="RWN55" s="11"/>
      <c r="RWO55" s="11"/>
      <c r="RWP55" s="11"/>
      <c r="RWQ55" s="11"/>
      <c r="RWR55" s="11"/>
      <c r="RWS55" s="11"/>
      <c r="RWT55" s="11"/>
      <c r="RWU55" s="11"/>
      <c r="RWV55" s="11"/>
      <c r="RWW55" s="11"/>
      <c r="RWX55" s="11"/>
      <c r="RWY55" s="11"/>
      <c r="RWZ55" s="11"/>
      <c r="RXA55" s="11"/>
      <c r="RXB55" s="11"/>
      <c r="RXC55" s="11"/>
      <c r="RXD55" s="11"/>
      <c r="RXE55" s="11"/>
      <c r="RXF55" s="11"/>
      <c r="RXG55" s="11"/>
      <c r="RXH55" s="11"/>
      <c r="RXI55" s="11"/>
      <c r="RXJ55" s="11"/>
      <c r="RXK55" s="11"/>
      <c r="RXL55" s="11"/>
      <c r="RXM55" s="11"/>
      <c r="RXN55" s="11"/>
      <c r="RXO55" s="11"/>
      <c r="RXP55" s="11"/>
      <c r="RXQ55" s="11"/>
      <c r="RXR55" s="11"/>
      <c r="RXS55" s="11"/>
      <c r="RXT55" s="11"/>
      <c r="RXU55" s="11"/>
      <c r="RXV55" s="11"/>
      <c r="RXW55" s="11"/>
      <c r="RXX55" s="11"/>
      <c r="RXY55" s="11"/>
      <c r="RXZ55" s="11"/>
      <c r="RYA55" s="11"/>
      <c r="RYB55" s="11"/>
      <c r="RYC55" s="11"/>
      <c r="RYD55" s="11"/>
      <c r="RYE55" s="11"/>
      <c r="RYF55" s="11"/>
      <c r="RYG55" s="11"/>
      <c r="RYH55" s="11"/>
      <c r="RYI55" s="11"/>
      <c r="RYJ55" s="11"/>
      <c r="RYK55" s="11"/>
      <c r="RYL55" s="11"/>
      <c r="RYM55" s="11"/>
      <c r="RYN55" s="11"/>
      <c r="RYO55" s="11"/>
      <c r="RYP55" s="11"/>
      <c r="RYQ55" s="11"/>
      <c r="RYR55" s="11"/>
      <c r="RYS55" s="11"/>
      <c r="RYT55" s="11"/>
      <c r="RYU55" s="11"/>
      <c r="RYV55" s="11"/>
      <c r="RYW55" s="11"/>
      <c r="RYX55" s="11"/>
      <c r="RYY55" s="11"/>
      <c r="RYZ55" s="11"/>
      <c r="RZA55" s="11"/>
      <c r="RZB55" s="11"/>
      <c r="RZC55" s="11"/>
      <c r="RZD55" s="11"/>
      <c r="RZE55" s="11"/>
      <c r="RZF55" s="11"/>
      <c r="RZG55" s="11"/>
      <c r="RZH55" s="11"/>
      <c r="RZI55" s="11"/>
      <c r="RZJ55" s="11"/>
      <c r="RZK55" s="11"/>
      <c r="RZL55" s="11"/>
      <c r="RZM55" s="11"/>
      <c r="RZN55" s="11"/>
      <c r="RZO55" s="11"/>
      <c r="RZP55" s="11"/>
      <c r="RZQ55" s="11"/>
      <c r="RZR55" s="11"/>
      <c r="RZS55" s="11"/>
      <c r="RZT55" s="11"/>
      <c r="RZU55" s="11"/>
      <c r="RZV55" s="11"/>
      <c r="RZW55" s="11"/>
      <c r="RZX55" s="11"/>
      <c r="RZY55" s="11"/>
      <c r="RZZ55" s="11"/>
      <c r="SAA55" s="11"/>
      <c r="SAB55" s="11"/>
      <c r="SAC55" s="11"/>
      <c r="SAD55" s="11"/>
      <c r="SAE55" s="11"/>
      <c r="SAF55" s="11"/>
      <c r="SAG55" s="11"/>
      <c r="SAH55" s="11"/>
      <c r="SAI55" s="11"/>
      <c r="SAJ55" s="11"/>
      <c r="SAK55" s="11"/>
      <c r="SAL55" s="11"/>
      <c r="SAM55" s="11"/>
      <c r="SAN55" s="11"/>
      <c r="SAO55" s="11"/>
      <c r="SAP55" s="11"/>
      <c r="SAQ55" s="11"/>
      <c r="SAR55" s="11"/>
      <c r="SAS55" s="11"/>
      <c r="SAT55" s="11"/>
      <c r="SAU55" s="11"/>
      <c r="SAV55" s="11"/>
      <c r="SAW55" s="11"/>
      <c r="SAX55" s="11"/>
      <c r="SAY55" s="11"/>
      <c r="SAZ55" s="11"/>
      <c r="SBA55" s="11"/>
      <c r="SBB55" s="11"/>
      <c r="SBC55" s="11"/>
      <c r="SBD55" s="11"/>
      <c r="SBE55" s="11"/>
      <c r="SBF55" s="11"/>
      <c r="SBG55" s="11"/>
      <c r="SBH55" s="11"/>
      <c r="SBI55" s="11"/>
      <c r="SBJ55" s="11"/>
      <c r="SBK55" s="11"/>
      <c r="SBL55" s="11"/>
      <c r="SBM55" s="11"/>
      <c r="SBN55" s="11"/>
      <c r="SBO55" s="11"/>
      <c r="SBP55" s="11"/>
      <c r="SBQ55" s="11"/>
      <c r="SBR55" s="11"/>
      <c r="SBS55" s="11"/>
      <c r="SBT55" s="11"/>
      <c r="SBU55" s="11"/>
      <c r="SBV55" s="11"/>
      <c r="SBW55" s="11"/>
      <c r="SBX55" s="11"/>
      <c r="SBY55" s="11"/>
      <c r="SBZ55" s="11"/>
      <c r="SCA55" s="11"/>
      <c r="SCB55" s="11"/>
      <c r="SCC55" s="11"/>
      <c r="SCD55" s="11"/>
      <c r="SCE55" s="11"/>
      <c r="SCF55" s="11"/>
      <c r="SCG55" s="11"/>
      <c r="SCH55" s="11"/>
      <c r="SCI55" s="11"/>
      <c r="SCJ55" s="11"/>
      <c r="SCK55" s="11"/>
      <c r="SCL55" s="11"/>
      <c r="SCM55" s="11"/>
      <c r="SCN55" s="11"/>
      <c r="SCO55" s="11"/>
      <c r="SCP55" s="11"/>
      <c r="SCQ55" s="11"/>
      <c r="SCR55" s="11"/>
      <c r="SCS55" s="11"/>
      <c r="SCT55" s="11"/>
      <c r="SCU55" s="11"/>
      <c r="SCV55" s="11"/>
      <c r="SCW55" s="11"/>
      <c r="SCX55" s="11"/>
      <c r="SCY55" s="11"/>
      <c r="SCZ55" s="11"/>
      <c r="SDA55" s="11"/>
      <c r="SDB55" s="11"/>
      <c r="SDC55" s="11"/>
      <c r="SDD55" s="11"/>
      <c r="SDE55" s="11"/>
      <c r="SDF55" s="11"/>
      <c r="SDG55" s="11"/>
      <c r="SDH55" s="11"/>
      <c r="SDI55" s="11"/>
      <c r="SDJ55" s="11"/>
      <c r="SDK55" s="11"/>
      <c r="SDL55" s="11"/>
      <c r="SDM55" s="11"/>
      <c r="SDN55" s="11"/>
      <c r="SDO55" s="11"/>
      <c r="SDP55" s="11"/>
      <c r="SDQ55" s="11"/>
      <c r="SDR55" s="11"/>
      <c r="SDS55" s="11"/>
      <c r="SDT55" s="11"/>
      <c r="SDU55" s="11"/>
      <c r="SDV55" s="11"/>
      <c r="SDW55" s="11"/>
      <c r="SDX55" s="11"/>
      <c r="SDY55" s="11"/>
      <c r="SDZ55" s="11"/>
      <c r="SEA55" s="11"/>
      <c r="SEB55" s="11"/>
      <c r="SEC55" s="11"/>
      <c r="SED55" s="11"/>
      <c r="SEE55" s="11"/>
      <c r="SEF55" s="11"/>
      <c r="SEG55" s="11"/>
      <c r="SEH55" s="11"/>
      <c r="SEI55" s="11"/>
      <c r="SEJ55" s="11"/>
      <c r="SEK55" s="11"/>
      <c r="SEL55" s="11"/>
      <c r="SEM55" s="11"/>
      <c r="SEN55" s="11"/>
      <c r="SEO55" s="11"/>
      <c r="SEP55" s="11"/>
      <c r="SEQ55" s="11"/>
      <c r="SER55" s="11"/>
      <c r="SES55" s="11"/>
      <c r="SET55" s="11"/>
      <c r="SEU55" s="11"/>
      <c r="SEV55" s="11"/>
      <c r="SEW55" s="11"/>
      <c r="SEX55" s="11"/>
      <c r="SEY55" s="11"/>
      <c r="SEZ55" s="11"/>
      <c r="SFA55" s="11"/>
      <c r="SFB55" s="11"/>
      <c r="SFC55" s="11"/>
      <c r="SFD55" s="11"/>
      <c r="SFE55" s="11"/>
      <c r="SFF55" s="11"/>
      <c r="SFG55" s="11"/>
      <c r="SFH55" s="11"/>
      <c r="SFI55" s="11"/>
      <c r="SFJ55" s="11"/>
      <c r="SFK55" s="11"/>
      <c r="SFL55" s="11"/>
      <c r="SFM55" s="11"/>
      <c r="SFN55" s="11"/>
      <c r="SFO55" s="11"/>
      <c r="SFP55" s="11"/>
      <c r="SFQ55" s="11"/>
      <c r="SFR55" s="11"/>
      <c r="SFS55" s="11"/>
      <c r="SFT55" s="11"/>
      <c r="SFU55" s="11"/>
      <c r="SFV55" s="11"/>
      <c r="SFW55" s="11"/>
      <c r="SFX55" s="11"/>
      <c r="SFY55" s="11"/>
      <c r="SFZ55" s="11"/>
      <c r="SGA55" s="11"/>
      <c r="SGB55" s="11"/>
      <c r="SGC55" s="11"/>
      <c r="SGD55" s="11"/>
      <c r="SGE55" s="11"/>
      <c r="SGF55" s="11"/>
      <c r="SGG55" s="11"/>
      <c r="SGH55" s="11"/>
      <c r="SGI55" s="11"/>
      <c r="SGJ55" s="11"/>
      <c r="SGK55" s="11"/>
      <c r="SGL55" s="11"/>
      <c r="SGM55" s="11"/>
      <c r="SGN55" s="11"/>
      <c r="SGO55" s="11"/>
      <c r="SGP55" s="11"/>
      <c r="SGQ55" s="11"/>
      <c r="SGR55" s="11"/>
      <c r="SGS55" s="11"/>
      <c r="SGT55" s="11"/>
      <c r="SGU55" s="11"/>
      <c r="SGV55" s="11"/>
      <c r="SGW55" s="11"/>
      <c r="SGX55" s="11"/>
      <c r="SGY55" s="11"/>
      <c r="SGZ55" s="11"/>
      <c r="SHA55" s="11"/>
      <c r="SHB55" s="11"/>
      <c r="SHC55" s="11"/>
      <c r="SHD55" s="11"/>
      <c r="SHE55" s="11"/>
      <c r="SHF55" s="11"/>
      <c r="SHG55" s="11"/>
      <c r="SHH55" s="11"/>
      <c r="SHI55" s="11"/>
      <c r="SHJ55" s="11"/>
      <c r="SHK55" s="11"/>
      <c r="SHL55" s="11"/>
      <c r="SHM55" s="11"/>
      <c r="SHN55" s="11"/>
      <c r="SHO55" s="11"/>
      <c r="SHP55" s="11"/>
      <c r="SHQ55" s="11"/>
      <c r="SHR55" s="11"/>
      <c r="SHS55" s="11"/>
      <c r="SHT55" s="11"/>
      <c r="SHU55" s="11"/>
      <c r="SHV55" s="11"/>
      <c r="SHW55" s="11"/>
      <c r="SHX55" s="11"/>
      <c r="SHY55" s="11"/>
      <c r="SHZ55" s="11"/>
      <c r="SIA55" s="11"/>
      <c r="SIB55" s="11"/>
      <c r="SIC55" s="11"/>
      <c r="SID55" s="11"/>
      <c r="SIE55" s="11"/>
      <c r="SIF55" s="11"/>
      <c r="SIG55" s="11"/>
      <c r="SIH55" s="11"/>
      <c r="SII55" s="11"/>
      <c r="SIJ55" s="11"/>
      <c r="SIK55" s="11"/>
      <c r="SIL55" s="11"/>
      <c r="SIM55" s="11"/>
      <c r="SIN55" s="11"/>
      <c r="SIO55" s="11"/>
      <c r="SIP55" s="11"/>
      <c r="SIQ55" s="11"/>
      <c r="SIR55" s="11"/>
      <c r="SIS55" s="11"/>
      <c r="SIT55" s="11"/>
      <c r="SIU55" s="11"/>
      <c r="SIV55" s="11"/>
      <c r="SIW55" s="11"/>
      <c r="SIX55" s="11"/>
      <c r="SIY55" s="11"/>
      <c r="SIZ55" s="11"/>
      <c r="SJA55" s="11"/>
      <c r="SJB55" s="11"/>
      <c r="SJC55" s="11"/>
      <c r="SJD55" s="11"/>
      <c r="SJE55" s="11"/>
      <c r="SJF55" s="11"/>
      <c r="SJG55" s="11"/>
      <c r="SJH55" s="11"/>
      <c r="SJI55" s="11"/>
      <c r="SJJ55" s="11"/>
      <c r="SJK55" s="11"/>
      <c r="SJL55" s="11"/>
      <c r="SJM55" s="11"/>
      <c r="SJN55" s="11"/>
      <c r="SJO55" s="11"/>
      <c r="SJP55" s="11"/>
      <c r="SJQ55" s="11"/>
      <c r="SJR55" s="11"/>
      <c r="SJS55" s="11"/>
      <c r="SJT55" s="11"/>
      <c r="SJU55" s="11"/>
      <c r="SJV55" s="11"/>
      <c r="SJW55" s="11"/>
      <c r="SJX55" s="11"/>
      <c r="SJY55" s="11"/>
      <c r="SJZ55" s="11"/>
      <c r="SKA55" s="11"/>
      <c r="SKB55" s="11"/>
      <c r="SKC55" s="11"/>
      <c r="SKD55" s="11"/>
      <c r="SKE55" s="11"/>
      <c r="SKF55" s="11"/>
      <c r="SKG55" s="11"/>
      <c r="SKH55" s="11"/>
      <c r="SKI55" s="11"/>
      <c r="SKJ55" s="11"/>
      <c r="SKK55" s="11"/>
      <c r="SKL55" s="11"/>
      <c r="SKM55" s="11"/>
      <c r="SKN55" s="11"/>
      <c r="SKO55" s="11"/>
      <c r="SKP55" s="11"/>
      <c r="SKQ55" s="11"/>
      <c r="SKR55" s="11"/>
      <c r="SKS55" s="11"/>
      <c r="SKT55" s="11"/>
      <c r="SKU55" s="11"/>
      <c r="SKV55" s="11"/>
      <c r="SKW55" s="11"/>
      <c r="SKX55" s="11"/>
      <c r="SKY55" s="11"/>
      <c r="SKZ55" s="11"/>
      <c r="SLA55" s="11"/>
      <c r="SLB55" s="11"/>
      <c r="SLC55" s="11"/>
      <c r="SLD55" s="11"/>
      <c r="SLE55" s="11"/>
      <c r="SLF55" s="11"/>
      <c r="SLG55" s="11"/>
      <c r="SLH55" s="11"/>
      <c r="SLI55" s="11"/>
      <c r="SLJ55" s="11"/>
      <c r="SLK55" s="11"/>
      <c r="SLL55" s="11"/>
      <c r="SLM55" s="11"/>
      <c r="SLN55" s="11"/>
      <c r="SLO55" s="11"/>
      <c r="SLP55" s="11"/>
      <c r="SLQ55" s="11"/>
      <c r="SLR55" s="11"/>
      <c r="SLS55" s="11"/>
      <c r="SLT55" s="11"/>
      <c r="SLU55" s="11"/>
      <c r="SLV55" s="11"/>
      <c r="SLW55" s="11"/>
      <c r="SLX55" s="11"/>
      <c r="SLY55" s="11"/>
      <c r="SLZ55" s="11"/>
      <c r="SMA55" s="11"/>
      <c r="SMB55" s="11"/>
      <c r="SMC55" s="11"/>
      <c r="SMD55" s="11"/>
      <c r="SME55" s="11"/>
      <c r="SMF55" s="11"/>
      <c r="SMG55" s="11"/>
      <c r="SMH55" s="11"/>
      <c r="SMI55" s="11"/>
      <c r="SMJ55" s="11"/>
      <c r="SMK55" s="11"/>
      <c r="SML55" s="11"/>
      <c r="SMM55" s="11"/>
      <c r="SMN55" s="11"/>
      <c r="SMO55" s="11"/>
      <c r="SMP55" s="11"/>
      <c r="SMQ55" s="11"/>
      <c r="SMR55" s="11"/>
      <c r="SMS55" s="11"/>
      <c r="SMT55" s="11"/>
      <c r="SMU55" s="11"/>
      <c r="SMV55" s="11"/>
      <c r="SMW55" s="11"/>
      <c r="SMX55" s="11"/>
      <c r="SMY55" s="11"/>
      <c r="SMZ55" s="11"/>
      <c r="SNA55" s="11"/>
      <c r="SNB55" s="11"/>
      <c r="SNC55" s="11"/>
      <c r="SND55" s="11"/>
      <c r="SNE55" s="11"/>
      <c r="SNF55" s="11"/>
      <c r="SNG55" s="11"/>
      <c r="SNH55" s="11"/>
      <c r="SNI55" s="11"/>
      <c r="SNJ55" s="11"/>
      <c r="SNK55" s="11"/>
      <c r="SNL55" s="11"/>
      <c r="SNM55" s="11"/>
      <c r="SNN55" s="11"/>
      <c r="SNO55" s="11"/>
      <c r="SNP55" s="11"/>
      <c r="SNQ55" s="11"/>
      <c r="SNR55" s="11"/>
      <c r="SNS55" s="11"/>
      <c r="SNT55" s="11"/>
      <c r="SNU55" s="11"/>
      <c r="SNV55" s="11"/>
      <c r="SNW55" s="11"/>
      <c r="SNX55" s="11"/>
      <c r="SNY55" s="11"/>
      <c r="SNZ55" s="11"/>
      <c r="SOA55" s="11"/>
      <c r="SOB55" s="11"/>
      <c r="SOC55" s="11"/>
      <c r="SOD55" s="11"/>
      <c r="SOE55" s="11"/>
      <c r="SOF55" s="11"/>
      <c r="SOG55" s="11"/>
      <c r="SOH55" s="11"/>
      <c r="SOI55" s="11"/>
      <c r="SOJ55" s="11"/>
      <c r="SOK55" s="11"/>
      <c r="SOL55" s="11"/>
      <c r="SOM55" s="11"/>
      <c r="SON55" s="11"/>
      <c r="SOO55" s="11"/>
      <c r="SOP55" s="11"/>
      <c r="SOQ55" s="11"/>
      <c r="SOR55" s="11"/>
      <c r="SOS55" s="11"/>
      <c r="SOT55" s="11"/>
      <c r="SOU55" s="11"/>
      <c r="SOV55" s="11"/>
      <c r="SOW55" s="11"/>
      <c r="SOX55" s="11"/>
      <c r="SOY55" s="11"/>
      <c r="SOZ55" s="11"/>
      <c r="SPA55" s="11"/>
      <c r="SPB55" s="11"/>
      <c r="SPC55" s="11"/>
      <c r="SPD55" s="11"/>
      <c r="SPE55" s="11"/>
      <c r="SPF55" s="11"/>
      <c r="SPG55" s="11"/>
      <c r="SPH55" s="11"/>
      <c r="SPI55" s="11"/>
      <c r="SPJ55" s="11"/>
      <c r="SPK55" s="11"/>
      <c r="SPL55" s="11"/>
      <c r="SPM55" s="11"/>
      <c r="SPN55" s="11"/>
      <c r="SPO55" s="11"/>
      <c r="SPP55" s="11"/>
      <c r="SPQ55" s="11"/>
      <c r="SPR55" s="11"/>
      <c r="SPS55" s="11"/>
      <c r="SPT55" s="11"/>
      <c r="SPU55" s="11"/>
      <c r="SPV55" s="11"/>
      <c r="SPW55" s="11"/>
      <c r="SPX55" s="11"/>
      <c r="SPY55" s="11"/>
      <c r="SPZ55" s="11"/>
      <c r="SQA55" s="11"/>
      <c r="SQB55" s="11"/>
      <c r="SQC55" s="11"/>
      <c r="SQD55" s="11"/>
      <c r="SQE55" s="11"/>
      <c r="SQF55" s="11"/>
      <c r="SQG55" s="11"/>
      <c r="SQH55" s="11"/>
      <c r="SQI55" s="11"/>
      <c r="SQJ55" s="11"/>
      <c r="SQK55" s="11"/>
      <c r="SQL55" s="11"/>
      <c r="SQM55" s="11"/>
      <c r="SQN55" s="11"/>
      <c r="SQO55" s="11"/>
      <c r="SQP55" s="11"/>
      <c r="SQQ55" s="11"/>
      <c r="SQR55" s="11"/>
      <c r="SQS55" s="11"/>
      <c r="SQT55" s="11"/>
      <c r="SQU55" s="11"/>
      <c r="SQV55" s="11"/>
      <c r="SQW55" s="11"/>
      <c r="SQX55" s="11"/>
      <c r="SQY55" s="11"/>
      <c r="SQZ55" s="11"/>
      <c r="SRA55" s="11"/>
      <c r="SRB55" s="11"/>
      <c r="SRC55" s="11"/>
      <c r="SRD55" s="11"/>
      <c r="SRE55" s="11"/>
      <c r="SRF55" s="11"/>
      <c r="SRG55" s="11"/>
      <c r="SRH55" s="11"/>
      <c r="SRI55" s="11"/>
      <c r="SRJ55" s="11"/>
      <c r="SRK55" s="11"/>
      <c r="SRL55" s="11"/>
      <c r="SRM55" s="11"/>
      <c r="SRN55" s="11"/>
      <c r="SRO55" s="11"/>
      <c r="SRP55" s="11"/>
      <c r="SRQ55" s="11"/>
      <c r="SRR55" s="11"/>
      <c r="SRS55" s="11"/>
      <c r="SRT55" s="11"/>
      <c r="SRU55" s="11"/>
      <c r="SRV55" s="11"/>
      <c r="SRW55" s="11"/>
      <c r="SRX55" s="11"/>
      <c r="SRY55" s="11"/>
      <c r="SRZ55" s="11"/>
      <c r="SSA55" s="11"/>
      <c r="SSB55" s="11"/>
      <c r="SSC55" s="11"/>
      <c r="SSD55" s="11"/>
      <c r="SSE55" s="11"/>
      <c r="SSF55" s="11"/>
      <c r="SSG55" s="11"/>
      <c r="SSH55" s="11"/>
      <c r="SSI55" s="11"/>
      <c r="SSJ55" s="11"/>
      <c r="SSK55" s="11"/>
      <c r="SSL55" s="11"/>
      <c r="SSM55" s="11"/>
      <c r="SSN55" s="11"/>
      <c r="SSO55" s="11"/>
      <c r="SSP55" s="11"/>
      <c r="SSQ55" s="11"/>
      <c r="SSR55" s="11"/>
      <c r="SSS55" s="11"/>
      <c r="SST55" s="11"/>
      <c r="SSU55" s="11"/>
      <c r="SSV55" s="11"/>
      <c r="SSW55" s="11"/>
      <c r="SSX55" s="11"/>
      <c r="SSY55" s="11"/>
      <c r="SSZ55" s="11"/>
      <c r="STA55" s="11"/>
      <c r="STB55" s="11"/>
      <c r="STC55" s="11"/>
      <c r="STD55" s="11"/>
      <c r="STE55" s="11"/>
      <c r="STF55" s="11"/>
      <c r="STG55" s="11"/>
      <c r="STH55" s="11"/>
      <c r="STI55" s="11"/>
      <c r="STJ55" s="11"/>
      <c r="STK55" s="11"/>
      <c r="STL55" s="11"/>
      <c r="STM55" s="11"/>
      <c r="STN55" s="11"/>
      <c r="STO55" s="11"/>
      <c r="STP55" s="11"/>
      <c r="STQ55" s="11"/>
      <c r="STR55" s="11"/>
      <c r="STS55" s="11"/>
      <c r="STT55" s="11"/>
      <c r="STU55" s="11"/>
      <c r="STV55" s="11"/>
      <c r="STW55" s="11"/>
      <c r="STX55" s="11"/>
      <c r="STY55" s="11"/>
      <c r="STZ55" s="11"/>
      <c r="SUA55" s="11"/>
      <c r="SUB55" s="11"/>
      <c r="SUC55" s="11"/>
      <c r="SUD55" s="11"/>
      <c r="SUE55" s="11"/>
      <c r="SUF55" s="11"/>
      <c r="SUG55" s="11"/>
      <c r="SUH55" s="11"/>
      <c r="SUI55" s="11"/>
      <c r="SUJ55" s="11"/>
      <c r="SUK55" s="11"/>
      <c r="SUL55" s="11"/>
      <c r="SUM55" s="11"/>
      <c r="SUN55" s="11"/>
      <c r="SUO55" s="11"/>
      <c r="SUP55" s="11"/>
      <c r="SUQ55" s="11"/>
      <c r="SUR55" s="11"/>
      <c r="SUS55" s="11"/>
      <c r="SUT55" s="11"/>
      <c r="SUU55" s="11"/>
      <c r="SUV55" s="11"/>
      <c r="SUW55" s="11"/>
      <c r="SUX55" s="11"/>
      <c r="SUY55" s="11"/>
      <c r="SUZ55" s="11"/>
      <c r="SVA55" s="11"/>
      <c r="SVB55" s="11"/>
      <c r="SVC55" s="11"/>
      <c r="SVD55" s="11"/>
      <c r="SVE55" s="11"/>
      <c r="SVF55" s="11"/>
      <c r="SVG55" s="11"/>
      <c r="SVH55" s="11"/>
      <c r="SVI55" s="11"/>
      <c r="SVJ55" s="11"/>
      <c r="SVK55" s="11"/>
      <c r="SVL55" s="11"/>
      <c r="SVM55" s="11"/>
      <c r="SVN55" s="11"/>
      <c r="SVO55" s="11"/>
      <c r="SVP55" s="11"/>
      <c r="SVQ55" s="11"/>
      <c r="SVR55" s="11"/>
      <c r="SVS55" s="11"/>
      <c r="SVT55" s="11"/>
      <c r="SVU55" s="11"/>
      <c r="SVV55" s="11"/>
      <c r="SVW55" s="11"/>
      <c r="SVX55" s="11"/>
      <c r="SVY55" s="11"/>
      <c r="SVZ55" s="11"/>
      <c r="SWA55" s="11"/>
      <c r="SWB55" s="11"/>
      <c r="SWC55" s="11"/>
      <c r="SWD55" s="11"/>
      <c r="SWE55" s="11"/>
      <c r="SWF55" s="11"/>
      <c r="SWG55" s="11"/>
      <c r="SWH55" s="11"/>
      <c r="SWI55" s="11"/>
      <c r="SWJ55" s="11"/>
      <c r="SWK55" s="11"/>
      <c r="SWL55" s="11"/>
      <c r="SWM55" s="11"/>
      <c r="SWN55" s="11"/>
      <c r="SWO55" s="11"/>
      <c r="SWP55" s="11"/>
      <c r="SWQ55" s="11"/>
      <c r="SWR55" s="11"/>
      <c r="SWS55" s="11"/>
      <c r="SWT55" s="11"/>
      <c r="SWU55" s="11"/>
      <c r="SWV55" s="11"/>
      <c r="SWW55" s="11"/>
      <c r="SWX55" s="11"/>
      <c r="SWY55" s="11"/>
      <c r="SWZ55" s="11"/>
      <c r="SXA55" s="11"/>
      <c r="SXB55" s="11"/>
      <c r="SXC55" s="11"/>
      <c r="SXD55" s="11"/>
      <c r="SXE55" s="11"/>
      <c r="SXF55" s="11"/>
      <c r="SXG55" s="11"/>
      <c r="SXH55" s="11"/>
      <c r="SXI55" s="11"/>
      <c r="SXJ55" s="11"/>
      <c r="SXK55" s="11"/>
      <c r="SXL55" s="11"/>
      <c r="SXM55" s="11"/>
      <c r="SXN55" s="11"/>
      <c r="SXO55" s="11"/>
      <c r="SXP55" s="11"/>
      <c r="SXQ55" s="11"/>
      <c r="SXR55" s="11"/>
      <c r="SXS55" s="11"/>
      <c r="SXT55" s="11"/>
      <c r="SXU55" s="11"/>
      <c r="SXV55" s="11"/>
      <c r="SXW55" s="11"/>
      <c r="SXX55" s="11"/>
      <c r="SXY55" s="11"/>
      <c r="SXZ55" s="11"/>
      <c r="SYA55" s="11"/>
      <c r="SYB55" s="11"/>
      <c r="SYC55" s="11"/>
      <c r="SYD55" s="11"/>
      <c r="SYE55" s="11"/>
      <c r="SYF55" s="11"/>
      <c r="SYG55" s="11"/>
      <c r="SYH55" s="11"/>
      <c r="SYI55" s="11"/>
      <c r="SYJ55" s="11"/>
      <c r="SYK55" s="11"/>
      <c r="SYL55" s="11"/>
      <c r="SYM55" s="11"/>
      <c r="SYN55" s="11"/>
      <c r="SYO55" s="11"/>
      <c r="SYP55" s="11"/>
      <c r="SYQ55" s="11"/>
      <c r="SYR55" s="11"/>
      <c r="SYS55" s="11"/>
      <c r="SYT55" s="11"/>
      <c r="SYU55" s="11"/>
      <c r="SYV55" s="11"/>
      <c r="SYW55" s="11"/>
      <c r="SYX55" s="11"/>
      <c r="SYY55" s="11"/>
      <c r="SYZ55" s="11"/>
      <c r="SZA55" s="11"/>
      <c r="SZB55" s="11"/>
      <c r="SZC55" s="11"/>
      <c r="SZD55" s="11"/>
      <c r="SZE55" s="11"/>
      <c r="SZF55" s="11"/>
      <c r="SZG55" s="11"/>
      <c r="SZH55" s="11"/>
      <c r="SZI55" s="11"/>
      <c r="SZJ55" s="11"/>
      <c r="SZK55" s="11"/>
      <c r="SZL55" s="11"/>
      <c r="SZM55" s="11"/>
      <c r="SZN55" s="11"/>
      <c r="SZO55" s="11"/>
      <c r="SZP55" s="11"/>
      <c r="SZQ55" s="11"/>
      <c r="SZR55" s="11"/>
      <c r="SZS55" s="11"/>
      <c r="SZT55" s="11"/>
      <c r="SZU55" s="11"/>
      <c r="SZV55" s="11"/>
      <c r="SZW55" s="11"/>
      <c r="SZX55" s="11"/>
      <c r="SZY55" s="11"/>
      <c r="SZZ55" s="11"/>
      <c r="TAA55" s="11"/>
      <c r="TAB55" s="11"/>
      <c r="TAC55" s="11"/>
      <c r="TAD55" s="11"/>
      <c r="TAE55" s="11"/>
      <c r="TAF55" s="11"/>
      <c r="TAG55" s="11"/>
      <c r="TAH55" s="11"/>
      <c r="TAI55" s="11"/>
      <c r="TAJ55" s="11"/>
      <c r="TAK55" s="11"/>
      <c r="TAL55" s="11"/>
      <c r="TAM55" s="11"/>
      <c r="TAN55" s="11"/>
      <c r="TAO55" s="11"/>
      <c r="TAP55" s="11"/>
      <c r="TAQ55" s="11"/>
      <c r="TAR55" s="11"/>
      <c r="TAS55" s="11"/>
      <c r="TAT55" s="11"/>
      <c r="TAU55" s="11"/>
      <c r="TAV55" s="11"/>
      <c r="TAW55" s="11"/>
      <c r="TAX55" s="11"/>
      <c r="TAY55" s="11"/>
      <c r="TAZ55" s="11"/>
      <c r="TBA55" s="11"/>
      <c r="TBB55" s="11"/>
      <c r="TBC55" s="11"/>
      <c r="TBD55" s="11"/>
      <c r="TBE55" s="11"/>
      <c r="TBF55" s="11"/>
      <c r="TBG55" s="11"/>
      <c r="TBH55" s="11"/>
      <c r="TBI55" s="11"/>
      <c r="TBJ55" s="11"/>
      <c r="TBK55" s="11"/>
      <c r="TBL55" s="11"/>
      <c r="TBM55" s="11"/>
      <c r="TBN55" s="11"/>
      <c r="TBO55" s="11"/>
      <c r="TBP55" s="11"/>
      <c r="TBQ55" s="11"/>
      <c r="TBR55" s="11"/>
      <c r="TBS55" s="11"/>
      <c r="TBT55" s="11"/>
      <c r="TBU55" s="11"/>
      <c r="TBV55" s="11"/>
      <c r="TBW55" s="11"/>
      <c r="TBX55" s="11"/>
      <c r="TBY55" s="11"/>
      <c r="TBZ55" s="11"/>
      <c r="TCA55" s="11"/>
      <c r="TCB55" s="11"/>
      <c r="TCC55" s="11"/>
      <c r="TCD55" s="11"/>
      <c r="TCE55" s="11"/>
      <c r="TCF55" s="11"/>
      <c r="TCG55" s="11"/>
      <c r="TCH55" s="11"/>
      <c r="TCI55" s="11"/>
      <c r="TCJ55" s="11"/>
      <c r="TCK55" s="11"/>
      <c r="TCL55" s="11"/>
      <c r="TCM55" s="11"/>
      <c r="TCN55" s="11"/>
      <c r="TCO55" s="11"/>
      <c r="TCP55" s="11"/>
      <c r="TCQ55" s="11"/>
      <c r="TCR55" s="11"/>
      <c r="TCS55" s="11"/>
      <c r="TCT55" s="11"/>
      <c r="TCU55" s="11"/>
      <c r="TCV55" s="11"/>
      <c r="TCW55" s="11"/>
      <c r="TCX55" s="11"/>
      <c r="TCY55" s="11"/>
      <c r="TCZ55" s="11"/>
      <c r="TDA55" s="11"/>
      <c r="TDB55" s="11"/>
      <c r="TDC55" s="11"/>
      <c r="TDD55" s="11"/>
      <c r="TDE55" s="11"/>
      <c r="TDF55" s="11"/>
      <c r="TDG55" s="11"/>
      <c r="TDH55" s="11"/>
      <c r="TDI55" s="11"/>
      <c r="TDJ55" s="11"/>
      <c r="TDK55" s="11"/>
      <c r="TDL55" s="11"/>
      <c r="TDM55" s="11"/>
      <c r="TDN55" s="11"/>
      <c r="TDO55" s="11"/>
      <c r="TDP55" s="11"/>
      <c r="TDQ55" s="11"/>
      <c r="TDR55" s="11"/>
      <c r="TDS55" s="11"/>
      <c r="TDT55" s="11"/>
      <c r="TDU55" s="11"/>
      <c r="TDV55" s="11"/>
      <c r="TDW55" s="11"/>
      <c r="TDX55" s="11"/>
      <c r="TDY55" s="11"/>
      <c r="TDZ55" s="11"/>
      <c r="TEA55" s="11"/>
      <c r="TEB55" s="11"/>
      <c r="TEC55" s="11"/>
      <c r="TED55" s="11"/>
      <c r="TEE55" s="11"/>
      <c r="TEF55" s="11"/>
      <c r="TEG55" s="11"/>
      <c r="TEH55" s="11"/>
      <c r="TEI55" s="11"/>
      <c r="TEJ55" s="11"/>
      <c r="TEK55" s="11"/>
      <c r="TEL55" s="11"/>
      <c r="TEM55" s="11"/>
      <c r="TEN55" s="11"/>
      <c r="TEO55" s="11"/>
      <c r="TEP55" s="11"/>
      <c r="TEQ55" s="11"/>
      <c r="TER55" s="11"/>
      <c r="TES55" s="11"/>
      <c r="TET55" s="11"/>
      <c r="TEU55" s="11"/>
      <c r="TEV55" s="11"/>
      <c r="TEW55" s="11"/>
      <c r="TEX55" s="11"/>
      <c r="TEY55" s="11"/>
      <c r="TEZ55" s="11"/>
      <c r="TFA55" s="11"/>
      <c r="TFB55" s="11"/>
      <c r="TFC55" s="11"/>
      <c r="TFD55" s="11"/>
      <c r="TFE55" s="11"/>
      <c r="TFF55" s="11"/>
      <c r="TFG55" s="11"/>
      <c r="TFH55" s="11"/>
      <c r="TFI55" s="11"/>
      <c r="TFJ55" s="11"/>
      <c r="TFK55" s="11"/>
      <c r="TFL55" s="11"/>
      <c r="TFM55" s="11"/>
      <c r="TFN55" s="11"/>
      <c r="TFO55" s="11"/>
      <c r="TFP55" s="11"/>
      <c r="TFQ55" s="11"/>
      <c r="TFR55" s="11"/>
      <c r="TFS55" s="11"/>
      <c r="TFT55" s="11"/>
      <c r="TFU55" s="11"/>
      <c r="TFV55" s="11"/>
      <c r="TFW55" s="11"/>
      <c r="TFX55" s="11"/>
      <c r="TFY55" s="11"/>
      <c r="TFZ55" s="11"/>
      <c r="TGA55" s="11"/>
      <c r="TGB55" s="11"/>
      <c r="TGC55" s="11"/>
      <c r="TGD55" s="11"/>
      <c r="TGE55" s="11"/>
      <c r="TGF55" s="11"/>
      <c r="TGG55" s="11"/>
      <c r="TGH55" s="11"/>
      <c r="TGI55" s="11"/>
      <c r="TGJ55" s="11"/>
      <c r="TGK55" s="11"/>
      <c r="TGL55" s="11"/>
      <c r="TGM55" s="11"/>
      <c r="TGN55" s="11"/>
      <c r="TGO55" s="11"/>
      <c r="TGP55" s="11"/>
      <c r="TGQ55" s="11"/>
      <c r="TGR55" s="11"/>
      <c r="TGS55" s="11"/>
      <c r="TGT55" s="11"/>
      <c r="TGU55" s="11"/>
      <c r="TGV55" s="11"/>
      <c r="TGW55" s="11"/>
      <c r="TGX55" s="11"/>
      <c r="TGY55" s="11"/>
      <c r="TGZ55" s="11"/>
      <c r="THA55" s="11"/>
      <c r="THB55" s="11"/>
      <c r="THC55" s="11"/>
      <c r="THD55" s="11"/>
      <c r="THE55" s="11"/>
      <c r="THF55" s="11"/>
      <c r="THG55" s="11"/>
      <c r="THH55" s="11"/>
      <c r="THI55" s="11"/>
      <c r="THJ55" s="11"/>
      <c r="THK55" s="11"/>
      <c r="THL55" s="11"/>
      <c r="THM55" s="11"/>
      <c r="THN55" s="11"/>
      <c r="THO55" s="11"/>
      <c r="THP55" s="11"/>
      <c r="THQ55" s="11"/>
      <c r="THR55" s="11"/>
      <c r="THS55" s="11"/>
      <c r="THT55" s="11"/>
      <c r="THU55" s="11"/>
      <c r="THV55" s="11"/>
      <c r="THW55" s="11"/>
      <c r="THX55" s="11"/>
      <c r="THY55" s="11"/>
      <c r="THZ55" s="11"/>
      <c r="TIA55" s="11"/>
      <c r="TIB55" s="11"/>
      <c r="TIC55" s="11"/>
      <c r="TID55" s="11"/>
      <c r="TIE55" s="11"/>
      <c r="TIF55" s="11"/>
      <c r="TIG55" s="11"/>
      <c r="TIH55" s="11"/>
      <c r="TII55" s="11"/>
      <c r="TIJ55" s="11"/>
      <c r="TIK55" s="11"/>
      <c r="TIL55" s="11"/>
      <c r="TIM55" s="11"/>
      <c r="TIN55" s="11"/>
      <c r="TIO55" s="11"/>
      <c r="TIP55" s="11"/>
      <c r="TIQ55" s="11"/>
      <c r="TIR55" s="11"/>
      <c r="TIS55" s="11"/>
      <c r="TIT55" s="11"/>
      <c r="TIU55" s="11"/>
      <c r="TIV55" s="11"/>
      <c r="TIW55" s="11"/>
      <c r="TIX55" s="11"/>
      <c r="TIY55" s="11"/>
      <c r="TIZ55" s="11"/>
      <c r="TJA55" s="11"/>
      <c r="TJB55" s="11"/>
      <c r="TJC55" s="11"/>
      <c r="TJD55" s="11"/>
      <c r="TJE55" s="11"/>
      <c r="TJF55" s="11"/>
      <c r="TJG55" s="11"/>
      <c r="TJH55" s="11"/>
      <c r="TJI55" s="11"/>
      <c r="TJJ55" s="11"/>
      <c r="TJK55" s="11"/>
      <c r="TJL55" s="11"/>
      <c r="TJM55" s="11"/>
      <c r="TJN55" s="11"/>
      <c r="TJO55" s="11"/>
      <c r="TJP55" s="11"/>
      <c r="TJQ55" s="11"/>
      <c r="TJR55" s="11"/>
      <c r="TJS55" s="11"/>
      <c r="TJT55" s="11"/>
      <c r="TJU55" s="11"/>
      <c r="TJV55" s="11"/>
      <c r="TJW55" s="11"/>
      <c r="TJX55" s="11"/>
      <c r="TJY55" s="11"/>
      <c r="TJZ55" s="11"/>
      <c r="TKA55" s="11"/>
      <c r="TKB55" s="11"/>
      <c r="TKC55" s="11"/>
      <c r="TKD55" s="11"/>
      <c r="TKE55" s="11"/>
      <c r="TKF55" s="11"/>
      <c r="TKG55" s="11"/>
      <c r="TKH55" s="11"/>
      <c r="TKI55" s="11"/>
      <c r="TKJ55" s="11"/>
      <c r="TKK55" s="11"/>
      <c r="TKL55" s="11"/>
      <c r="TKM55" s="11"/>
      <c r="TKN55" s="11"/>
      <c r="TKO55" s="11"/>
      <c r="TKP55" s="11"/>
      <c r="TKQ55" s="11"/>
      <c r="TKR55" s="11"/>
      <c r="TKS55" s="11"/>
      <c r="TKT55" s="11"/>
      <c r="TKU55" s="11"/>
      <c r="TKV55" s="11"/>
      <c r="TKW55" s="11"/>
      <c r="TKX55" s="11"/>
      <c r="TKY55" s="11"/>
      <c r="TKZ55" s="11"/>
      <c r="TLA55" s="11"/>
      <c r="TLB55" s="11"/>
      <c r="TLC55" s="11"/>
      <c r="TLD55" s="11"/>
      <c r="TLE55" s="11"/>
      <c r="TLF55" s="11"/>
      <c r="TLG55" s="11"/>
      <c r="TLH55" s="11"/>
      <c r="TLI55" s="11"/>
      <c r="TLJ55" s="11"/>
      <c r="TLK55" s="11"/>
      <c r="TLL55" s="11"/>
      <c r="TLM55" s="11"/>
      <c r="TLN55" s="11"/>
      <c r="TLO55" s="11"/>
      <c r="TLP55" s="11"/>
      <c r="TLQ55" s="11"/>
      <c r="TLR55" s="11"/>
      <c r="TLS55" s="11"/>
      <c r="TLT55" s="11"/>
      <c r="TLU55" s="11"/>
      <c r="TLV55" s="11"/>
      <c r="TLW55" s="11"/>
      <c r="TLX55" s="11"/>
      <c r="TLY55" s="11"/>
      <c r="TLZ55" s="11"/>
      <c r="TMA55" s="11"/>
      <c r="TMB55" s="11"/>
      <c r="TMC55" s="11"/>
      <c r="TMD55" s="11"/>
      <c r="TME55" s="11"/>
      <c r="TMF55" s="11"/>
      <c r="TMG55" s="11"/>
      <c r="TMH55" s="11"/>
      <c r="TMI55" s="11"/>
      <c r="TMJ55" s="11"/>
      <c r="TMK55" s="11"/>
      <c r="TML55" s="11"/>
      <c r="TMM55" s="11"/>
      <c r="TMN55" s="11"/>
      <c r="TMO55" s="11"/>
      <c r="TMP55" s="11"/>
      <c r="TMQ55" s="11"/>
      <c r="TMR55" s="11"/>
      <c r="TMS55" s="11"/>
      <c r="TMT55" s="11"/>
      <c r="TMU55" s="11"/>
      <c r="TMV55" s="11"/>
      <c r="TMW55" s="11"/>
      <c r="TMX55" s="11"/>
      <c r="TMY55" s="11"/>
      <c r="TMZ55" s="11"/>
      <c r="TNA55" s="11"/>
      <c r="TNB55" s="11"/>
      <c r="TNC55" s="11"/>
      <c r="TND55" s="11"/>
      <c r="TNE55" s="11"/>
      <c r="TNF55" s="11"/>
      <c r="TNG55" s="11"/>
      <c r="TNH55" s="11"/>
      <c r="TNI55" s="11"/>
      <c r="TNJ55" s="11"/>
      <c r="TNK55" s="11"/>
      <c r="TNL55" s="11"/>
      <c r="TNM55" s="11"/>
      <c r="TNN55" s="11"/>
      <c r="TNO55" s="11"/>
      <c r="TNP55" s="11"/>
      <c r="TNQ55" s="11"/>
      <c r="TNR55" s="11"/>
      <c r="TNS55" s="11"/>
      <c r="TNT55" s="11"/>
      <c r="TNU55" s="11"/>
      <c r="TNV55" s="11"/>
      <c r="TNW55" s="11"/>
      <c r="TNX55" s="11"/>
      <c r="TNY55" s="11"/>
      <c r="TNZ55" s="11"/>
      <c r="TOA55" s="11"/>
      <c r="TOB55" s="11"/>
      <c r="TOC55" s="11"/>
      <c r="TOD55" s="11"/>
      <c r="TOE55" s="11"/>
      <c r="TOF55" s="11"/>
      <c r="TOG55" s="11"/>
      <c r="TOH55" s="11"/>
      <c r="TOI55" s="11"/>
      <c r="TOJ55" s="11"/>
      <c r="TOK55" s="11"/>
      <c r="TOL55" s="11"/>
      <c r="TOM55" s="11"/>
      <c r="TON55" s="11"/>
      <c r="TOO55" s="11"/>
      <c r="TOP55" s="11"/>
      <c r="TOQ55" s="11"/>
      <c r="TOR55" s="11"/>
      <c r="TOS55" s="11"/>
      <c r="TOT55" s="11"/>
      <c r="TOU55" s="11"/>
      <c r="TOV55" s="11"/>
      <c r="TOW55" s="11"/>
      <c r="TOX55" s="11"/>
      <c r="TOY55" s="11"/>
      <c r="TOZ55" s="11"/>
      <c r="TPA55" s="11"/>
      <c r="TPB55" s="11"/>
      <c r="TPC55" s="11"/>
      <c r="TPD55" s="11"/>
      <c r="TPE55" s="11"/>
      <c r="TPF55" s="11"/>
      <c r="TPG55" s="11"/>
      <c r="TPH55" s="11"/>
      <c r="TPI55" s="11"/>
      <c r="TPJ55" s="11"/>
      <c r="TPK55" s="11"/>
      <c r="TPL55" s="11"/>
      <c r="TPM55" s="11"/>
      <c r="TPN55" s="11"/>
      <c r="TPO55" s="11"/>
      <c r="TPP55" s="11"/>
      <c r="TPQ55" s="11"/>
      <c r="TPR55" s="11"/>
      <c r="TPS55" s="11"/>
      <c r="TPT55" s="11"/>
      <c r="TPU55" s="11"/>
      <c r="TPV55" s="11"/>
      <c r="TPW55" s="11"/>
      <c r="TPX55" s="11"/>
      <c r="TPY55" s="11"/>
      <c r="TPZ55" s="11"/>
      <c r="TQA55" s="11"/>
      <c r="TQB55" s="11"/>
      <c r="TQC55" s="11"/>
      <c r="TQD55" s="11"/>
      <c r="TQE55" s="11"/>
      <c r="TQF55" s="11"/>
      <c r="TQG55" s="11"/>
      <c r="TQH55" s="11"/>
      <c r="TQI55" s="11"/>
      <c r="TQJ55" s="11"/>
      <c r="TQK55" s="11"/>
      <c r="TQL55" s="11"/>
      <c r="TQM55" s="11"/>
      <c r="TQN55" s="11"/>
      <c r="TQO55" s="11"/>
      <c r="TQP55" s="11"/>
      <c r="TQQ55" s="11"/>
      <c r="TQR55" s="11"/>
      <c r="TQS55" s="11"/>
      <c r="TQT55" s="11"/>
      <c r="TQU55" s="11"/>
      <c r="TQV55" s="11"/>
      <c r="TQW55" s="11"/>
      <c r="TQX55" s="11"/>
      <c r="TQY55" s="11"/>
      <c r="TQZ55" s="11"/>
      <c r="TRA55" s="11"/>
      <c r="TRB55" s="11"/>
      <c r="TRC55" s="11"/>
      <c r="TRD55" s="11"/>
      <c r="TRE55" s="11"/>
      <c r="TRF55" s="11"/>
      <c r="TRG55" s="11"/>
      <c r="TRH55" s="11"/>
      <c r="TRI55" s="11"/>
      <c r="TRJ55" s="11"/>
      <c r="TRK55" s="11"/>
      <c r="TRL55" s="11"/>
      <c r="TRM55" s="11"/>
      <c r="TRN55" s="11"/>
      <c r="TRO55" s="11"/>
      <c r="TRP55" s="11"/>
      <c r="TRQ55" s="11"/>
      <c r="TRR55" s="11"/>
      <c r="TRS55" s="11"/>
      <c r="TRT55" s="11"/>
      <c r="TRU55" s="11"/>
      <c r="TRV55" s="11"/>
      <c r="TRW55" s="11"/>
      <c r="TRX55" s="11"/>
      <c r="TRY55" s="11"/>
      <c r="TRZ55" s="11"/>
      <c r="TSA55" s="11"/>
      <c r="TSB55" s="11"/>
      <c r="TSC55" s="11"/>
      <c r="TSD55" s="11"/>
      <c r="TSE55" s="11"/>
      <c r="TSF55" s="11"/>
      <c r="TSG55" s="11"/>
      <c r="TSH55" s="11"/>
      <c r="TSI55" s="11"/>
      <c r="TSJ55" s="11"/>
      <c r="TSK55" s="11"/>
      <c r="TSL55" s="11"/>
      <c r="TSM55" s="11"/>
      <c r="TSN55" s="11"/>
      <c r="TSO55" s="11"/>
      <c r="TSP55" s="11"/>
      <c r="TSQ55" s="11"/>
      <c r="TSR55" s="11"/>
      <c r="TSS55" s="11"/>
      <c r="TST55" s="11"/>
      <c r="TSU55" s="11"/>
      <c r="TSV55" s="11"/>
      <c r="TSW55" s="11"/>
      <c r="TSX55" s="11"/>
      <c r="TSY55" s="11"/>
      <c r="TSZ55" s="11"/>
      <c r="TTA55" s="11"/>
      <c r="TTB55" s="11"/>
      <c r="TTC55" s="11"/>
      <c r="TTD55" s="11"/>
      <c r="TTE55" s="11"/>
      <c r="TTF55" s="11"/>
      <c r="TTG55" s="11"/>
      <c r="TTH55" s="11"/>
      <c r="TTI55" s="11"/>
      <c r="TTJ55" s="11"/>
      <c r="TTK55" s="11"/>
      <c r="TTL55" s="11"/>
      <c r="TTM55" s="11"/>
      <c r="TTN55" s="11"/>
      <c r="TTO55" s="11"/>
      <c r="TTP55" s="11"/>
      <c r="TTQ55" s="11"/>
      <c r="TTR55" s="11"/>
      <c r="TTS55" s="11"/>
      <c r="TTT55" s="11"/>
      <c r="TTU55" s="11"/>
      <c r="TTV55" s="11"/>
      <c r="TTW55" s="11"/>
      <c r="TTX55" s="11"/>
      <c r="TTY55" s="11"/>
      <c r="TTZ55" s="11"/>
      <c r="TUA55" s="11"/>
      <c r="TUB55" s="11"/>
      <c r="TUC55" s="11"/>
      <c r="TUD55" s="11"/>
      <c r="TUE55" s="11"/>
      <c r="TUF55" s="11"/>
      <c r="TUG55" s="11"/>
      <c r="TUH55" s="11"/>
      <c r="TUI55" s="11"/>
      <c r="TUJ55" s="11"/>
      <c r="TUK55" s="11"/>
      <c r="TUL55" s="11"/>
      <c r="TUM55" s="11"/>
      <c r="TUN55" s="11"/>
      <c r="TUO55" s="11"/>
      <c r="TUP55" s="11"/>
      <c r="TUQ55" s="11"/>
      <c r="TUR55" s="11"/>
      <c r="TUS55" s="11"/>
      <c r="TUT55" s="11"/>
      <c r="TUU55" s="11"/>
      <c r="TUV55" s="11"/>
      <c r="TUW55" s="11"/>
      <c r="TUX55" s="11"/>
      <c r="TUY55" s="11"/>
      <c r="TUZ55" s="11"/>
      <c r="TVA55" s="11"/>
      <c r="TVB55" s="11"/>
      <c r="TVC55" s="11"/>
      <c r="TVD55" s="11"/>
      <c r="TVE55" s="11"/>
      <c r="TVF55" s="11"/>
      <c r="TVG55" s="11"/>
      <c r="TVH55" s="11"/>
      <c r="TVI55" s="11"/>
      <c r="TVJ55" s="11"/>
      <c r="TVK55" s="11"/>
      <c r="TVL55" s="11"/>
      <c r="TVM55" s="11"/>
      <c r="TVN55" s="11"/>
      <c r="TVO55" s="11"/>
      <c r="TVP55" s="11"/>
      <c r="TVQ55" s="11"/>
      <c r="TVR55" s="11"/>
      <c r="TVS55" s="11"/>
      <c r="TVT55" s="11"/>
      <c r="TVU55" s="11"/>
      <c r="TVV55" s="11"/>
      <c r="TVW55" s="11"/>
      <c r="TVX55" s="11"/>
      <c r="TVY55" s="11"/>
      <c r="TVZ55" s="11"/>
      <c r="TWA55" s="11"/>
      <c r="TWB55" s="11"/>
      <c r="TWC55" s="11"/>
      <c r="TWD55" s="11"/>
      <c r="TWE55" s="11"/>
      <c r="TWF55" s="11"/>
      <c r="TWG55" s="11"/>
      <c r="TWH55" s="11"/>
      <c r="TWI55" s="11"/>
      <c r="TWJ55" s="11"/>
      <c r="TWK55" s="11"/>
      <c r="TWL55" s="11"/>
      <c r="TWM55" s="11"/>
      <c r="TWN55" s="11"/>
      <c r="TWO55" s="11"/>
      <c r="TWP55" s="11"/>
      <c r="TWQ55" s="11"/>
      <c r="TWR55" s="11"/>
      <c r="TWS55" s="11"/>
      <c r="TWT55" s="11"/>
      <c r="TWU55" s="11"/>
      <c r="TWV55" s="11"/>
      <c r="TWW55" s="11"/>
      <c r="TWX55" s="11"/>
      <c r="TWY55" s="11"/>
      <c r="TWZ55" s="11"/>
      <c r="TXA55" s="11"/>
      <c r="TXB55" s="11"/>
      <c r="TXC55" s="11"/>
      <c r="TXD55" s="11"/>
      <c r="TXE55" s="11"/>
      <c r="TXF55" s="11"/>
      <c r="TXG55" s="11"/>
      <c r="TXH55" s="11"/>
      <c r="TXI55" s="11"/>
      <c r="TXJ55" s="11"/>
      <c r="TXK55" s="11"/>
      <c r="TXL55" s="11"/>
      <c r="TXM55" s="11"/>
      <c r="TXN55" s="11"/>
      <c r="TXO55" s="11"/>
      <c r="TXP55" s="11"/>
      <c r="TXQ55" s="11"/>
      <c r="TXR55" s="11"/>
      <c r="TXS55" s="11"/>
      <c r="TXT55" s="11"/>
      <c r="TXU55" s="11"/>
      <c r="TXV55" s="11"/>
      <c r="TXW55" s="11"/>
      <c r="TXX55" s="11"/>
      <c r="TXY55" s="11"/>
      <c r="TXZ55" s="11"/>
      <c r="TYA55" s="11"/>
      <c r="TYB55" s="11"/>
      <c r="TYC55" s="11"/>
      <c r="TYD55" s="11"/>
      <c r="TYE55" s="11"/>
      <c r="TYF55" s="11"/>
      <c r="TYG55" s="11"/>
      <c r="TYH55" s="11"/>
      <c r="TYI55" s="11"/>
      <c r="TYJ55" s="11"/>
      <c r="TYK55" s="11"/>
      <c r="TYL55" s="11"/>
      <c r="TYM55" s="11"/>
      <c r="TYN55" s="11"/>
      <c r="TYO55" s="11"/>
      <c r="TYP55" s="11"/>
      <c r="TYQ55" s="11"/>
      <c r="TYR55" s="11"/>
      <c r="TYS55" s="11"/>
      <c r="TYT55" s="11"/>
      <c r="TYU55" s="11"/>
      <c r="TYV55" s="11"/>
      <c r="TYW55" s="11"/>
      <c r="TYX55" s="11"/>
      <c r="TYY55" s="11"/>
      <c r="TYZ55" s="11"/>
      <c r="TZA55" s="11"/>
      <c r="TZB55" s="11"/>
      <c r="TZC55" s="11"/>
      <c r="TZD55" s="11"/>
      <c r="TZE55" s="11"/>
      <c r="TZF55" s="11"/>
      <c r="TZG55" s="11"/>
      <c r="TZH55" s="11"/>
      <c r="TZI55" s="11"/>
      <c r="TZJ55" s="11"/>
      <c r="TZK55" s="11"/>
      <c r="TZL55" s="11"/>
      <c r="TZM55" s="11"/>
      <c r="TZN55" s="11"/>
      <c r="TZO55" s="11"/>
      <c r="TZP55" s="11"/>
      <c r="TZQ55" s="11"/>
      <c r="TZR55" s="11"/>
      <c r="TZS55" s="11"/>
      <c r="TZT55" s="11"/>
      <c r="TZU55" s="11"/>
      <c r="TZV55" s="11"/>
      <c r="TZW55" s="11"/>
      <c r="TZX55" s="11"/>
      <c r="TZY55" s="11"/>
      <c r="TZZ55" s="11"/>
      <c r="UAA55" s="11"/>
      <c r="UAB55" s="11"/>
      <c r="UAC55" s="11"/>
      <c r="UAD55" s="11"/>
      <c r="UAE55" s="11"/>
      <c r="UAF55" s="11"/>
      <c r="UAG55" s="11"/>
      <c r="UAH55" s="11"/>
      <c r="UAI55" s="11"/>
      <c r="UAJ55" s="11"/>
      <c r="UAK55" s="11"/>
      <c r="UAL55" s="11"/>
      <c r="UAM55" s="11"/>
      <c r="UAN55" s="11"/>
      <c r="UAO55" s="11"/>
      <c r="UAP55" s="11"/>
      <c r="UAQ55" s="11"/>
      <c r="UAR55" s="11"/>
      <c r="UAS55" s="11"/>
      <c r="UAT55" s="11"/>
      <c r="UAU55" s="11"/>
      <c r="UAV55" s="11"/>
      <c r="UAW55" s="11"/>
      <c r="UAX55" s="11"/>
      <c r="UAY55" s="11"/>
      <c r="UAZ55" s="11"/>
      <c r="UBA55" s="11"/>
      <c r="UBB55" s="11"/>
      <c r="UBC55" s="11"/>
      <c r="UBD55" s="11"/>
      <c r="UBE55" s="11"/>
      <c r="UBF55" s="11"/>
      <c r="UBG55" s="11"/>
      <c r="UBH55" s="11"/>
      <c r="UBI55" s="11"/>
      <c r="UBJ55" s="11"/>
      <c r="UBK55" s="11"/>
      <c r="UBL55" s="11"/>
      <c r="UBM55" s="11"/>
      <c r="UBN55" s="11"/>
      <c r="UBO55" s="11"/>
      <c r="UBP55" s="11"/>
      <c r="UBQ55" s="11"/>
      <c r="UBR55" s="11"/>
      <c r="UBS55" s="11"/>
      <c r="UBT55" s="11"/>
      <c r="UBU55" s="11"/>
      <c r="UBV55" s="11"/>
      <c r="UBW55" s="11"/>
      <c r="UBX55" s="11"/>
      <c r="UBY55" s="11"/>
      <c r="UBZ55" s="11"/>
      <c r="UCA55" s="11"/>
      <c r="UCB55" s="11"/>
      <c r="UCC55" s="11"/>
      <c r="UCD55" s="11"/>
      <c r="UCE55" s="11"/>
      <c r="UCF55" s="11"/>
      <c r="UCG55" s="11"/>
      <c r="UCH55" s="11"/>
      <c r="UCI55" s="11"/>
      <c r="UCJ55" s="11"/>
      <c r="UCK55" s="11"/>
      <c r="UCL55" s="11"/>
      <c r="UCM55" s="11"/>
      <c r="UCN55" s="11"/>
      <c r="UCO55" s="11"/>
      <c r="UCP55" s="11"/>
      <c r="UCQ55" s="11"/>
      <c r="UCR55" s="11"/>
      <c r="UCS55" s="11"/>
      <c r="UCT55" s="11"/>
      <c r="UCU55" s="11"/>
      <c r="UCV55" s="11"/>
      <c r="UCW55" s="11"/>
      <c r="UCX55" s="11"/>
      <c r="UCY55" s="11"/>
      <c r="UCZ55" s="11"/>
      <c r="UDA55" s="11"/>
      <c r="UDB55" s="11"/>
      <c r="UDC55" s="11"/>
      <c r="UDD55" s="11"/>
      <c r="UDE55" s="11"/>
      <c r="UDF55" s="11"/>
      <c r="UDG55" s="11"/>
      <c r="UDH55" s="11"/>
      <c r="UDI55" s="11"/>
      <c r="UDJ55" s="11"/>
      <c r="UDK55" s="11"/>
      <c r="UDL55" s="11"/>
      <c r="UDM55" s="11"/>
      <c r="UDN55" s="11"/>
      <c r="UDO55" s="11"/>
      <c r="UDP55" s="11"/>
      <c r="UDQ55" s="11"/>
      <c r="UDR55" s="11"/>
      <c r="UDS55" s="11"/>
      <c r="UDT55" s="11"/>
      <c r="UDU55" s="11"/>
      <c r="UDV55" s="11"/>
      <c r="UDW55" s="11"/>
      <c r="UDX55" s="11"/>
      <c r="UDY55" s="11"/>
      <c r="UDZ55" s="11"/>
      <c r="UEA55" s="11"/>
      <c r="UEB55" s="11"/>
      <c r="UEC55" s="11"/>
      <c r="UED55" s="11"/>
      <c r="UEE55" s="11"/>
      <c r="UEF55" s="11"/>
      <c r="UEG55" s="11"/>
      <c r="UEH55" s="11"/>
      <c r="UEI55" s="11"/>
      <c r="UEJ55" s="11"/>
      <c r="UEK55" s="11"/>
      <c r="UEL55" s="11"/>
      <c r="UEM55" s="11"/>
      <c r="UEN55" s="11"/>
      <c r="UEO55" s="11"/>
      <c r="UEP55" s="11"/>
      <c r="UEQ55" s="11"/>
      <c r="UER55" s="11"/>
      <c r="UES55" s="11"/>
      <c r="UET55" s="11"/>
      <c r="UEU55" s="11"/>
      <c r="UEV55" s="11"/>
      <c r="UEW55" s="11"/>
      <c r="UEX55" s="11"/>
      <c r="UEY55" s="11"/>
      <c r="UEZ55" s="11"/>
      <c r="UFA55" s="11"/>
      <c r="UFB55" s="11"/>
      <c r="UFC55" s="11"/>
      <c r="UFD55" s="11"/>
      <c r="UFE55" s="11"/>
      <c r="UFF55" s="11"/>
      <c r="UFG55" s="11"/>
      <c r="UFH55" s="11"/>
      <c r="UFI55" s="11"/>
      <c r="UFJ55" s="11"/>
      <c r="UFK55" s="11"/>
      <c r="UFL55" s="11"/>
      <c r="UFM55" s="11"/>
      <c r="UFN55" s="11"/>
      <c r="UFO55" s="11"/>
      <c r="UFP55" s="11"/>
      <c r="UFQ55" s="11"/>
      <c r="UFR55" s="11"/>
      <c r="UFS55" s="11"/>
      <c r="UFT55" s="11"/>
      <c r="UFU55" s="11"/>
      <c r="UFV55" s="11"/>
      <c r="UFW55" s="11"/>
      <c r="UFX55" s="11"/>
      <c r="UFY55" s="11"/>
      <c r="UFZ55" s="11"/>
      <c r="UGA55" s="11"/>
      <c r="UGB55" s="11"/>
      <c r="UGC55" s="11"/>
      <c r="UGD55" s="11"/>
      <c r="UGE55" s="11"/>
      <c r="UGF55" s="11"/>
      <c r="UGG55" s="11"/>
      <c r="UGH55" s="11"/>
      <c r="UGI55" s="11"/>
      <c r="UGJ55" s="11"/>
      <c r="UGK55" s="11"/>
      <c r="UGL55" s="11"/>
      <c r="UGM55" s="11"/>
      <c r="UGN55" s="11"/>
      <c r="UGO55" s="11"/>
      <c r="UGP55" s="11"/>
      <c r="UGQ55" s="11"/>
      <c r="UGR55" s="11"/>
      <c r="UGS55" s="11"/>
      <c r="UGT55" s="11"/>
      <c r="UGU55" s="11"/>
      <c r="UGV55" s="11"/>
      <c r="UGW55" s="11"/>
      <c r="UGX55" s="11"/>
      <c r="UGY55" s="11"/>
      <c r="UGZ55" s="11"/>
      <c r="UHA55" s="11"/>
      <c r="UHB55" s="11"/>
      <c r="UHC55" s="11"/>
      <c r="UHD55" s="11"/>
      <c r="UHE55" s="11"/>
      <c r="UHF55" s="11"/>
      <c r="UHG55" s="11"/>
      <c r="UHH55" s="11"/>
      <c r="UHI55" s="11"/>
      <c r="UHJ55" s="11"/>
      <c r="UHK55" s="11"/>
      <c r="UHL55" s="11"/>
      <c r="UHM55" s="11"/>
      <c r="UHN55" s="11"/>
      <c r="UHO55" s="11"/>
      <c r="UHP55" s="11"/>
      <c r="UHQ55" s="11"/>
      <c r="UHR55" s="11"/>
      <c r="UHS55" s="11"/>
      <c r="UHT55" s="11"/>
      <c r="UHU55" s="11"/>
      <c r="UHV55" s="11"/>
      <c r="UHW55" s="11"/>
      <c r="UHX55" s="11"/>
      <c r="UHY55" s="11"/>
      <c r="UHZ55" s="11"/>
      <c r="UIA55" s="11"/>
      <c r="UIB55" s="11"/>
      <c r="UIC55" s="11"/>
      <c r="UID55" s="11"/>
      <c r="UIE55" s="11"/>
      <c r="UIF55" s="11"/>
      <c r="UIG55" s="11"/>
      <c r="UIH55" s="11"/>
      <c r="UII55" s="11"/>
      <c r="UIJ55" s="11"/>
      <c r="UIK55" s="11"/>
      <c r="UIL55" s="11"/>
      <c r="UIM55" s="11"/>
      <c r="UIN55" s="11"/>
      <c r="UIO55" s="11"/>
      <c r="UIP55" s="11"/>
      <c r="UIQ55" s="11"/>
      <c r="UIR55" s="11"/>
      <c r="UIS55" s="11"/>
      <c r="UIT55" s="11"/>
      <c r="UIU55" s="11"/>
      <c r="UIV55" s="11"/>
      <c r="UIW55" s="11"/>
      <c r="UIX55" s="11"/>
      <c r="UIY55" s="11"/>
      <c r="UIZ55" s="11"/>
      <c r="UJA55" s="11"/>
      <c r="UJB55" s="11"/>
      <c r="UJC55" s="11"/>
      <c r="UJD55" s="11"/>
      <c r="UJE55" s="11"/>
      <c r="UJF55" s="11"/>
      <c r="UJG55" s="11"/>
      <c r="UJH55" s="11"/>
      <c r="UJI55" s="11"/>
      <c r="UJJ55" s="11"/>
      <c r="UJK55" s="11"/>
      <c r="UJL55" s="11"/>
      <c r="UJM55" s="11"/>
      <c r="UJN55" s="11"/>
      <c r="UJO55" s="11"/>
      <c r="UJP55" s="11"/>
      <c r="UJQ55" s="11"/>
      <c r="UJR55" s="11"/>
      <c r="UJS55" s="11"/>
      <c r="UJT55" s="11"/>
      <c r="UJU55" s="11"/>
      <c r="UJV55" s="11"/>
      <c r="UJW55" s="11"/>
      <c r="UJX55" s="11"/>
      <c r="UJY55" s="11"/>
      <c r="UJZ55" s="11"/>
      <c r="UKA55" s="11"/>
      <c r="UKB55" s="11"/>
      <c r="UKC55" s="11"/>
      <c r="UKD55" s="11"/>
      <c r="UKE55" s="11"/>
      <c r="UKF55" s="11"/>
      <c r="UKG55" s="11"/>
      <c r="UKH55" s="11"/>
      <c r="UKI55" s="11"/>
      <c r="UKJ55" s="11"/>
      <c r="UKK55" s="11"/>
      <c r="UKL55" s="11"/>
      <c r="UKM55" s="11"/>
      <c r="UKN55" s="11"/>
      <c r="UKO55" s="11"/>
      <c r="UKP55" s="11"/>
      <c r="UKQ55" s="11"/>
      <c r="UKR55" s="11"/>
      <c r="UKS55" s="11"/>
      <c r="UKT55" s="11"/>
      <c r="UKU55" s="11"/>
      <c r="UKV55" s="11"/>
      <c r="UKW55" s="11"/>
      <c r="UKX55" s="11"/>
      <c r="UKY55" s="11"/>
      <c r="UKZ55" s="11"/>
      <c r="ULA55" s="11"/>
      <c r="ULB55" s="11"/>
      <c r="ULC55" s="11"/>
      <c r="ULD55" s="11"/>
      <c r="ULE55" s="11"/>
      <c r="ULF55" s="11"/>
      <c r="ULG55" s="11"/>
      <c r="ULH55" s="11"/>
      <c r="ULI55" s="11"/>
      <c r="ULJ55" s="11"/>
      <c r="ULK55" s="11"/>
      <c r="ULL55" s="11"/>
      <c r="ULM55" s="11"/>
      <c r="ULN55" s="11"/>
      <c r="ULO55" s="11"/>
      <c r="ULP55" s="11"/>
      <c r="ULQ55" s="11"/>
      <c r="ULR55" s="11"/>
      <c r="ULS55" s="11"/>
      <c r="ULT55" s="11"/>
      <c r="ULU55" s="11"/>
      <c r="ULV55" s="11"/>
      <c r="ULW55" s="11"/>
      <c r="ULX55" s="11"/>
      <c r="ULY55" s="11"/>
      <c r="ULZ55" s="11"/>
      <c r="UMA55" s="11"/>
      <c r="UMB55" s="11"/>
      <c r="UMC55" s="11"/>
      <c r="UMD55" s="11"/>
      <c r="UME55" s="11"/>
      <c r="UMF55" s="11"/>
      <c r="UMG55" s="11"/>
      <c r="UMH55" s="11"/>
      <c r="UMI55" s="11"/>
      <c r="UMJ55" s="11"/>
      <c r="UMK55" s="11"/>
      <c r="UML55" s="11"/>
      <c r="UMM55" s="11"/>
      <c r="UMN55" s="11"/>
      <c r="UMO55" s="11"/>
      <c r="UMP55" s="11"/>
      <c r="UMQ55" s="11"/>
      <c r="UMR55" s="11"/>
      <c r="UMS55" s="11"/>
      <c r="UMT55" s="11"/>
      <c r="UMU55" s="11"/>
      <c r="UMV55" s="11"/>
      <c r="UMW55" s="11"/>
      <c r="UMX55" s="11"/>
      <c r="UMY55" s="11"/>
      <c r="UMZ55" s="11"/>
      <c r="UNA55" s="11"/>
      <c r="UNB55" s="11"/>
      <c r="UNC55" s="11"/>
      <c r="UND55" s="11"/>
      <c r="UNE55" s="11"/>
      <c r="UNF55" s="11"/>
      <c r="UNG55" s="11"/>
      <c r="UNH55" s="11"/>
      <c r="UNI55" s="11"/>
      <c r="UNJ55" s="11"/>
      <c r="UNK55" s="11"/>
      <c r="UNL55" s="11"/>
      <c r="UNM55" s="11"/>
      <c r="UNN55" s="11"/>
      <c r="UNO55" s="11"/>
      <c r="UNP55" s="11"/>
      <c r="UNQ55" s="11"/>
      <c r="UNR55" s="11"/>
      <c r="UNS55" s="11"/>
      <c r="UNT55" s="11"/>
      <c r="UNU55" s="11"/>
      <c r="UNV55" s="11"/>
      <c r="UNW55" s="11"/>
      <c r="UNX55" s="11"/>
      <c r="UNY55" s="11"/>
      <c r="UNZ55" s="11"/>
      <c r="UOA55" s="11"/>
      <c r="UOB55" s="11"/>
      <c r="UOC55" s="11"/>
      <c r="UOD55" s="11"/>
      <c r="UOE55" s="11"/>
      <c r="UOF55" s="11"/>
      <c r="UOG55" s="11"/>
      <c r="UOH55" s="11"/>
      <c r="UOI55" s="11"/>
      <c r="UOJ55" s="11"/>
      <c r="UOK55" s="11"/>
      <c r="UOL55" s="11"/>
      <c r="UOM55" s="11"/>
      <c r="UON55" s="11"/>
      <c r="UOO55" s="11"/>
      <c r="UOP55" s="11"/>
      <c r="UOQ55" s="11"/>
      <c r="UOR55" s="11"/>
      <c r="UOS55" s="11"/>
      <c r="UOT55" s="11"/>
      <c r="UOU55" s="11"/>
      <c r="UOV55" s="11"/>
      <c r="UOW55" s="11"/>
      <c r="UOX55" s="11"/>
      <c r="UOY55" s="11"/>
      <c r="UOZ55" s="11"/>
      <c r="UPA55" s="11"/>
      <c r="UPB55" s="11"/>
      <c r="UPC55" s="11"/>
      <c r="UPD55" s="11"/>
      <c r="UPE55" s="11"/>
      <c r="UPF55" s="11"/>
      <c r="UPG55" s="11"/>
      <c r="UPH55" s="11"/>
      <c r="UPI55" s="11"/>
      <c r="UPJ55" s="11"/>
      <c r="UPK55" s="11"/>
      <c r="UPL55" s="11"/>
      <c r="UPM55" s="11"/>
      <c r="UPN55" s="11"/>
      <c r="UPO55" s="11"/>
      <c r="UPP55" s="11"/>
      <c r="UPQ55" s="11"/>
      <c r="UPR55" s="11"/>
      <c r="UPS55" s="11"/>
      <c r="UPT55" s="11"/>
      <c r="UPU55" s="11"/>
      <c r="UPV55" s="11"/>
      <c r="UPW55" s="11"/>
      <c r="UPX55" s="11"/>
      <c r="UPY55" s="11"/>
      <c r="UPZ55" s="11"/>
      <c r="UQA55" s="11"/>
      <c r="UQB55" s="11"/>
      <c r="UQC55" s="11"/>
      <c r="UQD55" s="11"/>
      <c r="UQE55" s="11"/>
      <c r="UQF55" s="11"/>
      <c r="UQG55" s="11"/>
      <c r="UQH55" s="11"/>
      <c r="UQI55" s="11"/>
      <c r="UQJ55" s="11"/>
      <c r="UQK55" s="11"/>
      <c r="UQL55" s="11"/>
      <c r="UQM55" s="11"/>
      <c r="UQN55" s="11"/>
      <c r="UQO55" s="11"/>
      <c r="UQP55" s="11"/>
      <c r="UQQ55" s="11"/>
      <c r="UQR55" s="11"/>
      <c r="UQS55" s="11"/>
      <c r="UQT55" s="11"/>
      <c r="UQU55" s="11"/>
      <c r="UQV55" s="11"/>
      <c r="UQW55" s="11"/>
      <c r="UQX55" s="11"/>
      <c r="UQY55" s="11"/>
      <c r="UQZ55" s="11"/>
      <c r="URA55" s="11"/>
      <c r="URB55" s="11"/>
      <c r="URC55" s="11"/>
      <c r="URD55" s="11"/>
      <c r="URE55" s="11"/>
      <c r="URF55" s="11"/>
      <c r="URG55" s="11"/>
      <c r="URH55" s="11"/>
      <c r="URI55" s="11"/>
      <c r="URJ55" s="11"/>
      <c r="URK55" s="11"/>
      <c r="URL55" s="11"/>
      <c r="URM55" s="11"/>
      <c r="URN55" s="11"/>
      <c r="URO55" s="11"/>
      <c r="URP55" s="11"/>
      <c r="URQ55" s="11"/>
      <c r="URR55" s="11"/>
      <c r="URS55" s="11"/>
      <c r="URT55" s="11"/>
      <c r="URU55" s="11"/>
      <c r="URV55" s="11"/>
      <c r="URW55" s="11"/>
      <c r="URX55" s="11"/>
      <c r="URY55" s="11"/>
      <c r="URZ55" s="11"/>
      <c r="USA55" s="11"/>
      <c r="USB55" s="11"/>
      <c r="USC55" s="11"/>
      <c r="USD55" s="11"/>
      <c r="USE55" s="11"/>
      <c r="USF55" s="11"/>
      <c r="USG55" s="11"/>
      <c r="USH55" s="11"/>
      <c r="USI55" s="11"/>
      <c r="USJ55" s="11"/>
      <c r="USK55" s="11"/>
      <c r="USL55" s="11"/>
      <c r="USM55" s="11"/>
      <c r="USN55" s="11"/>
      <c r="USO55" s="11"/>
      <c r="USP55" s="11"/>
      <c r="USQ55" s="11"/>
      <c r="USR55" s="11"/>
      <c r="USS55" s="11"/>
      <c r="UST55" s="11"/>
      <c r="USU55" s="11"/>
      <c r="USV55" s="11"/>
      <c r="USW55" s="11"/>
      <c r="USX55" s="11"/>
      <c r="USY55" s="11"/>
      <c r="USZ55" s="11"/>
      <c r="UTA55" s="11"/>
      <c r="UTB55" s="11"/>
      <c r="UTC55" s="11"/>
      <c r="UTD55" s="11"/>
      <c r="UTE55" s="11"/>
      <c r="UTF55" s="11"/>
      <c r="UTG55" s="11"/>
      <c r="UTH55" s="11"/>
      <c r="UTI55" s="11"/>
      <c r="UTJ55" s="11"/>
      <c r="UTK55" s="11"/>
      <c r="UTL55" s="11"/>
      <c r="UTM55" s="11"/>
      <c r="UTN55" s="11"/>
      <c r="UTO55" s="11"/>
      <c r="UTP55" s="11"/>
      <c r="UTQ55" s="11"/>
      <c r="UTR55" s="11"/>
      <c r="UTS55" s="11"/>
      <c r="UTT55" s="11"/>
      <c r="UTU55" s="11"/>
      <c r="UTV55" s="11"/>
      <c r="UTW55" s="11"/>
      <c r="UTX55" s="11"/>
      <c r="UTY55" s="11"/>
      <c r="UTZ55" s="11"/>
      <c r="UUA55" s="11"/>
      <c r="UUB55" s="11"/>
      <c r="UUC55" s="11"/>
      <c r="UUD55" s="11"/>
      <c r="UUE55" s="11"/>
      <c r="UUF55" s="11"/>
      <c r="UUG55" s="11"/>
      <c r="UUH55" s="11"/>
      <c r="UUI55" s="11"/>
      <c r="UUJ55" s="11"/>
      <c r="UUK55" s="11"/>
      <c r="UUL55" s="11"/>
      <c r="UUM55" s="11"/>
      <c r="UUN55" s="11"/>
      <c r="UUO55" s="11"/>
      <c r="UUP55" s="11"/>
      <c r="UUQ55" s="11"/>
      <c r="UUR55" s="11"/>
      <c r="UUS55" s="11"/>
      <c r="UUT55" s="11"/>
      <c r="UUU55" s="11"/>
      <c r="UUV55" s="11"/>
      <c r="UUW55" s="11"/>
      <c r="UUX55" s="11"/>
      <c r="UUY55" s="11"/>
      <c r="UUZ55" s="11"/>
      <c r="UVA55" s="11"/>
      <c r="UVB55" s="11"/>
      <c r="UVC55" s="11"/>
      <c r="UVD55" s="11"/>
      <c r="UVE55" s="11"/>
      <c r="UVF55" s="11"/>
      <c r="UVG55" s="11"/>
      <c r="UVH55" s="11"/>
      <c r="UVI55" s="11"/>
      <c r="UVJ55" s="11"/>
      <c r="UVK55" s="11"/>
      <c r="UVL55" s="11"/>
      <c r="UVM55" s="11"/>
      <c r="UVN55" s="11"/>
      <c r="UVO55" s="11"/>
      <c r="UVP55" s="11"/>
      <c r="UVQ55" s="11"/>
      <c r="UVR55" s="11"/>
      <c r="UVS55" s="11"/>
      <c r="UVT55" s="11"/>
      <c r="UVU55" s="11"/>
      <c r="UVV55" s="11"/>
      <c r="UVW55" s="11"/>
      <c r="UVX55" s="11"/>
      <c r="UVY55" s="11"/>
      <c r="UVZ55" s="11"/>
      <c r="UWA55" s="11"/>
      <c r="UWB55" s="11"/>
      <c r="UWC55" s="11"/>
      <c r="UWD55" s="11"/>
      <c r="UWE55" s="11"/>
      <c r="UWF55" s="11"/>
      <c r="UWG55" s="11"/>
      <c r="UWH55" s="11"/>
      <c r="UWI55" s="11"/>
      <c r="UWJ55" s="11"/>
      <c r="UWK55" s="11"/>
      <c r="UWL55" s="11"/>
      <c r="UWM55" s="11"/>
      <c r="UWN55" s="11"/>
      <c r="UWO55" s="11"/>
      <c r="UWP55" s="11"/>
      <c r="UWQ55" s="11"/>
      <c r="UWR55" s="11"/>
      <c r="UWS55" s="11"/>
      <c r="UWT55" s="11"/>
      <c r="UWU55" s="11"/>
      <c r="UWV55" s="11"/>
      <c r="UWW55" s="11"/>
      <c r="UWX55" s="11"/>
      <c r="UWY55" s="11"/>
      <c r="UWZ55" s="11"/>
      <c r="UXA55" s="11"/>
      <c r="UXB55" s="11"/>
      <c r="UXC55" s="11"/>
      <c r="UXD55" s="11"/>
      <c r="UXE55" s="11"/>
      <c r="UXF55" s="11"/>
      <c r="UXG55" s="11"/>
      <c r="UXH55" s="11"/>
      <c r="UXI55" s="11"/>
      <c r="UXJ55" s="11"/>
      <c r="UXK55" s="11"/>
      <c r="UXL55" s="11"/>
      <c r="UXM55" s="11"/>
      <c r="UXN55" s="11"/>
      <c r="UXO55" s="11"/>
      <c r="UXP55" s="11"/>
      <c r="UXQ55" s="11"/>
      <c r="UXR55" s="11"/>
      <c r="UXS55" s="11"/>
      <c r="UXT55" s="11"/>
      <c r="UXU55" s="11"/>
      <c r="UXV55" s="11"/>
      <c r="UXW55" s="11"/>
      <c r="UXX55" s="11"/>
      <c r="UXY55" s="11"/>
      <c r="UXZ55" s="11"/>
      <c r="UYA55" s="11"/>
      <c r="UYB55" s="11"/>
      <c r="UYC55" s="11"/>
      <c r="UYD55" s="11"/>
      <c r="UYE55" s="11"/>
      <c r="UYF55" s="11"/>
      <c r="UYG55" s="11"/>
      <c r="UYH55" s="11"/>
      <c r="UYI55" s="11"/>
      <c r="UYJ55" s="11"/>
      <c r="UYK55" s="11"/>
      <c r="UYL55" s="11"/>
      <c r="UYM55" s="11"/>
      <c r="UYN55" s="11"/>
      <c r="UYO55" s="11"/>
      <c r="UYP55" s="11"/>
      <c r="UYQ55" s="11"/>
      <c r="UYR55" s="11"/>
      <c r="UYS55" s="11"/>
      <c r="UYT55" s="11"/>
      <c r="UYU55" s="11"/>
      <c r="UYV55" s="11"/>
      <c r="UYW55" s="11"/>
      <c r="UYX55" s="11"/>
      <c r="UYY55" s="11"/>
      <c r="UYZ55" s="11"/>
      <c r="UZA55" s="11"/>
      <c r="UZB55" s="11"/>
      <c r="UZC55" s="11"/>
      <c r="UZD55" s="11"/>
      <c r="UZE55" s="11"/>
      <c r="UZF55" s="11"/>
      <c r="UZG55" s="11"/>
      <c r="UZH55" s="11"/>
      <c r="UZI55" s="11"/>
      <c r="UZJ55" s="11"/>
      <c r="UZK55" s="11"/>
      <c r="UZL55" s="11"/>
      <c r="UZM55" s="11"/>
      <c r="UZN55" s="11"/>
      <c r="UZO55" s="11"/>
      <c r="UZP55" s="11"/>
      <c r="UZQ55" s="11"/>
      <c r="UZR55" s="11"/>
      <c r="UZS55" s="11"/>
      <c r="UZT55" s="11"/>
      <c r="UZU55" s="11"/>
      <c r="UZV55" s="11"/>
      <c r="UZW55" s="11"/>
      <c r="UZX55" s="11"/>
      <c r="UZY55" s="11"/>
      <c r="UZZ55" s="11"/>
      <c r="VAA55" s="11"/>
      <c r="VAB55" s="11"/>
      <c r="VAC55" s="11"/>
      <c r="VAD55" s="11"/>
      <c r="VAE55" s="11"/>
      <c r="VAF55" s="11"/>
      <c r="VAG55" s="11"/>
      <c r="VAH55" s="11"/>
      <c r="VAI55" s="11"/>
      <c r="VAJ55" s="11"/>
      <c r="VAK55" s="11"/>
      <c r="VAL55" s="11"/>
      <c r="VAM55" s="11"/>
      <c r="VAN55" s="11"/>
      <c r="VAO55" s="11"/>
      <c r="VAP55" s="11"/>
      <c r="VAQ55" s="11"/>
      <c r="VAR55" s="11"/>
      <c r="VAS55" s="11"/>
      <c r="VAT55" s="11"/>
      <c r="VAU55" s="11"/>
      <c r="VAV55" s="11"/>
      <c r="VAW55" s="11"/>
      <c r="VAX55" s="11"/>
      <c r="VAY55" s="11"/>
      <c r="VAZ55" s="11"/>
      <c r="VBA55" s="11"/>
      <c r="VBB55" s="11"/>
      <c r="VBC55" s="11"/>
      <c r="VBD55" s="11"/>
      <c r="VBE55" s="11"/>
      <c r="VBF55" s="11"/>
      <c r="VBG55" s="11"/>
      <c r="VBH55" s="11"/>
      <c r="VBI55" s="11"/>
      <c r="VBJ55" s="11"/>
      <c r="VBK55" s="11"/>
      <c r="VBL55" s="11"/>
      <c r="VBM55" s="11"/>
      <c r="VBN55" s="11"/>
      <c r="VBO55" s="11"/>
      <c r="VBP55" s="11"/>
      <c r="VBQ55" s="11"/>
      <c r="VBR55" s="11"/>
      <c r="VBS55" s="11"/>
      <c r="VBT55" s="11"/>
      <c r="VBU55" s="11"/>
      <c r="VBV55" s="11"/>
      <c r="VBW55" s="11"/>
      <c r="VBX55" s="11"/>
      <c r="VBY55" s="11"/>
      <c r="VBZ55" s="11"/>
      <c r="VCA55" s="11"/>
      <c r="VCB55" s="11"/>
      <c r="VCC55" s="11"/>
      <c r="VCD55" s="11"/>
      <c r="VCE55" s="11"/>
      <c r="VCF55" s="11"/>
      <c r="VCG55" s="11"/>
      <c r="VCH55" s="11"/>
      <c r="VCI55" s="11"/>
      <c r="VCJ55" s="11"/>
      <c r="VCK55" s="11"/>
      <c r="VCL55" s="11"/>
      <c r="VCM55" s="11"/>
      <c r="VCN55" s="11"/>
      <c r="VCO55" s="11"/>
      <c r="VCP55" s="11"/>
      <c r="VCQ55" s="11"/>
      <c r="VCR55" s="11"/>
      <c r="VCS55" s="11"/>
      <c r="VCT55" s="11"/>
      <c r="VCU55" s="11"/>
      <c r="VCV55" s="11"/>
      <c r="VCW55" s="11"/>
      <c r="VCX55" s="11"/>
      <c r="VCY55" s="11"/>
      <c r="VCZ55" s="11"/>
      <c r="VDA55" s="11"/>
      <c r="VDB55" s="11"/>
      <c r="VDC55" s="11"/>
      <c r="VDD55" s="11"/>
      <c r="VDE55" s="11"/>
      <c r="VDF55" s="11"/>
      <c r="VDG55" s="11"/>
      <c r="VDH55" s="11"/>
      <c r="VDI55" s="11"/>
      <c r="VDJ55" s="11"/>
      <c r="VDK55" s="11"/>
      <c r="VDL55" s="11"/>
      <c r="VDM55" s="11"/>
      <c r="VDN55" s="11"/>
      <c r="VDO55" s="11"/>
      <c r="VDP55" s="11"/>
      <c r="VDQ55" s="11"/>
      <c r="VDR55" s="11"/>
      <c r="VDS55" s="11"/>
      <c r="VDT55" s="11"/>
      <c r="VDU55" s="11"/>
      <c r="VDV55" s="11"/>
      <c r="VDW55" s="11"/>
      <c r="VDX55" s="11"/>
      <c r="VDY55" s="11"/>
      <c r="VDZ55" s="11"/>
      <c r="VEA55" s="11"/>
      <c r="VEB55" s="11"/>
      <c r="VEC55" s="11"/>
      <c r="VED55" s="11"/>
      <c r="VEE55" s="11"/>
      <c r="VEF55" s="11"/>
      <c r="VEG55" s="11"/>
      <c r="VEH55" s="11"/>
      <c r="VEI55" s="11"/>
      <c r="VEJ55" s="11"/>
      <c r="VEK55" s="11"/>
      <c r="VEL55" s="11"/>
      <c r="VEM55" s="11"/>
      <c r="VEN55" s="11"/>
      <c r="VEO55" s="11"/>
      <c r="VEP55" s="11"/>
      <c r="VEQ55" s="11"/>
      <c r="VER55" s="11"/>
      <c r="VES55" s="11"/>
      <c r="VET55" s="11"/>
      <c r="VEU55" s="11"/>
      <c r="VEV55" s="11"/>
      <c r="VEW55" s="11"/>
      <c r="VEX55" s="11"/>
      <c r="VEY55" s="11"/>
      <c r="VEZ55" s="11"/>
      <c r="VFA55" s="11"/>
      <c r="VFB55" s="11"/>
      <c r="VFC55" s="11"/>
      <c r="VFD55" s="11"/>
      <c r="VFE55" s="11"/>
      <c r="VFF55" s="11"/>
      <c r="VFG55" s="11"/>
      <c r="VFH55" s="11"/>
      <c r="VFI55" s="11"/>
      <c r="VFJ55" s="11"/>
      <c r="VFK55" s="11"/>
      <c r="VFL55" s="11"/>
      <c r="VFM55" s="11"/>
      <c r="VFN55" s="11"/>
      <c r="VFO55" s="11"/>
      <c r="VFP55" s="11"/>
      <c r="VFQ55" s="11"/>
      <c r="VFR55" s="11"/>
      <c r="VFS55" s="11"/>
      <c r="VFT55" s="11"/>
      <c r="VFU55" s="11"/>
      <c r="VFV55" s="11"/>
      <c r="VFW55" s="11"/>
      <c r="VFX55" s="11"/>
      <c r="VFY55" s="11"/>
      <c r="VFZ55" s="11"/>
      <c r="VGA55" s="11"/>
      <c r="VGB55" s="11"/>
      <c r="VGC55" s="11"/>
      <c r="VGD55" s="11"/>
      <c r="VGE55" s="11"/>
      <c r="VGF55" s="11"/>
      <c r="VGG55" s="11"/>
      <c r="VGH55" s="11"/>
      <c r="VGI55" s="11"/>
      <c r="VGJ55" s="11"/>
      <c r="VGK55" s="11"/>
      <c r="VGL55" s="11"/>
      <c r="VGM55" s="11"/>
      <c r="VGN55" s="11"/>
      <c r="VGO55" s="11"/>
      <c r="VGP55" s="11"/>
      <c r="VGQ55" s="11"/>
      <c r="VGR55" s="11"/>
      <c r="VGS55" s="11"/>
      <c r="VGT55" s="11"/>
      <c r="VGU55" s="11"/>
      <c r="VGV55" s="11"/>
      <c r="VGW55" s="11"/>
      <c r="VGX55" s="11"/>
      <c r="VGY55" s="11"/>
      <c r="VGZ55" s="11"/>
      <c r="VHA55" s="11"/>
      <c r="VHB55" s="11"/>
      <c r="VHC55" s="11"/>
      <c r="VHD55" s="11"/>
      <c r="VHE55" s="11"/>
      <c r="VHF55" s="11"/>
      <c r="VHG55" s="11"/>
      <c r="VHH55" s="11"/>
      <c r="VHI55" s="11"/>
      <c r="VHJ55" s="11"/>
      <c r="VHK55" s="11"/>
      <c r="VHL55" s="11"/>
      <c r="VHM55" s="11"/>
      <c r="VHN55" s="11"/>
      <c r="VHO55" s="11"/>
      <c r="VHP55" s="11"/>
      <c r="VHQ55" s="11"/>
      <c r="VHR55" s="11"/>
      <c r="VHS55" s="11"/>
      <c r="VHT55" s="11"/>
      <c r="VHU55" s="11"/>
      <c r="VHV55" s="11"/>
      <c r="VHW55" s="11"/>
      <c r="VHX55" s="11"/>
      <c r="VHY55" s="11"/>
      <c r="VHZ55" s="11"/>
      <c r="VIA55" s="11"/>
      <c r="VIB55" s="11"/>
      <c r="VIC55" s="11"/>
      <c r="VID55" s="11"/>
      <c r="VIE55" s="11"/>
      <c r="VIF55" s="11"/>
      <c r="VIG55" s="11"/>
      <c r="VIH55" s="11"/>
      <c r="VII55" s="11"/>
      <c r="VIJ55" s="11"/>
      <c r="VIK55" s="11"/>
      <c r="VIL55" s="11"/>
      <c r="VIM55" s="11"/>
      <c r="VIN55" s="11"/>
      <c r="VIO55" s="11"/>
      <c r="VIP55" s="11"/>
      <c r="VIQ55" s="11"/>
      <c r="VIR55" s="11"/>
      <c r="VIS55" s="11"/>
      <c r="VIT55" s="11"/>
      <c r="VIU55" s="11"/>
      <c r="VIV55" s="11"/>
      <c r="VIW55" s="11"/>
      <c r="VIX55" s="11"/>
      <c r="VIY55" s="11"/>
      <c r="VIZ55" s="11"/>
      <c r="VJA55" s="11"/>
      <c r="VJB55" s="11"/>
      <c r="VJC55" s="11"/>
      <c r="VJD55" s="11"/>
      <c r="VJE55" s="11"/>
      <c r="VJF55" s="11"/>
      <c r="VJG55" s="11"/>
      <c r="VJH55" s="11"/>
      <c r="VJI55" s="11"/>
      <c r="VJJ55" s="11"/>
      <c r="VJK55" s="11"/>
      <c r="VJL55" s="11"/>
      <c r="VJM55" s="11"/>
      <c r="VJN55" s="11"/>
      <c r="VJO55" s="11"/>
      <c r="VJP55" s="11"/>
      <c r="VJQ55" s="11"/>
      <c r="VJR55" s="11"/>
      <c r="VJS55" s="11"/>
      <c r="VJT55" s="11"/>
      <c r="VJU55" s="11"/>
      <c r="VJV55" s="11"/>
      <c r="VJW55" s="11"/>
      <c r="VJX55" s="11"/>
      <c r="VJY55" s="11"/>
      <c r="VJZ55" s="11"/>
      <c r="VKA55" s="11"/>
      <c r="VKB55" s="11"/>
      <c r="VKC55" s="11"/>
      <c r="VKD55" s="11"/>
      <c r="VKE55" s="11"/>
      <c r="VKF55" s="11"/>
      <c r="VKG55" s="11"/>
      <c r="VKH55" s="11"/>
      <c r="VKI55" s="11"/>
      <c r="VKJ55" s="11"/>
      <c r="VKK55" s="11"/>
      <c r="VKL55" s="11"/>
      <c r="VKM55" s="11"/>
      <c r="VKN55" s="11"/>
      <c r="VKO55" s="11"/>
      <c r="VKP55" s="11"/>
      <c r="VKQ55" s="11"/>
      <c r="VKR55" s="11"/>
      <c r="VKS55" s="11"/>
      <c r="VKT55" s="11"/>
      <c r="VKU55" s="11"/>
      <c r="VKV55" s="11"/>
      <c r="VKW55" s="11"/>
      <c r="VKX55" s="11"/>
      <c r="VKY55" s="11"/>
      <c r="VKZ55" s="11"/>
      <c r="VLA55" s="11"/>
      <c r="VLB55" s="11"/>
      <c r="VLC55" s="11"/>
      <c r="VLD55" s="11"/>
      <c r="VLE55" s="11"/>
      <c r="VLF55" s="11"/>
      <c r="VLG55" s="11"/>
      <c r="VLH55" s="11"/>
      <c r="VLI55" s="11"/>
      <c r="VLJ55" s="11"/>
      <c r="VLK55" s="11"/>
      <c r="VLL55" s="11"/>
      <c r="VLM55" s="11"/>
      <c r="VLN55" s="11"/>
      <c r="VLO55" s="11"/>
      <c r="VLP55" s="11"/>
      <c r="VLQ55" s="11"/>
      <c r="VLR55" s="11"/>
      <c r="VLS55" s="11"/>
      <c r="VLT55" s="11"/>
      <c r="VLU55" s="11"/>
      <c r="VLV55" s="11"/>
      <c r="VLW55" s="11"/>
      <c r="VLX55" s="11"/>
      <c r="VLY55" s="11"/>
      <c r="VLZ55" s="11"/>
      <c r="VMA55" s="11"/>
      <c r="VMB55" s="11"/>
      <c r="VMC55" s="11"/>
      <c r="VMD55" s="11"/>
      <c r="VME55" s="11"/>
      <c r="VMF55" s="11"/>
      <c r="VMG55" s="11"/>
      <c r="VMH55" s="11"/>
      <c r="VMI55" s="11"/>
      <c r="VMJ55" s="11"/>
      <c r="VMK55" s="11"/>
      <c r="VML55" s="11"/>
      <c r="VMM55" s="11"/>
      <c r="VMN55" s="11"/>
      <c r="VMO55" s="11"/>
      <c r="VMP55" s="11"/>
      <c r="VMQ55" s="11"/>
      <c r="VMR55" s="11"/>
      <c r="VMS55" s="11"/>
      <c r="VMT55" s="11"/>
      <c r="VMU55" s="11"/>
      <c r="VMV55" s="11"/>
      <c r="VMW55" s="11"/>
      <c r="VMX55" s="11"/>
      <c r="VMY55" s="11"/>
      <c r="VMZ55" s="11"/>
      <c r="VNA55" s="11"/>
      <c r="VNB55" s="11"/>
      <c r="VNC55" s="11"/>
      <c r="VND55" s="11"/>
      <c r="VNE55" s="11"/>
      <c r="VNF55" s="11"/>
      <c r="VNG55" s="11"/>
      <c r="VNH55" s="11"/>
      <c r="VNI55" s="11"/>
      <c r="VNJ55" s="11"/>
      <c r="VNK55" s="11"/>
      <c r="VNL55" s="11"/>
      <c r="VNM55" s="11"/>
      <c r="VNN55" s="11"/>
      <c r="VNO55" s="11"/>
      <c r="VNP55" s="11"/>
      <c r="VNQ55" s="11"/>
      <c r="VNR55" s="11"/>
      <c r="VNS55" s="11"/>
      <c r="VNT55" s="11"/>
      <c r="VNU55" s="11"/>
      <c r="VNV55" s="11"/>
      <c r="VNW55" s="11"/>
      <c r="VNX55" s="11"/>
      <c r="VNY55" s="11"/>
      <c r="VNZ55" s="11"/>
      <c r="VOA55" s="11"/>
      <c r="VOB55" s="11"/>
      <c r="VOC55" s="11"/>
      <c r="VOD55" s="11"/>
      <c r="VOE55" s="11"/>
      <c r="VOF55" s="11"/>
      <c r="VOG55" s="11"/>
      <c r="VOH55" s="11"/>
      <c r="VOI55" s="11"/>
      <c r="VOJ55" s="11"/>
      <c r="VOK55" s="11"/>
      <c r="VOL55" s="11"/>
      <c r="VOM55" s="11"/>
      <c r="VON55" s="11"/>
      <c r="VOO55" s="11"/>
      <c r="VOP55" s="11"/>
      <c r="VOQ55" s="11"/>
      <c r="VOR55" s="11"/>
      <c r="VOS55" s="11"/>
      <c r="VOT55" s="11"/>
      <c r="VOU55" s="11"/>
      <c r="VOV55" s="11"/>
      <c r="VOW55" s="11"/>
      <c r="VOX55" s="11"/>
      <c r="VOY55" s="11"/>
      <c r="VOZ55" s="11"/>
      <c r="VPA55" s="11"/>
      <c r="VPB55" s="11"/>
      <c r="VPC55" s="11"/>
      <c r="VPD55" s="11"/>
      <c r="VPE55" s="11"/>
      <c r="VPF55" s="11"/>
      <c r="VPG55" s="11"/>
      <c r="VPH55" s="11"/>
      <c r="VPI55" s="11"/>
      <c r="VPJ55" s="11"/>
      <c r="VPK55" s="11"/>
      <c r="VPL55" s="11"/>
      <c r="VPM55" s="11"/>
      <c r="VPN55" s="11"/>
      <c r="VPO55" s="11"/>
      <c r="VPP55" s="11"/>
      <c r="VPQ55" s="11"/>
      <c r="VPR55" s="11"/>
      <c r="VPS55" s="11"/>
      <c r="VPT55" s="11"/>
      <c r="VPU55" s="11"/>
      <c r="VPV55" s="11"/>
      <c r="VPW55" s="11"/>
      <c r="VPX55" s="11"/>
      <c r="VPY55" s="11"/>
      <c r="VPZ55" s="11"/>
      <c r="VQA55" s="11"/>
      <c r="VQB55" s="11"/>
      <c r="VQC55" s="11"/>
      <c r="VQD55" s="11"/>
      <c r="VQE55" s="11"/>
      <c r="VQF55" s="11"/>
      <c r="VQG55" s="11"/>
      <c r="VQH55" s="11"/>
      <c r="VQI55" s="11"/>
      <c r="VQJ55" s="11"/>
      <c r="VQK55" s="11"/>
    </row>
    <row r="56" spans="1:15325" ht="14.25" customHeight="1" x14ac:dyDescent="0.25">
      <c r="J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c r="IJ56" s="11"/>
      <c r="IK56" s="11"/>
      <c r="IL56" s="11"/>
      <c r="IM56" s="11"/>
      <c r="IN56" s="11"/>
      <c r="IO56" s="11"/>
      <c r="IP56" s="11"/>
      <c r="IQ56" s="11"/>
      <c r="IR56" s="11"/>
      <c r="IS56" s="11"/>
      <c r="IT56" s="11"/>
      <c r="IU56" s="11"/>
      <c r="IV56" s="11"/>
      <c r="IW56" s="11"/>
      <c r="IX56" s="11"/>
      <c r="IY56" s="11"/>
      <c r="IZ56" s="11"/>
      <c r="JA56" s="11"/>
      <c r="JB56" s="11"/>
      <c r="JC56" s="11"/>
      <c r="JD56" s="11"/>
      <c r="JE56" s="11"/>
      <c r="JF56" s="11"/>
      <c r="JG56" s="11"/>
      <c r="JH56" s="11"/>
      <c r="JI56" s="11"/>
      <c r="JJ56" s="11"/>
      <c r="JK56" s="11"/>
      <c r="JL56" s="11"/>
      <c r="JM56" s="11"/>
      <c r="JN56" s="11"/>
      <c r="JO56" s="11"/>
      <c r="JP56" s="11"/>
      <c r="JQ56" s="11"/>
      <c r="JR56" s="11"/>
      <c r="JS56" s="11"/>
      <c r="JT56" s="11"/>
      <c r="JU56" s="11"/>
      <c r="JV56" s="11"/>
      <c r="JW56" s="11"/>
      <c r="JX56" s="11"/>
      <c r="JY56" s="11"/>
      <c r="JZ56" s="11"/>
      <c r="KA56" s="11"/>
      <c r="KB56" s="11"/>
      <c r="KC56" s="11"/>
      <c r="KD56" s="11"/>
      <c r="KE56" s="11"/>
      <c r="KF56" s="11"/>
      <c r="KG56" s="11"/>
      <c r="KH56" s="11"/>
      <c r="KI56" s="11"/>
      <c r="KJ56" s="11"/>
      <c r="KK56" s="11"/>
      <c r="KL56" s="11"/>
      <c r="KM56" s="11"/>
      <c r="KN56" s="11"/>
      <c r="KO56" s="11"/>
      <c r="KP56" s="11"/>
      <c r="KQ56" s="11"/>
      <c r="KR56" s="11"/>
      <c r="KS56" s="11"/>
      <c r="KT56" s="11"/>
      <c r="KU56" s="11"/>
      <c r="KV56" s="11"/>
      <c r="KW56" s="11"/>
      <c r="KX56" s="11"/>
      <c r="KY56" s="11"/>
      <c r="KZ56" s="11"/>
      <c r="LA56" s="11"/>
      <c r="LB56" s="11"/>
      <c r="LC56" s="11"/>
      <c r="LD56" s="11"/>
      <c r="LE56" s="11"/>
      <c r="LF56" s="11"/>
      <c r="LG56" s="11"/>
      <c r="LH56" s="11"/>
      <c r="LI56" s="11"/>
      <c r="LJ56" s="11"/>
      <c r="LK56" s="11"/>
      <c r="LL56" s="11"/>
      <c r="LM56" s="11"/>
      <c r="LN56" s="11"/>
      <c r="LO56" s="11"/>
      <c r="LP56" s="11"/>
      <c r="LQ56" s="11"/>
      <c r="LR56" s="11"/>
      <c r="LS56" s="11"/>
      <c r="LT56" s="11"/>
      <c r="LU56" s="11"/>
      <c r="LV56" s="11"/>
      <c r="LW56" s="11"/>
      <c r="LX56" s="11"/>
      <c r="LY56" s="11"/>
      <c r="LZ56" s="11"/>
      <c r="MA56" s="11"/>
      <c r="MB56" s="11"/>
      <c r="MC56" s="11"/>
      <c r="MD56" s="11"/>
      <c r="ME56" s="11"/>
      <c r="MF56" s="11"/>
      <c r="MG56" s="11"/>
      <c r="MH56" s="11"/>
      <c r="MI56" s="11"/>
      <c r="MJ56" s="11"/>
      <c r="MK56" s="11"/>
      <c r="ML56" s="11"/>
      <c r="MM56" s="11"/>
      <c r="MN56" s="11"/>
      <c r="MO56" s="11"/>
      <c r="MP56" s="11"/>
      <c r="MQ56" s="11"/>
      <c r="MR56" s="11"/>
      <c r="MS56" s="11"/>
      <c r="MT56" s="11"/>
      <c r="MU56" s="11"/>
      <c r="MV56" s="11"/>
      <c r="MW56" s="11"/>
      <c r="MX56" s="11"/>
      <c r="MY56" s="11"/>
      <c r="MZ56" s="11"/>
      <c r="NA56" s="11"/>
      <c r="NB56" s="11"/>
      <c r="NC56" s="11"/>
      <c r="ND56" s="11"/>
      <c r="NE56" s="11"/>
      <c r="NF56" s="11"/>
      <c r="NG56" s="11"/>
      <c r="NH56" s="11"/>
      <c r="NI56" s="11"/>
      <c r="NJ56" s="11"/>
      <c r="NK56" s="11"/>
      <c r="NL56" s="11"/>
      <c r="NM56" s="11"/>
      <c r="NN56" s="11"/>
      <c r="NO56" s="11"/>
      <c r="NP56" s="11"/>
      <c r="NQ56" s="11"/>
      <c r="NR56" s="11"/>
      <c r="NS56" s="11"/>
      <c r="NT56" s="11"/>
      <c r="NU56" s="11"/>
      <c r="NV56" s="11"/>
      <c r="NW56" s="11"/>
      <c r="NX56" s="11"/>
      <c r="NY56" s="11"/>
      <c r="NZ56" s="11"/>
      <c r="OA56" s="11"/>
      <c r="OB56" s="11"/>
      <c r="OC56" s="11"/>
      <c r="OD56" s="11"/>
      <c r="OE56" s="11"/>
      <c r="OF56" s="11"/>
      <c r="OG56" s="11"/>
      <c r="OH56" s="11"/>
      <c r="OI56" s="11"/>
      <c r="OJ56" s="11"/>
      <c r="OK56" s="11"/>
      <c r="OL56" s="11"/>
      <c r="OM56" s="11"/>
      <c r="ON56" s="11"/>
      <c r="OO56" s="11"/>
      <c r="OP56" s="11"/>
      <c r="OQ56" s="11"/>
      <c r="OR56" s="11"/>
      <c r="OS56" s="11"/>
      <c r="OT56" s="11"/>
      <c r="OU56" s="11"/>
      <c r="OV56" s="11"/>
      <c r="OW56" s="11"/>
      <c r="OX56" s="11"/>
      <c r="OY56" s="11"/>
      <c r="OZ56" s="11"/>
      <c r="PA56" s="11"/>
      <c r="PB56" s="11"/>
      <c r="PC56" s="11"/>
      <c r="PD56" s="11"/>
      <c r="PE56" s="11"/>
      <c r="PF56" s="11"/>
      <c r="PG56" s="11"/>
      <c r="PH56" s="11"/>
      <c r="PI56" s="11"/>
      <c r="PJ56" s="11"/>
      <c r="PK56" s="11"/>
      <c r="PL56" s="11"/>
      <c r="PM56" s="11"/>
      <c r="PN56" s="11"/>
      <c r="PO56" s="11"/>
      <c r="PP56" s="11"/>
      <c r="PQ56" s="11"/>
      <c r="PR56" s="11"/>
      <c r="PS56" s="11"/>
      <c r="PT56" s="11"/>
      <c r="PU56" s="11"/>
      <c r="PV56" s="11"/>
      <c r="PW56" s="11"/>
      <c r="PX56" s="11"/>
      <c r="PY56" s="11"/>
      <c r="PZ56" s="11"/>
      <c r="QA56" s="11"/>
      <c r="QB56" s="11"/>
      <c r="QC56" s="11"/>
      <c r="QD56" s="11"/>
      <c r="QE56" s="11"/>
      <c r="QF56" s="11"/>
      <c r="QG56" s="11"/>
      <c r="QH56" s="11"/>
      <c r="QI56" s="11"/>
      <c r="QJ56" s="11"/>
      <c r="QK56" s="11"/>
      <c r="QL56" s="11"/>
      <c r="QM56" s="11"/>
      <c r="QN56" s="11"/>
      <c r="QO56" s="11"/>
      <c r="QP56" s="11"/>
      <c r="QQ56" s="11"/>
      <c r="QR56" s="11"/>
      <c r="QS56" s="11"/>
      <c r="QT56" s="11"/>
      <c r="QU56" s="11"/>
      <c r="QV56" s="11"/>
      <c r="QW56" s="11"/>
      <c r="QX56" s="11"/>
      <c r="QY56" s="11"/>
      <c r="QZ56" s="11"/>
      <c r="RA56" s="11"/>
      <c r="RB56" s="11"/>
      <c r="RC56" s="11"/>
      <c r="RD56" s="11"/>
      <c r="RE56" s="11"/>
      <c r="RF56" s="11"/>
      <c r="RG56" s="11"/>
      <c r="RH56" s="11"/>
      <c r="RI56" s="11"/>
      <c r="RJ56" s="11"/>
      <c r="RK56" s="11"/>
      <c r="RL56" s="11"/>
      <c r="RM56" s="11"/>
      <c r="RN56" s="11"/>
      <c r="RO56" s="11"/>
      <c r="RP56" s="11"/>
      <c r="RQ56" s="11"/>
      <c r="RR56" s="11"/>
      <c r="RS56" s="11"/>
      <c r="RT56" s="11"/>
      <c r="RU56" s="11"/>
      <c r="RV56" s="11"/>
      <c r="RW56" s="11"/>
      <c r="RX56" s="11"/>
      <c r="RY56" s="11"/>
      <c r="RZ56" s="11"/>
      <c r="SA56" s="11"/>
      <c r="SB56" s="11"/>
      <c r="SC56" s="11"/>
      <c r="SD56" s="11"/>
      <c r="SE56" s="11"/>
      <c r="SF56" s="11"/>
      <c r="SG56" s="11"/>
      <c r="SH56" s="11"/>
      <c r="SI56" s="11"/>
      <c r="SJ56" s="11"/>
      <c r="SK56" s="11"/>
      <c r="SL56" s="11"/>
      <c r="SM56" s="11"/>
      <c r="SN56" s="11"/>
      <c r="SO56" s="11"/>
      <c r="SP56" s="11"/>
      <c r="SQ56" s="11"/>
      <c r="SR56" s="11"/>
      <c r="SS56" s="11"/>
      <c r="ST56" s="11"/>
      <c r="SU56" s="11"/>
      <c r="SV56" s="11"/>
      <c r="SW56" s="11"/>
      <c r="SX56" s="11"/>
      <c r="SY56" s="11"/>
      <c r="SZ56" s="11"/>
      <c r="TA56" s="11"/>
      <c r="TB56" s="11"/>
      <c r="TC56" s="11"/>
      <c r="TD56" s="11"/>
      <c r="TE56" s="11"/>
      <c r="TF56" s="11"/>
      <c r="TG56" s="11"/>
      <c r="TH56" s="11"/>
      <c r="TI56" s="11"/>
      <c r="TJ56" s="11"/>
      <c r="TK56" s="11"/>
      <c r="TL56" s="11"/>
      <c r="TM56" s="11"/>
      <c r="TN56" s="11"/>
      <c r="TO56" s="11"/>
      <c r="TP56" s="11"/>
      <c r="TQ56" s="11"/>
      <c r="TR56" s="11"/>
      <c r="TS56" s="11"/>
      <c r="TT56" s="11"/>
      <c r="TU56" s="11"/>
      <c r="TV56" s="11"/>
      <c r="TW56" s="11"/>
      <c r="TX56" s="11"/>
      <c r="TY56" s="11"/>
      <c r="TZ56" s="11"/>
      <c r="UA56" s="11"/>
      <c r="UB56" s="11"/>
      <c r="UC56" s="11"/>
      <c r="UD56" s="11"/>
      <c r="UE56" s="11"/>
      <c r="UF56" s="11"/>
      <c r="UG56" s="11"/>
      <c r="UH56" s="11"/>
      <c r="UI56" s="11"/>
      <c r="UJ56" s="11"/>
      <c r="UK56" s="11"/>
      <c r="UL56" s="11"/>
      <c r="UM56" s="11"/>
      <c r="UN56" s="11"/>
      <c r="UO56" s="11"/>
      <c r="UP56" s="11"/>
      <c r="UQ56" s="11"/>
      <c r="UR56" s="11"/>
      <c r="US56" s="11"/>
      <c r="UT56" s="11"/>
      <c r="UU56" s="11"/>
      <c r="UV56" s="11"/>
      <c r="UW56" s="11"/>
      <c r="UX56" s="11"/>
      <c r="UY56" s="11"/>
      <c r="UZ56" s="11"/>
      <c r="VA56" s="11"/>
      <c r="VB56" s="11"/>
      <c r="VC56" s="11"/>
      <c r="VD56" s="11"/>
      <c r="VE56" s="11"/>
      <c r="VF56" s="11"/>
      <c r="VG56" s="11"/>
      <c r="VH56" s="11"/>
      <c r="VI56" s="11"/>
      <c r="VJ56" s="11"/>
      <c r="VK56" s="11"/>
      <c r="VL56" s="11"/>
      <c r="VM56" s="11"/>
      <c r="VN56" s="11"/>
      <c r="VO56" s="11"/>
      <c r="VP56" s="11"/>
      <c r="VQ56" s="11"/>
      <c r="VR56" s="11"/>
      <c r="VS56" s="11"/>
      <c r="VT56" s="11"/>
      <c r="VU56" s="11"/>
      <c r="VV56" s="11"/>
      <c r="VW56" s="11"/>
      <c r="VX56" s="11"/>
      <c r="VY56" s="11"/>
      <c r="VZ56" s="11"/>
      <c r="WA56" s="11"/>
      <c r="WB56" s="11"/>
      <c r="WC56" s="11"/>
      <c r="WD56" s="11"/>
      <c r="WE56" s="11"/>
      <c r="WF56" s="11"/>
      <c r="WG56" s="11"/>
      <c r="WH56" s="11"/>
      <c r="WI56" s="11"/>
      <c r="WJ56" s="11"/>
      <c r="WK56" s="11"/>
      <c r="WL56" s="11"/>
      <c r="WM56" s="11"/>
      <c r="WN56" s="11"/>
      <c r="WO56" s="11"/>
      <c r="WP56" s="11"/>
      <c r="WQ56" s="11"/>
      <c r="WR56" s="11"/>
      <c r="WS56" s="11"/>
      <c r="WT56" s="11"/>
      <c r="WU56" s="11"/>
      <c r="WV56" s="11"/>
      <c r="WW56" s="11"/>
      <c r="WX56" s="11"/>
      <c r="WY56" s="11"/>
      <c r="WZ56" s="11"/>
      <c r="XA56" s="11"/>
      <c r="XB56" s="11"/>
      <c r="XC56" s="11"/>
      <c r="XD56" s="11"/>
      <c r="XE56" s="11"/>
      <c r="XF56" s="11"/>
      <c r="XG56" s="11"/>
      <c r="XH56" s="11"/>
      <c r="XI56" s="11"/>
      <c r="XJ56" s="11"/>
      <c r="XK56" s="11"/>
      <c r="XL56" s="11"/>
      <c r="XM56" s="11"/>
      <c r="XN56" s="11"/>
      <c r="XO56" s="11"/>
      <c r="XP56" s="11"/>
      <c r="XQ56" s="11"/>
      <c r="XR56" s="11"/>
      <c r="XS56" s="11"/>
      <c r="XT56" s="11"/>
      <c r="XU56" s="11"/>
      <c r="XV56" s="11"/>
      <c r="XW56" s="11"/>
      <c r="XX56" s="11"/>
      <c r="XY56" s="11"/>
      <c r="XZ56" s="11"/>
      <c r="YA56" s="11"/>
      <c r="YB56" s="11"/>
      <c r="YC56" s="11"/>
      <c r="YD56" s="11"/>
      <c r="YE56" s="11"/>
      <c r="YF56" s="11"/>
      <c r="YG56" s="11"/>
      <c r="YH56" s="11"/>
      <c r="YI56" s="11"/>
      <c r="YJ56" s="11"/>
      <c r="YK56" s="11"/>
      <c r="YL56" s="11"/>
      <c r="YM56" s="11"/>
      <c r="YN56" s="11"/>
      <c r="YO56" s="11"/>
      <c r="YP56" s="11"/>
      <c r="YQ56" s="11"/>
      <c r="YR56" s="11"/>
      <c r="YS56" s="11"/>
      <c r="YT56" s="11"/>
      <c r="YU56" s="11"/>
      <c r="YV56" s="11"/>
      <c r="YW56" s="11"/>
      <c r="YX56" s="11"/>
      <c r="YY56" s="11"/>
      <c r="YZ56" s="11"/>
      <c r="ZA56" s="11"/>
      <c r="ZB56" s="11"/>
      <c r="ZC56" s="11"/>
      <c r="ZD56" s="11"/>
      <c r="ZE56" s="11"/>
      <c r="ZF56" s="11"/>
      <c r="ZG56" s="11"/>
      <c r="ZH56" s="11"/>
      <c r="ZI56" s="11"/>
      <c r="ZJ56" s="11"/>
      <c r="ZK56" s="11"/>
      <c r="ZL56" s="11"/>
      <c r="ZM56" s="11"/>
      <c r="ZN56" s="11"/>
      <c r="ZO56" s="11"/>
      <c r="ZP56" s="11"/>
      <c r="ZQ56" s="11"/>
      <c r="ZR56" s="11"/>
      <c r="ZS56" s="11"/>
      <c r="ZT56" s="11"/>
      <c r="ZU56" s="11"/>
      <c r="ZV56" s="11"/>
      <c r="ZW56" s="11"/>
      <c r="ZX56" s="11"/>
      <c r="ZY56" s="11"/>
      <c r="ZZ56" s="11"/>
      <c r="AAA56" s="11"/>
      <c r="AAB56" s="11"/>
      <c r="AAC56" s="11"/>
      <c r="AAD56" s="11"/>
      <c r="AAE56" s="11"/>
      <c r="AAF56" s="11"/>
      <c r="AAG56" s="11"/>
      <c r="AAH56" s="11"/>
      <c r="AAI56" s="11"/>
      <c r="AAJ56" s="11"/>
      <c r="AAK56" s="11"/>
      <c r="AAL56" s="11"/>
      <c r="AAM56" s="11"/>
      <c r="AAN56" s="11"/>
      <c r="AAO56" s="11"/>
      <c r="AAP56" s="11"/>
      <c r="AAQ56" s="11"/>
      <c r="AAR56" s="11"/>
      <c r="AAS56" s="11"/>
      <c r="AAT56" s="11"/>
      <c r="AAU56" s="11"/>
      <c r="AAV56" s="11"/>
      <c r="AAW56" s="11"/>
      <c r="AAX56" s="11"/>
      <c r="AAY56" s="11"/>
      <c r="AAZ56" s="11"/>
      <c r="ABA56" s="11"/>
      <c r="ABB56" s="11"/>
      <c r="ABC56" s="11"/>
      <c r="ABD56" s="11"/>
      <c r="ABE56" s="11"/>
      <c r="ABF56" s="11"/>
      <c r="ABG56" s="11"/>
      <c r="ABH56" s="11"/>
      <c r="ABI56" s="11"/>
      <c r="ABJ56" s="11"/>
      <c r="ABK56" s="11"/>
      <c r="ABL56" s="11"/>
      <c r="ABM56" s="11"/>
      <c r="ABN56" s="11"/>
      <c r="ABO56" s="11"/>
      <c r="ABP56" s="11"/>
      <c r="ABQ56" s="11"/>
      <c r="ABR56" s="11"/>
      <c r="ABS56" s="11"/>
      <c r="ABT56" s="11"/>
      <c r="ABU56" s="11"/>
      <c r="ABV56" s="11"/>
      <c r="ABW56" s="11"/>
      <c r="ABX56" s="11"/>
      <c r="ABY56" s="11"/>
      <c r="ABZ56" s="11"/>
      <c r="ACA56" s="11"/>
      <c r="ACB56" s="11"/>
      <c r="ACC56" s="11"/>
      <c r="ACD56" s="11"/>
      <c r="ACE56" s="11"/>
      <c r="ACF56" s="11"/>
      <c r="ACG56" s="11"/>
      <c r="ACH56" s="11"/>
      <c r="ACI56" s="11"/>
      <c r="ACJ56" s="11"/>
      <c r="ACK56" s="11"/>
      <c r="ACL56" s="11"/>
      <c r="ACM56" s="11"/>
      <c r="ACN56" s="11"/>
      <c r="ACO56" s="11"/>
      <c r="ACP56" s="11"/>
      <c r="ACQ56" s="11"/>
      <c r="ACR56" s="11"/>
      <c r="ACS56" s="11"/>
      <c r="ACT56" s="11"/>
      <c r="ACU56" s="11"/>
      <c r="ACV56" s="11"/>
      <c r="ACW56" s="11"/>
      <c r="ACX56" s="11"/>
      <c r="ACY56" s="11"/>
      <c r="ACZ56" s="11"/>
      <c r="ADA56" s="11"/>
      <c r="ADB56" s="11"/>
      <c r="ADC56" s="11"/>
      <c r="ADD56" s="11"/>
      <c r="ADE56" s="11"/>
      <c r="ADF56" s="11"/>
      <c r="ADG56" s="11"/>
      <c r="ADH56" s="11"/>
      <c r="ADI56" s="11"/>
      <c r="ADJ56" s="11"/>
      <c r="ADK56" s="11"/>
      <c r="ADL56" s="11"/>
      <c r="ADM56" s="11"/>
      <c r="ADN56" s="11"/>
      <c r="ADO56" s="11"/>
      <c r="ADP56" s="11"/>
      <c r="ADQ56" s="11"/>
      <c r="ADR56" s="11"/>
      <c r="ADS56" s="11"/>
      <c r="ADT56" s="11"/>
      <c r="ADU56" s="11"/>
      <c r="ADV56" s="11"/>
      <c r="ADW56" s="11"/>
      <c r="ADX56" s="11"/>
      <c r="ADY56" s="11"/>
      <c r="ADZ56" s="11"/>
      <c r="AEA56" s="11"/>
      <c r="AEB56" s="11"/>
      <c r="AEC56" s="11"/>
      <c r="AED56" s="11"/>
      <c r="AEE56" s="11"/>
      <c r="AEF56" s="11"/>
      <c r="AEG56" s="11"/>
      <c r="AEH56" s="11"/>
      <c r="AEI56" s="11"/>
      <c r="AEJ56" s="11"/>
      <c r="AEK56" s="11"/>
      <c r="AEL56" s="11"/>
      <c r="AEM56" s="11"/>
      <c r="AEN56" s="11"/>
      <c r="AEO56" s="11"/>
      <c r="AEP56" s="11"/>
      <c r="AEQ56" s="11"/>
      <c r="AER56" s="11"/>
      <c r="AES56" s="11"/>
      <c r="AET56" s="11"/>
      <c r="AEU56" s="11"/>
      <c r="AEV56" s="11"/>
      <c r="AEW56" s="11"/>
      <c r="AEX56" s="11"/>
      <c r="AEY56" s="11"/>
      <c r="AEZ56" s="11"/>
      <c r="AFA56" s="11"/>
      <c r="AFB56" s="11"/>
      <c r="AFC56" s="11"/>
      <c r="AFD56" s="11"/>
      <c r="AFE56" s="11"/>
      <c r="AFF56" s="11"/>
      <c r="AFG56" s="11"/>
      <c r="AFH56" s="11"/>
      <c r="AFI56" s="11"/>
      <c r="AFJ56" s="11"/>
      <c r="AFK56" s="11"/>
      <c r="AFL56" s="11"/>
      <c r="AFM56" s="11"/>
      <c r="AFN56" s="11"/>
      <c r="AFO56" s="11"/>
      <c r="AFP56" s="11"/>
      <c r="AFQ56" s="11"/>
      <c r="AFR56" s="11"/>
      <c r="AFS56" s="11"/>
      <c r="AFT56" s="11"/>
      <c r="AFU56" s="11"/>
      <c r="AFV56" s="11"/>
      <c r="AFW56" s="11"/>
      <c r="AFX56" s="11"/>
      <c r="AFY56" s="11"/>
      <c r="AFZ56" s="11"/>
      <c r="AGA56" s="11"/>
      <c r="AGB56" s="11"/>
      <c r="AGC56" s="11"/>
      <c r="AGD56" s="11"/>
      <c r="AGE56" s="11"/>
      <c r="AGF56" s="11"/>
      <c r="AGG56" s="11"/>
      <c r="AGH56" s="11"/>
      <c r="AGI56" s="11"/>
      <c r="AGJ56" s="11"/>
      <c r="AGK56" s="11"/>
      <c r="AGL56" s="11"/>
      <c r="AGM56" s="11"/>
      <c r="AGN56" s="11"/>
      <c r="AGO56" s="11"/>
      <c r="AGP56" s="11"/>
      <c r="AGQ56" s="11"/>
      <c r="AGR56" s="11"/>
      <c r="AGS56" s="11"/>
      <c r="AGT56" s="11"/>
      <c r="AGU56" s="11"/>
      <c r="AGV56" s="11"/>
      <c r="AGW56" s="11"/>
      <c r="AGX56" s="11"/>
      <c r="AGY56" s="11"/>
      <c r="AGZ56" s="11"/>
      <c r="AHA56" s="11"/>
      <c r="AHB56" s="11"/>
      <c r="AHC56" s="11"/>
      <c r="AHD56" s="11"/>
      <c r="AHE56" s="11"/>
      <c r="AHF56" s="11"/>
      <c r="AHG56" s="11"/>
      <c r="AHH56" s="11"/>
      <c r="AHI56" s="11"/>
      <c r="AHJ56" s="11"/>
      <c r="AHK56" s="11"/>
      <c r="AHL56" s="11"/>
      <c r="AHM56" s="11"/>
      <c r="AHN56" s="11"/>
      <c r="AHO56" s="11"/>
      <c r="AHP56" s="11"/>
      <c r="AHQ56" s="11"/>
      <c r="AHR56" s="11"/>
      <c r="AHS56" s="11"/>
      <c r="AHT56" s="11"/>
      <c r="AHU56" s="11"/>
      <c r="AHV56" s="11"/>
      <c r="AHW56" s="11"/>
      <c r="AHX56" s="11"/>
      <c r="AHY56" s="11"/>
      <c r="AHZ56" s="11"/>
      <c r="AIA56" s="11"/>
      <c r="AIB56" s="11"/>
      <c r="AIC56" s="11"/>
      <c r="AID56" s="11"/>
      <c r="AIE56" s="11"/>
      <c r="AIF56" s="11"/>
      <c r="AIG56" s="11"/>
      <c r="AIH56" s="11"/>
      <c r="AII56" s="11"/>
      <c r="AIJ56" s="11"/>
      <c r="AIK56" s="11"/>
      <c r="AIL56" s="11"/>
      <c r="AIM56" s="11"/>
      <c r="AIN56" s="11"/>
      <c r="AIO56" s="11"/>
      <c r="AIP56" s="11"/>
      <c r="AIQ56" s="11"/>
      <c r="AIR56" s="11"/>
      <c r="AIS56" s="11"/>
      <c r="AIT56" s="11"/>
      <c r="AIU56" s="11"/>
      <c r="AIV56" s="11"/>
      <c r="AIW56" s="11"/>
      <c r="AIX56" s="11"/>
      <c r="AIY56" s="11"/>
      <c r="AIZ56" s="11"/>
      <c r="AJA56" s="11"/>
      <c r="AJB56" s="11"/>
      <c r="AJC56" s="11"/>
      <c r="AJD56" s="11"/>
      <c r="AJE56" s="11"/>
      <c r="AJF56" s="11"/>
      <c r="AJG56" s="11"/>
      <c r="AJH56" s="11"/>
      <c r="AJI56" s="11"/>
      <c r="AJJ56" s="11"/>
      <c r="AJK56" s="11"/>
      <c r="AJL56" s="11"/>
      <c r="AJM56" s="11"/>
      <c r="AJN56" s="11"/>
      <c r="AJO56" s="11"/>
      <c r="AJP56" s="11"/>
      <c r="AJQ56" s="11"/>
      <c r="AJR56" s="11"/>
      <c r="AJS56" s="11"/>
      <c r="AJT56" s="11"/>
      <c r="AJU56" s="11"/>
      <c r="AJV56" s="11"/>
      <c r="AJW56" s="11"/>
      <c r="AJX56" s="11"/>
      <c r="AJY56" s="11"/>
      <c r="AJZ56" s="11"/>
      <c r="AKA56" s="11"/>
      <c r="AKB56" s="11"/>
      <c r="AKC56" s="11"/>
      <c r="AKD56" s="11"/>
      <c r="AKE56" s="11"/>
      <c r="AKF56" s="11"/>
      <c r="AKG56" s="11"/>
      <c r="AKH56" s="11"/>
      <c r="AKI56" s="11"/>
      <c r="AKJ56" s="11"/>
      <c r="AKK56" s="11"/>
      <c r="AKL56" s="11"/>
      <c r="AKM56" s="11"/>
      <c r="AKN56" s="11"/>
      <c r="AKO56" s="11"/>
      <c r="AKP56" s="11"/>
      <c r="AKQ56" s="11"/>
      <c r="AKR56" s="11"/>
      <c r="AKS56" s="11"/>
      <c r="AKT56" s="11"/>
      <c r="AKU56" s="11"/>
      <c r="AKV56" s="11"/>
      <c r="AKW56" s="11"/>
      <c r="AKX56" s="11"/>
      <c r="AKY56" s="11"/>
      <c r="AKZ56" s="11"/>
      <c r="ALA56" s="11"/>
      <c r="ALB56" s="11"/>
      <c r="ALC56" s="11"/>
      <c r="ALD56" s="11"/>
      <c r="ALE56" s="11"/>
      <c r="ALF56" s="11"/>
      <c r="ALG56" s="11"/>
      <c r="ALH56" s="11"/>
      <c r="ALI56" s="11"/>
      <c r="ALJ56" s="11"/>
      <c r="ALK56" s="11"/>
      <c r="ALL56" s="11"/>
      <c r="ALM56" s="11"/>
      <c r="ALN56" s="11"/>
      <c r="ALO56" s="11"/>
      <c r="ALP56" s="11"/>
      <c r="ALQ56" s="11"/>
      <c r="ALR56" s="11"/>
      <c r="ALS56" s="11"/>
      <c r="ALT56" s="11"/>
      <c r="ALU56" s="11"/>
      <c r="ALV56" s="11"/>
      <c r="ALW56" s="11"/>
      <c r="ALX56" s="11"/>
      <c r="ALY56" s="11"/>
      <c r="ALZ56" s="11"/>
      <c r="AMA56" s="11"/>
      <c r="AMB56" s="11"/>
      <c r="AMC56" s="11"/>
      <c r="AMD56" s="11"/>
      <c r="AME56" s="11"/>
      <c r="AMF56" s="11"/>
      <c r="AMG56" s="11"/>
      <c r="AMH56" s="11"/>
      <c r="AMI56" s="11"/>
      <c r="AMJ56" s="11"/>
      <c r="AMK56" s="11"/>
      <c r="AML56" s="11"/>
      <c r="AMM56" s="11"/>
      <c r="AMN56" s="11"/>
      <c r="AMO56" s="11"/>
      <c r="AMP56" s="11"/>
      <c r="AMQ56" s="11"/>
      <c r="AMR56" s="11"/>
      <c r="AMS56" s="11"/>
      <c r="AMT56" s="11"/>
      <c r="AMU56" s="11"/>
      <c r="AMV56" s="11"/>
      <c r="AMW56" s="11"/>
      <c r="AMX56" s="11"/>
      <c r="AMY56" s="11"/>
      <c r="AMZ56" s="11"/>
      <c r="ANA56" s="11"/>
      <c r="ANB56" s="11"/>
      <c r="ANC56" s="11"/>
      <c r="AND56" s="11"/>
      <c r="ANE56" s="11"/>
      <c r="ANF56" s="11"/>
      <c r="ANG56" s="11"/>
      <c r="ANH56" s="11"/>
      <c r="ANI56" s="11"/>
      <c r="ANJ56" s="11"/>
      <c r="ANK56" s="11"/>
      <c r="ANL56" s="11"/>
      <c r="ANM56" s="11"/>
      <c r="ANN56" s="11"/>
      <c r="ANO56" s="11"/>
      <c r="ANP56" s="11"/>
      <c r="ANQ56" s="11"/>
      <c r="ANR56" s="11"/>
      <c r="ANS56" s="11"/>
      <c r="ANT56" s="11"/>
      <c r="ANU56" s="11"/>
      <c r="ANV56" s="11"/>
      <c r="ANW56" s="11"/>
      <c r="ANX56" s="11"/>
      <c r="ANY56" s="11"/>
      <c r="ANZ56" s="11"/>
      <c r="AOA56" s="11"/>
      <c r="AOB56" s="11"/>
      <c r="AOC56" s="11"/>
      <c r="AOD56" s="11"/>
      <c r="AOE56" s="11"/>
      <c r="AOF56" s="11"/>
      <c r="AOG56" s="11"/>
      <c r="AOH56" s="11"/>
      <c r="AOI56" s="11"/>
      <c r="AOJ56" s="11"/>
      <c r="AOK56" s="11"/>
      <c r="AOL56" s="11"/>
      <c r="AOM56" s="11"/>
      <c r="AON56" s="11"/>
      <c r="AOO56" s="11"/>
      <c r="AOP56" s="11"/>
      <c r="AOQ56" s="11"/>
      <c r="AOR56" s="11"/>
      <c r="AOS56" s="11"/>
      <c r="AOT56" s="11"/>
      <c r="AOU56" s="11"/>
      <c r="AOV56" s="11"/>
      <c r="AOW56" s="11"/>
      <c r="AOX56" s="11"/>
      <c r="AOY56" s="11"/>
      <c r="AOZ56" s="11"/>
      <c r="APA56" s="11"/>
      <c r="APB56" s="11"/>
      <c r="APC56" s="11"/>
      <c r="APD56" s="11"/>
      <c r="APE56" s="11"/>
      <c r="APF56" s="11"/>
      <c r="APG56" s="11"/>
      <c r="APH56" s="11"/>
      <c r="API56" s="11"/>
      <c r="APJ56" s="11"/>
      <c r="APK56" s="11"/>
      <c r="APL56" s="11"/>
      <c r="APM56" s="11"/>
      <c r="APN56" s="11"/>
      <c r="APO56" s="11"/>
      <c r="APP56" s="11"/>
      <c r="APQ56" s="11"/>
      <c r="APR56" s="11"/>
      <c r="APS56" s="11"/>
      <c r="APT56" s="11"/>
      <c r="APU56" s="11"/>
      <c r="APV56" s="11"/>
      <c r="APW56" s="11"/>
      <c r="APX56" s="11"/>
      <c r="APY56" s="11"/>
      <c r="APZ56" s="11"/>
      <c r="AQA56" s="11"/>
      <c r="AQB56" s="11"/>
      <c r="AQC56" s="11"/>
      <c r="AQD56" s="11"/>
      <c r="AQE56" s="11"/>
      <c r="AQF56" s="11"/>
      <c r="AQG56" s="11"/>
      <c r="AQH56" s="11"/>
      <c r="AQI56" s="11"/>
      <c r="AQJ56" s="11"/>
      <c r="AQK56" s="11"/>
      <c r="AQL56" s="11"/>
      <c r="AQM56" s="11"/>
      <c r="AQN56" s="11"/>
      <c r="AQO56" s="11"/>
      <c r="AQP56" s="11"/>
      <c r="AQQ56" s="11"/>
      <c r="AQR56" s="11"/>
      <c r="AQS56" s="11"/>
      <c r="AQT56" s="11"/>
      <c r="AQU56" s="11"/>
      <c r="AQV56" s="11"/>
      <c r="AQW56" s="11"/>
      <c r="AQX56" s="11"/>
      <c r="AQY56" s="11"/>
      <c r="AQZ56" s="11"/>
      <c r="ARA56" s="11"/>
      <c r="ARB56" s="11"/>
      <c r="ARC56" s="11"/>
      <c r="ARD56" s="11"/>
      <c r="ARE56" s="11"/>
      <c r="ARF56" s="11"/>
      <c r="ARG56" s="11"/>
      <c r="ARH56" s="11"/>
      <c r="ARI56" s="11"/>
      <c r="ARJ56" s="11"/>
      <c r="ARK56" s="11"/>
      <c r="ARL56" s="11"/>
      <c r="ARM56" s="11"/>
      <c r="ARN56" s="11"/>
      <c r="ARO56" s="11"/>
      <c r="ARP56" s="11"/>
      <c r="ARQ56" s="11"/>
      <c r="ARR56" s="11"/>
      <c r="ARS56" s="11"/>
      <c r="ART56" s="11"/>
      <c r="ARU56" s="11"/>
      <c r="ARV56" s="11"/>
      <c r="ARW56" s="11"/>
      <c r="ARX56" s="11"/>
      <c r="ARY56" s="11"/>
      <c r="ARZ56" s="11"/>
      <c r="ASA56" s="11"/>
      <c r="ASB56" s="11"/>
      <c r="ASC56" s="11"/>
      <c r="ASD56" s="11"/>
      <c r="ASE56" s="11"/>
      <c r="ASF56" s="11"/>
      <c r="ASG56" s="11"/>
      <c r="ASH56" s="11"/>
      <c r="ASI56" s="11"/>
      <c r="ASJ56" s="11"/>
      <c r="ASK56" s="11"/>
      <c r="ASL56" s="11"/>
      <c r="ASM56" s="11"/>
      <c r="ASN56" s="11"/>
      <c r="ASO56" s="11"/>
      <c r="ASP56" s="11"/>
      <c r="ASQ56" s="11"/>
      <c r="ASR56" s="11"/>
      <c r="ASS56" s="11"/>
      <c r="AST56" s="11"/>
      <c r="ASU56" s="11"/>
      <c r="ASV56" s="11"/>
      <c r="ASW56" s="11"/>
      <c r="ASX56" s="11"/>
      <c r="ASY56" s="11"/>
      <c r="ASZ56" s="11"/>
      <c r="ATA56" s="11"/>
      <c r="ATB56" s="11"/>
      <c r="ATC56" s="11"/>
      <c r="ATD56" s="11"/>
      <c r="ATE56" s="11"/>
      <c r="ATF56" s="11"/>
      <c r="ATG56" s="11"/>
      <c r="ATH56" s="11"/>
      <c r="ATI56" s="11"/>
      <c r="ATJ56" s="11"/>
      <c r="ATK56" s="11"/>
      <c r="ATL56" s="11"/>
      <c r="ATM56" s="11"/>
      <c r="ATN56" s="11"/>
      <c r="ATO56" s="11"/>
      <c r="ATP56" s="11"/>
      <c r="ATQ56" s="11"/>
      <c r="ATR56" s="11"/>
      <c r="ATS56" s="11"/>
      <c r="ATT56" s="11"/>
      <c r="ATU56" s="11"/>
      <c r="ATV56" s="11"/>
      <c r="ATW56" s="11"/>
      <c r="ATX56" s="11"/>
      <c r="ATY56" s="11"/>
      <c r="ATZ56" s="11"/>
      <c r="AUA56" s="11"/>
      <c r="AUB56" s="11"/>
      <c r="AUC56" s="11"/>
      <c r="AUD56" s="11"/>
      <c r="AUE56" s="11"/>
      <c r="AUF56" s="11"/>
      <c r="AUG56" s="11"/>
      <c r="AUH56" s="11"/>
      <c r="AUI56" s="11"/>
      <c r="AUJ56" s="11"/>
      <c r="AUK56" s="11"/>
      <c r="AUL56" s="11"/>
      <c r="AUM56" s="11"/>
      <c r="AUN56" s="11"/>
      <c r="AUO56" s="11"/>
      <c r="AUP56" s="11"/>
      <c r="AUQ56" s="11"/>
      <c r="AUR56" s="11"/>
      <c r="AUS56" s="11"/>
      <c r="AUT56" s="11"/>
      <c r="AUU56" s="11"/>
      <c r="AUV56" s="11"/>
      <c r="AUW56" s="11"/>
      <c r="AUX56" s="11"/>
      <c r="AUY56" s="11"/>
      <c r="AUZ56" s="11"/>
      <c r="AVA56" s="11"/>
      <c r="AVB56" s="11"/>
      <c r="AVC56" s="11"/>
      <c r="AVD56" s="11"/>
      <c r="AVE56" s="11"/>
      <c r="AVF56" s="11"/>
      <c r="AVG56" s="11"/>
      <c r="AVH56" s="11"/>
      <c r="AVI56" s="11"/>
      <c r="AVJ56" s="11"/>
      <c r="AVK56" s="11"/>
      <c r="AVL56" s="11"/>
      <c r="AVM56" s="11"/>
      <c r="AVN56" s="11"/>
      <c r="AVO56" s="11"/>
      <c r="AVP56" s="11"/>
      <c r="AVQ56" s="11"/>
      <c r="AVR56" s="11"/>
      <c r="AVS56" s="11"/>
      <c r="AVT56" s="11"/>
      <c r="AVU56" s="11"/>
      <c r="AVV56" s="11"/>
      <c r="AVW56" s="11"/>
      <c r="AVX56" s="11"/>
      <c r="AVY56" s="11"/>
      <c r="AVZ56" s="11"/>
      <c r="AWA56" s="11"/>
      <c r="AWB56" s="11"/>
      <c r="AWC56" s="11"/>
      <c r="AWD56" s="11"/>
      <c r="AWE56" s="11"/>
      <c r="AWF56" s="11"/>
      <c r="AWG56" s="11"/>
      <c r="AWH56" s="11"/>
      <c r="AWI56" s="11"/>
      <c r="AWJ56" s="11"/>
      <c r="AWK56" s="11"/>
      <c r="AWL56" s="11"/>
      <c r="AWM56" s="11"/>
      <c r="AWN56" s="11"/>
      <c r="AWO56" s="11"/>
      <c r="AWP56" s="11"/>
      <c r="AWQ56" s="11"/>
      <c r="AWR56" s="11"/>
      <c r="AWS56" s="11"/>
      <c r="AWT56" s="11"/>
      <c r="AWU56" s="11"/>
      <c r="AWV56" s="11"/>
      <c r="AWW56" s="11"/>
      <c r="AWX56" s="11"/>
      <c r="AWY56" s="11"/>
      <c r="AWZ56" s="11"/>
      <c r="AXA56" s="11"/>
      <c r="AXB56" s="11"/>
      <c r="AXC56" s="11"/>
      <c r="AXD56" s="11"/>
      <c r="AXE56" s="11"/>
      <c r="AXF56" s="11"/>
      <c r="AXG56" s="11"/>
      <c r="AXH56" s="11"/>
      <c r="AXI56" s="11"/>
      <c r="AXJ56" s="11"/>
      <c r="AXK56" s="11"/>
      <c r="AXL56" s="11"/>
      <c r="AXM56" s="11"/>
      <c r="AXN56" s="11"/>
      <c r="AXO56" s="11"/>
      <c r="AXP56" s="11"/>
      <c r="AXQ56" s="11"/>
      <c r="AXR56" s="11"/>
      <c r="AXS56" s="11"/>
      <c r="AXT56" s="11"/>
      <c r="AXU56" s="11"/>
      <c r="AXV56" s="11"/>
      <c r="AXW56" s="11"/>
      <c r="AXX56" s="11"/>
      <c r="AXY56" s="11"/>
      <c r="AXZ56" s="11"/>
      <c r="AYA56" s="11"/>
      <c r="AYB56" s="11"/>
      <c r="AYC56" s="11"/>
      <c r="AYD56" s="11"/>
      <c r="AYE56" s="11"/>
      <c r="AYF56" s="11"/>
      <c r="AYG56" s="11"/>
      <c r="AYH56" s="11"/>
      <c r="AYI56" s="11"/>
      <c r="AYJ56" s="11"/>
      <c r="AYK56" s="11"/>
      <c r="AYL56" s="11"/>
      <c r="AYM56" s="11"/>
      <c r="AYN56" s="11"/>
      <c r="AYO56" s="11"/>
      <c r="AYP56" s="11"/>
      <c r="AYQ56" s="11"/>
      <c r="AYR56" s="11"/>
      <c r="AYS56" s="11"/>
      <c r="AYT56" s="11"/>
      <c r="AYU56" s="11"/>
      <c r="AYV56" s="11"/>
      <c r="AYW56" s="11"/>
      <c r="AYX56" s="11"/>
      <c r="AYY56" s="11"/>
      <c r="AYZ56" s="11"/>
      <c r="AZA56" s="11"/>
      <c r="AZB56" s="11"/>
      <c r="AZC56" s="11"/>
      <c r="AZD56" s="11"/>
      <c r="AZE56" s="11"/>
      <c r="AZF56" s="11"/>
      <c r="AZG56" s="11"/>
      <c r="AZH56" s="11"/>
      <c r="AZI56" s="11"/>
      <c r="AZJ56" s="11"/>
      <c r="AZK56" s="11"/>
      <c r="AZL56" s="11"/>
      <c r="AZM56" s="11"/>
      <c r="AZN56" s="11"/>
      <c r="AZO56" s="11"/>
      <c r="AZP56" s="11"/>
      <c r="AZQ56" s="11"/>
      <c r="AZR56" s="11"/>
      <c r="AZS56" s="11"/>
      <c r="AZT56" s="11"/>
      <c r="AZU56" s="11"/>
      <c r="AZV56" s="11"/>
      <c r="AZW56" s="11"/>
      <c r="AZX56" s="11"/>
      <c r="AZY56" s="11"/>
      <c r="AZZ56" s="11"/>
      <c r="BAA56" s="11"/>
      <c r="BAB56" s="11"/>
      <c r="BAC56" s="11"/>
      <c r="BAD56" s="11"/>
      <c r="BAE56" s="11"/>
      <c r="BAF56" s="11"/>
      <c r="BAG56" s="11"/>
      <c r="BAH56" s="11"/>
      <c r="BAI56" s="11"/>
      <c r="BAJ56" s="11"/>
      <c r="BAK56" s="11"/>
      <c r="BAL56" s="11"/>
      <c r="BAM56" s="11"/>
      <c r="BAN56" s="11"/>
      <c r="BAO56" s="11"/>
      <c r="BAP56" s="11"/>
      <c r="BAQ56" s="11"/>
      <c r="BAR56" s="11"/>
      <c r="BAS56" s="11"/>
      <c r="BAT56" s="11"/>
      <c r="BAU56" s="11"/>
      <c r="BAV56" s="11"/>
      <c r="BAW56" s="11"/>
      <c r="BAX56" s="11"/>
      <c r="BAY56" s="11"/>
      <c r="BAZ56" s="11"/>
      <c r="BBA56" s="11"/>
      <c r="BBB56" s="11"/>
      <c r="BBC56" s="11"/>
      <c r="BBD56" s="11"/>
      <c r="BBE56" s="11"/>
      <c r="BBF56" s="11"/>
      <c r="BBG56" s="11"/>
      <c r="BBH56" s="11"/>
      <c r="BBI56" s="11"/>
      <c r="BBJ56" s="11"/>
      <c r="BBK56" s="11"/>
      <c r="BBL56" s="11"/>
      <c r="BBM56" s="11"/>
      <c r="BBN56" s="11"/>
      <c r="BBO56" s="11"/>
      <c r="BBP56" s="11"/>
      <c r="BBQ56" s="11"/>
      <c r="BBR56" s="11"/>
      <c r="BBS56" s="11"/>
      <c r="BBT56" s="11"/>
      <c r="BBU56" s="11"/>
      <c r="BBV56" s="11"/>
      <c r="BBW56" s="11"/>
      <c r="BBX56" s="11"/>
      <c r="BBY56" s="11"/>
      <c r="BBZ56" s="11"/>
      <c r="BCA56" s="11"/>
      <c r="BCB56" s="11"/>
      <c r="BCC56" s="11"/>
      <c r="BCD56" s="11"/>
      <c r="BCE56" s="11"/>
      <c r="BCF56" s="11"/>
      <c r="BCG56" s="11"/>
      <c r="BCH56" s="11"/>
      <c r="BCI56" s="11"/>
      <c r="BCJ56" s="11"/>
      <c r="BCK56" s="11"/>
      <c r="BCL56" s="11"/>
      <c r="BCM56" s="11"/>
      <c r="BCN56" s="11"/>
      <c r="BCO56" s="11"/>
      <c r="BCP56" s="11"/>
      <c r="BCQ56" s="11"/>
      <c r="BCR56" s="11"/>
      <c r="BCS56" s="11"/>
      <c r="BCT56" s="11"/>
      <c r="BCU56" s="11"/>
      <c r="BCV56" s="11"/>
      <c r="BCW56" s="11"/>
      <c r="BCX56" s="11"/>
      <c r="BCY56" s="11"/>
      <c r="BCZ56" s="11"/>
      <c r="BDA56" s="11"/>
      <c r="BDB56" s="11"/>
      <c r="BDC56" s="11"/>
      <c r="BDD56" s="11"/>
      <c r="BDE56" s="11"/>
      <c r="BDF56" s="11"/>
      <c r="BDG56" s="11"/>
      <c r="BDH56" s="11"/>
      <c r="BDI56" s="11"/>
      <c r="BDJ56" s="11"/>
      <c r="BDK56" s="11"/>
      <c r="BDL56" s="11"/>
      <c r="BDM56" s="11"/>
      <c r="BDN56" s="11"/>
      <c r="BDO56" s="11"/>
      <c r="BDP56" s="11"/>
      <c r="BDQ56" s="11"/>
      <c r="BDR56" s="11"/>
      <c r="BDS56" s="11"/>
      <c r="BDT56" s="11"/>
      <c r="BDU56" s="11"/>
      <c r="BDV56" s="11"/>
      <c r="BDW56" s="11"/>
      <c r="BDX56" s="11"/>
      <c r="BDY56" s="11"/>
      <c r="BDZ56" s="11"/>
      <c r="BEA56" s="11"/>
      <c r="BEB56" s="11"/>
      <c r="BEC56" s="11"/>
      <c r="BED56" s="11"/>
      <c r="BEE56" s="11"/>
      <c r="BEF56" s="11"/>
      <c r="BEG56" s="11"/>
      <c r="BEH56" s="11"/>
      <c r="BEI56" s="11"/>
      <c r="BEJ56" s="11"/>
      <c r="BEK56" s="11"/>
      <c r="BEL56" s="11"/>
      <c r="BEM56" s="11"/>
      <c r="BEN56" s="11"/>
      <c r="BEO56" s="11"/>
      <c r="BEP56" s="11"/>
      <c r="BEQ56" s="11"/>
      <c r="BER56" s="11"/>
      <c r="BES56" s="11"/>
      <c r="BET56" s="11"/>
      <c r="BEU56" s="11"/>
      <c r="BEV56" s="11"/>
      <c r="BEW56" s="11"/>
      <c r="BEX56" s="11"/>
      <c r="BEY56" s="11"/>
      <c r="BEZ56" s="11"/>
      <c r="BFA56" s="11"/>
      <c r="BFB56" s="11"/>
      <c r="BFC56" s="11"/>
      <c r="BFD56" s="11"/>
      <c r="BFE56" s="11"/>
      <c r="BFF56" s="11"/>
      <c r="BFG56" s="11"/>
      <c r="BFH56" s="11"/>
      <c r="BFI56" s="11"/>
      <c r="BFJ56" s="11"/>
      <c r="BFK56" s="11"/>
      <c r="BFL56" s="11"/>
      <c r="BFM56" s="11"/>
      <c r="BFN56" s="11"/>
      <c r="BFO56" s="11"/>
      <c r="BFP56" s="11"/>
      <c r="BFQ56" s="11"/>
      <c r="BFR56" s="11"/>
      <c r="BFS56" s="11"/>
      <c r="BFT56" s="11"/>
      <c r="BFU56" s="11"/>
      <c r="BFV56" s="11"/>
      <c r="BFW56" s="11"/>
      <c r="BFX56" s="11"/>
      <c r="BFY56" s="11"/>
      <c r="BFZ56" s="11"/>
      <c r="BGA56" s="11"/>
      <c r="BGB56" s="11"/>
      <c r="BGC56" s="11"/>
      <c r="BGD56" s="11"/>
      <c r="BGE56" s="11"/>
      <c r="BGF56" s="11"/>
      <c r="BGG56" s="11"/>
      <c r="BGH56" s="11"/>
      <c r="BGI56" s="11"/>
      <c r="BGJ56" s="11"/>
      <c r="BGK56" s="11"/>
      <c r="BGL56" s="11"/>
      <c r="BGM56" s="11"/>
      <c r="BGN56" s="11"/>
      <c r="BGO56" s="11"/>
      <c r="BGP56" s="11"/>
      <c r="BGQ56" s="11"/>
      <c r="BGR56" s="11"/>
      <c r="BGS56" s="11"/>
      <c r="BGT56" s="11"/>
      <c r="BGU56" s="11"/>
      <c r="BGV56" s="11"/>
      <c r="BGW56" s="11"/>
      <c r="BGX56" s="11"/>
      <c r="BGY56" s="11"/>
      <c r="BGZ56" s="11"/>
      <c r="BHA56" s="11"/>
      <c r="BHB56" s="11"/>
      <c r="BHC56" s="11"/>
      <c r="BHD56" s="11"/>
      <c r="BHE56" s="11"/>
      <c r="BHF56" s="11"/>
      <c r="BHG56" s="11"/>
      <c r="BHH56" s="11"/>
      <c r="BHI56" s="11"/>
      <c r="BHJ56" s="11"/>
      <c r="BHK56" s="11"/>
      <c r="BHL56" s="11"/>
      <c r="BHM56" s="11"/>
      <c r="BHN56" s="11"/>
      <c r="BHO56" s="11"/>
      <c r="BHP56" s="11"/>
      <c r="BHQ56" s="11"/>
      <c r="BHR56" s="11"/>
      <c r="BHS56" s="11"/>
      <c r="BHT56" s="11"/>
      <c r="BHU56" s="11"/>
      <c r="BHV56" s="11"/>
      <c r="BHW56" s="11"/>
      <c r="BHX56" s="11"/>
      <c r="BHY56" s="11"/>
      <c r="BHZ56" s="11"/>
      <c r="BIA56" s="11"/>
      <c r="BIB56" s="11"/>
      <c r="BIC56" s="11"/>
      <c r="BID56" s="11"/>
      <c r="BIE56" s="11"/>
      <c r="BIF56" s="11"/>
      <c r="BIG56" s="11"/>
      <c r="BIH56" s="11"/>
      <c r="BII56" s="11"/>
      <c r="BIJ56" s="11"/>
      <c r="BIK56" s="11"/>
      <c r="BIL56" s="11"/>
      <c r="BIM56" s="11"/>
      <c r="BIN56" s="11"/>
      <c r="BIO56" s="11"/>
      <c r="BIP56" s="11"/>
      <c r="BIQ56" s="11"/>
      <c r="BIR56" s="11"/>
      <c r="BIS56" s="11"/>
      <c r="BIT56" s="11"/>
      <c r="BIU56" s="11"/>
      <c r="BIV56" s="11"/>
      <c r="BIW56" s="11"/>
      <c r="BIX56" s="11"/>
      <c r="BIY56" s="11"/>
      <c r="BIZ56" s="11"/>
      <c r="BJA56" s="11"/>
      <c r="BJB56" s="11"/>
      <c r="BJC56" s="11"/>
      <c r="BJD56" s="11"/>
      <c r="BJE56" s="11"/>
      <c r="BJF56" s="11"/>
      <c r="BJG56" s="11"/>
      <c r="BJH56" s="11"/>
      <c r="BJI56" s="11"/>
      <c r="BJJ56" s="11"/>
      <c r="BJK56" s="11"/>
      <c r="BJL56" s="11"/>
      <c r="BJM56" s="11"/>
      <c r="BJN56" s="11"/>
      <c r="BJO56" s="11"/>
      <c r="BJP56" s="11"/>
      <c r="BJQ56" s="11"/>
      <c r="BJR56" s="11"/>
      <c r="BJS56" s="11"/>
      <c r="BJT56" s="11"/>
      <c r="BJU56" s="11"/>
      <c r="BJV56" s="11"/>
      <c r="BJW56" s="11"/>
      <c r="BJX56" s="11"/>
      <c r="BJY56" s="11"/>
      <c r="BJZ56" s="11"/>
      <c r="BKA56" s="11"/>
      <c r="BKB56" s="11"/>
      <c r="BKC56" s="11"/>
      <c r="BKD56" s="11"/>
      <c r="BKE56" s="11"/>
      <c r="BKF56" s="11"/>
      <c r="BKG56" s="11"/>
      <c r="BKH56" s="11"/>
      <c r="BKI56" s="11"/>
      <c r="BKJ56" s="11"/>
      <c r="BKK56" s="11"/>
      <c r="BKL56" s="11"/>
      <c r="BKM56" s="11"/>
      <c r="BKN56" s="11"/>
      <c r="BKO56" s="11"/>
      <c r="BKP56" s="11"/>
      <c r="BKQ56" s="11"/>
      <c r="BKR56" s="11"/>
      <c r="BKS56" s="11"/>
      <c r="BKT56" s="11"/>
      <c r="BKU56" s="11"/>
      <c r="BKV56" s="11"/>
      <c r="BKW56" s="11"/>
      <c r="BKX56" s="11"/>
      <c r="BKY56" s="11"/>
      <c r="BKZ56" s="11"/>
      <c r="BLA56" s="11"/>
      <c r="BLB56" s="11"/>
      <c r="BLC56" s="11"/>
      <c r="BLD56" s="11"/>
      <c r="BLE56" s="11"/>
      <c r="BLF56" s="11"/>
      <c r="BLG56" s="11"/>
      <c r="BLH56" s="11"/>
      <c r="BLI56" s="11"/>
      <c r="BLJ56" s="11"/>
      <c r="BLK56" s="11"/>
      <c r="BLL56" s="11"/>
      <c r="BLM56" s="11"/>
      <c r="BLN56" s="11"/>
      <c r="BLO56" s="11"/>
      <c r="BLP56" s="11"/>
      <c r="BLQ56" s="11"/>
      <c r="BLR56" s="11"/>
      <c r="BLS56" s="11"/>
      <c r="BLT56" s="11"/>
      <c r="BLU56" s="11"/>
      <c r="BLV56" s="11"/>
      <c r="BLW56" s="11"/>
      <c r="BLX56" s="11"/>
      <c r="BLY56" s="11"/>
      <c r="BLZ56" s="11"/>
      <c r="BMA56" s="11"/>
      <c r="BMB56" s="11"/>
      <c r="BMC56" s="11"/>
      <c r="BMD56" s="11"/>
      <c r="BME56" s="11"/>
      <c r="BMF56" s="11"/>
      <c r="BMG56" s="11"/>
      <c r="BMH56" s="11"/>
      <c r="BMI56" s="11"/>
      <c r="BMJ56" s="11"/>
      <c r="BMK56" s="11"/>
      <c r="BML56" s="11"/>
      <c r="BMM56" s="11"/>
      <c r="BMN56" s="11"/>
      <c r="BMO56" s="11"/>
      <c r="BMP56" s="11"/>
      <c r="BMQ56" s="11"/>
      <c r="BMR56" s="11"/>
      <c r="BMS56" s="11"/>
      <c r="BMT56" s="11"/>
      <c r="BMU56" s="11"/>
      <c r="BMV56" s="11"/>
      <c r="BMW56" s="11"/>
      <c r="BMX56" s="11"/>
      <c r="BMY56" s="11"/>
      <c r="BMZ56" s="11"/>
      <c r="BNA56" s="11"/>
      <c r="BNB56" s="11"/>
      <c r="BNC56" s="11"/>
      <c r="BND56" s="11"/>
      <c r="BNE56" s="11"/>
      <c r="BNF56" s="11"/>
      <c r="BNG56" s="11"/>
      <c r="BNH56" s="11"/>
      <c r="BNI56" s="11"/>
      <c r="BNJ56" s="11"/>
      <c r="BNK56" s="11"/>
      <c r="BNL56" s="11"/>
      <c r="BNM56" s="11"/>
      <c r="BNN56" s="11"/>
      <c r="BNO56" s="11"/>
      <c r="BNP56" s="11"/>
      <c r="BNQ56" s="11"/>
      <c r="BNR56" s="11"/>
      <c r="BNS56" s="11"/>
      <c r="BNT56" s="11"/>
      <c r="BNU56" s="11"/>
      <c r="BNV56" s="11"/>
      <c r="BNW56" s="11"/>
      <c r="BNX56" s="11"/>
      <c r="BNY56" s="11"/>
      <c r="BNZ56" s="11"/>
      <c r="BOA56" s="11"/>
      <c r="BOB56" s="11"/>
      <c r="BOC56" s="11"/>
      <c r="BOD56" s="11"/>
      <c r="BOE56" s="11"/>
      <c r="BOF56" s="11"/>
      <c r="BOG56" s="11"/>
      <c r="BOH56" s="11"/>
      <c r="BOI56" s="11"/>
      <c r="BOJ56" s="11"/>
      <c r="BOK56" s="11"/>
      <c r="BOL56" s="11"/>
      <c r="BOM56" s="11"/>
      <c r="BON56" s="11"/>
      <c r="BOO56" s="11"/>
      <c r="BOP56" s="11"/>
      <c r="BOQ56" s="11"/>
      <c r="BOR56" s="11"/>
      <c r="BOS56" s="11"/>
      <c r="BOT56" s="11"/>
      <c r="BOU56" s="11"/>
      <c r="BOV56" s="11"/>
      <c r="BOW56" s="11"/>
      <c r="BOX56" s="11"/>
      <c r="BOY56" s="11"/>
      <c r="BOZ56" s="11"/>
      <c r="BPA56" s="11"/>
      <c r="BPB56" s="11"/>
      <c r="BPC56" s="11"/>
      <c r="BPD56" s="11"/>
      <c r="BPE56" s="11"/>
      <c r="BPF56" s="11"/>
      <c r="BPG56" s="11"/>
      <c r="BPH56" s="11"/>
      <c r="BPI56" s="11"/>
      <c r="BPJ56" s="11"/>
      <c r="BPK56" s="11"/>
      <c r="BPL56" s="11"/>
      <c r="BPM56" s="11"/>
      <c r="BPN56" s="11"/>
      <c r="BPO56" s="11"/>
      <c r="BPP56" s="11"/>
      <c r="BPQ56" s="11"/>
      <c r="BPR56" s="11"/>
      <c r="BPS56" s="11"/>
      <c r="BPT56" s="11"/>
      <c r="BPU56" s="11"/>
      <c r="BPV56" s="11"/>
      <c r="BPW56" s="11"/>
      <c r="BPX56" s="11"/>
      <c r="BPY56" s="11"/>
      <c r="BPZ56" s="11"/>
      <c r="BQA56" s="11"/>
      <c r="BQB56" s="11"/>
      <c r="BQC56" s="11"/>
      <c r="BQD56" s="11"/>
      <c r="BQE56" s="11"/>
      <c r="BQF56" s="11"/>
      <c r="BQG56" s="11"/>
      <c r="BQH56" s="11"/>
      <c r="BQI56" s="11"/>
      <c r="BQJ56" s="11"/>
      <c r="BQK56" s="11"/>
      <c r="BQL56" s="11"/>
      <c r="BQM56" s="11"/>
      <c r="BQN56" s="11"/>
      <c r="BQO56" s="11"/>
      <c r="BQP56" s="11"/>
      <c r="BQQ56" s="11"/>
      <c r="BQR56" s="11"/>
      <c r="BQS56" s="11"/>
      <c r="BQT56" s="11"/>
      <c r="BQU56" s="11"/>
      <c r="BQV56" s="11"/>
      <c r="BQW56" s="11"/>
      <c r="BQX56" s="11"/>
      <c r="BQY56" s="11"/>
      <c r="BQZ56" s="11"/>
      <c r="BRA56" s="11"/>
      <c r="BRB56" s="11"/>
      <c r="BRC56" s="11"/>
      <c r="BRD56" s="11"/>
      <c r="BRE56" s="11"/>
      <c r="BRF56" s="11"/>
      <c r="BRG56" s="11"/>
      <c r="BRH56" s="11"/>
      <c r="BRI56" s="11"/>
      <c r="BRJ56" s="11"/>
      <c r="BRK56" s="11"/>
      <c r="BRL56" s="11"/>
      <c r="BRM56" s="11"/>
      <c r="BRN56" s="11"/>
      <c r="BRO56" s="11"/>
      <c r="BRP56" s="11"/>
      <c r="BRQ56" s="11"/>
      <c r="BRR56" s="11"/>
      <c r="BRS56" s="11"/>
      <c r="BRT56" s="11"/>
      <c r="BRU56" s="11"/>
      <c r="BRV56" s="11"/>
      <c r="BRW56" s="11"/>
      <c r="BRX56" s="11"/>
      <c r="BRY56" s="11"/>
      <c r="BRZ56" s="11"/>
      <c r="BSA56" s="11"/>
      <c r="BSB56" s="11"/>
      <c r="BSC56" s="11"/>
      <c r="BSD56" s="11"/>
      <c r="BSE56" s="11"/>
      <c r="BSF56" s="11"/>
      <c r="BSG56" s="11"/>
      <c r="BSH56" s="11"/>
      <c r="BSI56" s="11"/>
      <c r="BSJ56" s="11"/>
      <c r="BSK56" s="11"/>
      <c r="BSL56" s="11"/>
      <c r="BSM56" s="11"/>
      <c r="BSN56" s="11"/>
      <c r="BSO56" s="11"/>
      <c r="BSP56" s="11"/>
      <c r="BSQ56" s="11"/>
      <c r="BSR56" s="11"/>
      <c r="BSS56" s="11"/>
      <c r="BST56" s="11"/>
      <c r="BSU56" s="11"/>
      <c r="BSV56" s="11"/>
      <c r="BSW56" s="11"/>
      <c r="BSX56" s="11"/>
      <c r="BSY56" s="11"/>
      <c r="BSZ56" s="11"/>
      <c r="BTA56" s="11"/>
      <c r="BTB56" s="11"/>
      <c r="BTC56" s="11"/>
      <c r="BTD56" s="11"/>
      <c r="BTE56" s="11"/>
      <c r="BTF56" s="11"/>
      <c r="BTG56" s="11"/>
      <c r="BTH56" s="11"/>
      <c r="BTI56" s="11"/>
      <c r="BTJ56" s="11"/>
      <c r="BTK56" s="11"/>
      <c r="BTL56" s="11"/>
      <c r="BTM56" s="11"/>
      <c r="BTN56" s="11"/>
      <c r="BTO56" s="11"/>
      <c r="BTP56" s="11"/>
      <c r="BTQ56" s="11"/>
      <c r="BTR56" s="11"/>
      <c r="BTS56" s="11"/>
      <c r="BTT56" s="11"/>
      <c r="BTU56" s="11"/>
      <c r="BTV56" s="11"/>
      <c r="BTW56" s="11"/>
      <c r="BTX56" s="11"/>
      <c r="BTY56" s="11"/>
      <c r="BTZ56" s="11"/>
      <c r="BUA56" s="11"/>
      <c r="BUB56" s="11"/>
      <c r="BUC56" s="11"/>
      <c r="BUD56" s="11"/>
      <c r="BUE56" s="11"/>
      <c r="BUF56" s="11"/>
      <c r="BUG56" s="11"/>
      <c r="BUH56" s="11"/>
      <c r="BUI56" s="11"/>
      <c r="BUJ56" s="11"/>
      <c r="BUK56" s="11"/>
      <c r="BUL56" s="11"/>
      <c r="BUM56" s="11"/>
      <c r="BUN56" s="11"/>
      <c r="BUO56" s="11"/>
      <c r="BUP56" s="11"/>
      <c r="BUQ56" s="11"/>
      <c r="BUR56" s="11"/>
      <c r="BUS56" s="11"/>
      <c r="BUT56" s="11"/>
      <c r="BUU56" s="11"/>
      <c r="BUV56" s="11"/>
      <c r="BUW56" s="11"/>
      <c r="BUX56" s="11"/>
      <c r="BUY56" s="11"/>
      <c r="BUZ56" s="11"/>
      <c r="BVA56" s="11"/>
      <c r="BVB56" s="11"/>
      <c r="BVC56" s="11"/>
      <c r="BVD56" s="11"/>
      <c r="BVE56" s="11"/>
      <c r="BVF56" s="11"/>
      <c r="BVG56" s="11"/>
      <c r="BVH56" s="11"/>
      <c r="BVI56" s="11"/>
      <c r="BVJ56" s="11"/>
      <c r="BVK56" s="11"/>
      <c r="BVL56" s="11"/>
      <c r="BVM56" s="11"/>
      <c r="BVN56" s="11"/>
      <c r="BVO56" s="11"/>
      <c r="BVP56" s="11"/>
      <c r="BVQ56" s="11"/>
      <c r="BVR56" s="11"/>
      <c r="BVS56" s="11"/>
      <c r="BVT56" s="11"/>
      <c r="BVU56" s="11"/>
      <c r="BVV56" s="11"/>
      <c r="BVW56" s="11"/>
      <c r="BVX56" s="11"/>
      <c r="BVY56" s="11"/>
      <c r="BVZ56" s="11"/>
      <c r="BWA56" s="11"/>
      <c r="BWB56" s="11"/>
      <c r="BWC56" s="11"/>
      <c r="BWD56" s="11"/>
      <c r="BWE56" s="11"/>
      <c r="BWF56" s="11"/>
      <c r="BWG56" s="11"/>
      <c r="BWH56" s="11"/>
      <c r="BWI56" s="11"/>
      <c r="BWJ56" s="11"/>
      <c r="BWK56" s="11"/>
      <c r="BWL56" s="11"/>
      <c r="BWM56" s="11"/>
      <c r="BWN56" s="11"/>
      <c r="BWO56" s="11"/>
      <c r="BWP56" s="11"/>
      <c r="BWQ56" s="11"/>
      <c r="BWR56" s="11"/>
      <c r="BWS56" s="11"/>
      <c r="BWT56" s="11"/>
      <c r="BWU56" s="11"/>
      <c r="BWV56" s="11"/>
      <c r="BWW56" s="11"/>
      <c r="BWX56" s="11"/>
      <c r="BWY56" s="11"/>
      <c r="BWZ56" s="11"/>
      <c r="BXA56" s="11"/>
      <c r="BXB56" s="11"/>
      <c r="BXC56" s="11"/>
      <c r="BXD56" s="11"/>
      <c r="BXE56" s="11"/>
      <c r="BXF56" s="11"/>
      <c r="BXG56" s="11"/>
      <c r="BXH56" s="11"/>
      <c r="BXI56" s="11"/>
      <c r="BXJ56" s="11"/>
      <c r="BXK56" s="11"/>
      <c r="BXL56" s="11"/>
      <c r="BXM56" s="11"/>
      <c r="BXN56" s="11"/>
      <c r="BXO56" s="11"/>
      <c r="BXP56" s="11"/>
      <c r="BXQ56" s="11"/>
      <c r="BXR56" s="11"/>
      <c r="BXS56" s="11"/>
      <c r="BXT56" s="11"/>
      <c r="BXU56" s="11"/>
      <c r="BXV56" s="11"/>
      <c r="BXW56" s="11"/>
      <c r="BXX56" s="11"/>
      <c r="BXY56" s="11"/>
      <c r="BXZ56" s="11"/>
      <c r="BYA56" s="11"/>
      <c r="BYB56" s="11"/>
      <c r="BYC56" s="11"/>
      <c r="BYD56" s="11"/>
      <c r="BYE56" s="11"/>
      <c r="BYF56" s="11"/>
      <c r="BYG56" s="11"/>
      <c r="BYH56" s="11"/>
      <c r="BYI56" s="11"/>
      <c r="BYJ56" s="11"/>
      <c r="BYK56" s="11"/>
      <c r="BYL56" s="11"/>
      <c r="BYM56" s="11"/>
      <c r="BYN56" s="11"/>
      <c r="BYO56" s="11"/>
      <c r="BYP56" s="11"/>
      <c r="BYQ56" s="11"/>
      <c r="BYR56" s="11"/>
      <c r="BYS56" s="11"/>
      <c r="BYT56" s="11"/>
      <c r="BYU56" s="11"/>
      <c r="BYV56" s="11"/>
      <c r="BYW56" s="11"/>
      <c r="BYX56" s="11"/>
      <c r="BYY56" s="11"/>
      <c r="BYZ56" s="11"/>
      <c r="BZA56" s="11"/>
      <c r="BZB56" s="11"/>
      <c r="BZC56" s="11"/>
      <c r="BZD56" s="11"/>
      <c r="BZE56" s="11"/>
      <c r="BZF56" s="11"/>
      <c r="BZG56" s="11"/>
      <c r="BZH56" s="11"/>
      <c r="BZI56" s="11"/>
      <c r="BZJ56" s="11"/>
      <c r="BZK56" s="11"/>
      <c r="BZL56" s="11"/>
      <c r="BZM56" s="11"/>
      <c r="BZN56" s="11"/>
      <c r="BZO56" s="11"/>
      <c r="BZP56" s="11"/>
      <c r="BZQ56" s="11"/>
      <c r="BZR56" s="11"/>
      <c r="BZS56" s="11"/>
      <c r="BZT56" s="11"/>
      <c r="BZU56" s="11"/>
      <c r="BZV56" s="11"/>
      <c r="BZW56" s="11"/>
      <c r="BZX56" s="11"/>
      <c r="BZY56" s="11"/>
      <c r="BZZ56" s="11"/>
      <c r="CAA56" s="11"/>
      <c r="CAB56" s="11"/>
      <c r="CAC56" s="11"/>
      <c r="CAD56" s="11"/>
      <c r="CAE56" s="11"/>
      <c r="CAF56" s="11"/>
      <c r="CAG56" s="11"/>
      <c r="CAH56" s="11"/>
      <c r="CAI56" s="11"/>
      <c r="CAJ56" s="11"/>
      <c r="CAK56" s="11"/>
      <c r="CAL56" s="11"/>
      <c r="CAM56" s="11"/>
      <c r="CAN56" s="11"/>
      <c r="CAO56" s="11"/>
      <c r="CAP56" s="11"/>
      <c r="CAQ56" s="11"/>
      <c r="CAR56" s="11"/>
      <c r="CAS56" s="11"/>
      <c r="CAT56" s="11"/>
      <c r="CAU56" s="11"/>
      <c r="CAV56" s="11"/>
      <c r="CAW56" s="11"/>
      <c r="CAX56" s="11"/>
      <c r="CAY56" s="11"/>
      <c r="CAZ56" s="11"/>
      <c r="CBA56" s="11"/>
      <c r="CBB56" s="11"/>
      <c r="CBC56" s="11"/>
      <c r="CBD56" s="11"/>
      <c r="CBE56" s="11"/>
      <c r="CBF56" s="11"/>
      <c r="CBG56" s="11"/>
      <c r="CBH56" s="11"/>
      <c r="CBI56" s="11"/>
      <c r="CBJ56" s="11"/>
      <c r="CBK56" s="11"/>
      <c r="CBL56" s="11"/>
      <c r="CBM56" s="11"/>
      <c r="CBN56" s="11"/>
      <c r="CBO56" s="11"/>
      <c r="CBP56" s="11"/>
      <c r="CBQ56" s="11"/>
      <c r="CBR56" s="11"/>
      <c r="CBS56" s="11"/>
      <c r="CBT56" s="11"/>
      <c r="CBU56" s="11"/>
      <c r="CBV56" s="11"/>
      <c r="CBW56" s="11"/>
      <c r="CBX56" s="11"/>
      <c r="CBY56" s="11"/>
      <c r="CBZ56" s="11"/>
      <c r="CCA56" s="11"/>
      <c r="CCB56" s="11"/>
      <c r="CCC56" s="11"/>
      <c r="CCD56" s="11"/>
      <c r="CCE56" s="11"/>
      <c r="CCF56" s="11"/>
      <c r="CCG56" s="11"/>
      <c r="CCH56" s="11"/>
      <c r="CCI56" s="11"/>
      <c r="CCJ56" s="11"/>
      <c r="CCK56" s="11"/>
      <c r="CCL56" s="11"/>
      <c r="CCM56" s="11"/>
      <c r="CCN56" s="11"/>
      <c r="CCO56" s="11"/>
      <c r="CCP56" s="11"/>
      <c r="CCQ56" s="11"/>
      <c r="CCR56" s="11"/>
      <c r="CCS56" s="11"/>
      <c r="CCT56" s="11"/>
      <c r="CCU56" s="11"/>
      <c r="CCV56" s="11"/>
      <c r="CCW56" s="11"/>
      <c r="CCX56" s="11"/>
      <c r="CCY56" s="11"/>
      <c r="CCZ56" s="11"/>
      <c r="CDA56" s="11"/>
      <c r="CDB56" s="11"/>
      <c r="CDC56" s="11"/>
      <c r="CDD56" s="11"/>
      <c r="CDE56" s="11"/>
      <c r="CDF56" s="11"/>
      <c r="CDG56" s="11"/>
      <c r="CDH56" s="11"/>
      <c r="CDI56" s="11"/>
      <c r="CDJ56" s="11"/>
      <c r="CDK56" s="11"/>
      <c r="CDL56" s="11"/>
      <c r="CDM56" s="11"/>
      <c r="CDN56" s="11"/>
      <c r="CDO56" s="11"/>
      <c r="CDP56" s="11"/>
      <c r="CDQ56" s="11"/>
      <c r="CDR56" s="11"/>
      <c r="CDS56" s="11"/>
      <c r="CDT56" s="11"/>
      <c r="CDU56" s="11"/>
      <c r="CDV56" s="11"/>
      <c r="CDW56" s="11"/>
      <c r="CDX56" s="11"/>
      <c r="CDY56" s="11"/>
      <c r="CDZ56" s="11"/>
      <c r="CEA56" s="11"/>
      <c r="CEB56" s="11"/>
      <c r="CEC56" s="11"/>
      <c r="CED56" s="11"/>
      <c r="CEE56" s="11"/>
      <c r="CEF56" s="11"/>
      <c r="CEG56" s="11"/>
      <c r="CEH56" s="11"/>
      <c r="CEI56" s="11"/>
      <c r="CEJ56" s="11"/>
      <c r="CEK56" s="11"/>
      <c r="CEL56" s="11"/>
      <c r="CEM56" s="11"/>
      <c r="CEN56" s="11"/>
      <c r="CEO56" s="11"/>
      <c r="CEP56" s="11"/>
      <c r="CEQ56" s="11"/>
      <c r="CER56" s="11"/>
      <c r="CES56" s="11"/>
      <c r="CET56" s="11"/>
      <c r="CEU56" s="11"/>
      <c r="CEV56" s="11"/>
      <c r="CEW56" s="11"/>
      <c r="CEX56" s="11"/>
      <c r="CEY56" s="11"/>
      <c r="CEZ56" s="11"/>
      <c r="CFA56" s="11"/>
      <c r="CFB56" s="11"/>
      <c r="CFC56" s="11"/>
      <c r="CFD56" s="11"/>
      <c r="CFE56" s="11"/>
      <c r="CFF56" s="11"/>
      <c r="CFG56" s="11"/>
      <c r="CFH56" s="11"/>
      <c r="CFI56" s="11"/>
      <c r="CFJ56" s="11"/>
      <c r="CFK56" s="11"/>
      <c r="CFL56" s="11"/>
      <c r="CFM56" s="11"/>
      <c r="CFN56" s="11"/>
      <c r="CFO56" s="11"/>
      <c r="CFP56" s="11"/>
      <c r="CFQ56" s="11"/>
      <c r="CFR56" s="11"/>
      <c r="CFS56" s="11"/>
      <c r="CFT56" s="11"/>
      <c r="CFU56" s="11"/>
      <c r="CFV56" s="11"/>
      <c r="CFW56" s="11"/>
      <c r="CFX56" s="11"/>
      <c r="CFY56" s="11"/>
      <c r="CFZ56" s="11"/>
      <c r="CGA56" s="11"/>
      <c r="CGB56" s="11"/>
      <c r="CGC56" s="11"/>
      <c r="CGD56" s="11"/>
      <c r="CGE56" s="11"/>
      <c r="CGF56" s="11"/>
      <c r="CGG56" s="11"/>
      <c r="CGH56" s="11"/>
      <c r="CGI56" s="11"/>
      <c r="CGJ56" s="11"/>
      <c r="CGK56" s="11"/>
      <c r="CGL56" s="11"/>
      <c r="CGM56" s="11"/>
      <c r="CGN56" s="11"/>
      <c r="CGO56" s="11"/>
      <c r="CGP56" s="11"/>
      <c r="CGQ56" s="11"/>
      <c r="CGR56" s="11"/>
      <c r="CGS56" s="11"/>
      <c r="CGT56" s="11"/>
      <c r="CGU56" s="11"/>
      <c r="CGV56" s="11"/>
      <c r="CGW56" s="11"/>
      <c r="CGX56" s="11"/>
      <c r="CGY56" s="11"/>
      <c r="CGZ56" s="11"/>
      <c r="CHA56" s="11"/>
      <c r="CHB56" s="11"/>
      <c r="CHC56" s="11"/>
      <c r="CHD56" s="11"/>
      <c r="CHE56" s="11"/>
      <c r="CHF56" s="11"/>
      <c r="CHG56" s="11"/>
      <c r="CHH56" s="11"/>
      <c r="CHI56" s="11"/>
      <c r="CHJ56" s="11"/>
      <c r="CHK56" s="11"/>
      <c r="CHL56" s="11"/>
      <c r="CHM56" s="11"/>
      <c r="CHN56" s="11"/>
      <c r="CHO56" s="11"/>
      <c r="CHP56" s="11"/>
      <c r="CHQ56" s="11"/>
      <c r="CHR56" s="11"/>
      <c r="CHS56" s="11"/>
      <c r="CHT56" s="11"/>
      <c r="CHU56" s="11"/>
      <c r="CHV56" s="11"/>
      <c r="CHW56" s="11"/>
      <c r="CHX56" s="11"/>
      <c r="CHY56" s="11"/>
      <c r="CHZ56" s="11"/>
      <c r="CIA56" s="11"/>
      <c r="CIB56" s="11"/>
      <c r="CIC56" s="11"/>
      <c r="CID56" s="11"/>
      <c r="CIE56" s="11"/>
      <c r="CIF56" s="11"/>
      <c r="CIG56" s="11"/>
      <c r="CIH56" s="11"/>
      <c r="CII56" s="11"/>
      <c r="CIJ56" s="11"/>
      <c r="CIK56" s="11"/>
      <c r="CIL56" s="11"/>
      <c r="CIM56" s="11"/>
      <c r="CIN56" s="11"/>
      <c r="CIO56" s="11"/>
      <c r="CIP56" s="11"/>
      <c r="CIQ56" s="11"/>
      <c r="CIR56" s="11"/>
      <c r="CIS56" s="11"/>
      <c r="CIT56" s="11"/>
      <c r="CIU56" s="11"/>
      <c r="CIV56" s="11"/>
      <c r="CIW56" s="11"/>
      <c r="CIX56" s="11"/>
      <c r="CIY56" s="11"/>
      <c r="CIZ56" s="11"/>
      <c r="CJA56" s="11"/>
      <c r="CJB56" s="11"/>
      <c r="CJC56" s="11"/>
      <c r="CJD56" s="11"/>
      <c r="CJE56" s="11"/>
      <c r="CJF56" s="11"/>
      <c r="CJG56" s="11"/>
      <c r="CJH56" s="11"/>
      <c r="CJI56" s="11"/>
      <c r="CJJ56" s="11"/>
      <c r="CJK56" s="11"/>
      <c r="CJL56" s="11"/>
      <c r="CJM56" s="11"/>
      <c r="CJN56" s="11"/>
      <c r="CJO56" s="11"/>
      <c r="CJP56" s="11"/>
      <c r="CJQ56" s="11"/>
      <c r="CJR56" s="11"/>
      <c r="CJS56" s="11"/>
      <c r="CJT56" s="11"/>
      <c r="CJU56" s="11"/>
      <c r="CJV56" s="11"/>
      <c r="CJW56" s="11"/>
      <c r="CJX56" s="11"/>
      <c r="CJY56" s="11"/>
      <c r="CJZ56" s="11"/>
      <c r="CKA56" s="11"/>
      <c r="CKB56" s="11"/>
      <c r="CKC56" s="11"/>
      <c r="CKD56" s="11"/>
      <c r="CKE56" s="11"/>
      <c r="CKF56" s="11"/>
      <c r="CKG56" s="11"/>
      <c r="CKH56" s="11"/>
      <c r="CKI56" s="11"/>
      <c r="CKJ56" s="11"/>
      <c r="CKK56" s="11"/>
      <c r="CKL56" s="11"/>
      <c r="CKM56" s="11"/>
      <c r="CKN56" s="11"/>
      <c r="CKO56" s="11"/>
      <c r="CKP56" s="11"/>
      <c r="CKQ56" s="11"/>
      <c r="CKR56" s="11"/>
      <c r="CKS56" s="11"/>
      <c r="CKT56" s="11"/>
      <c r="CKU56" s="11"/>
      <c r="CKV56" s="11"/>
      <c r="CKW56" s="11"/>
      <c r="CKX56" s="11"/>
      <c r="CKY56" s="11"/>
      <c r="CKZ56" s="11"/>
      <c r="CLA56" s="11"/>
      <c r="CLB56" s="11"/>
      <c r="CLC56" s="11"/>
      <c r="CLD56" s="11"/>
      <c r="CLE56" s="11"/>
      <c r="CLF56" s="11"/>
      <c r="CLG56" s="11"/>
      <c r="CLH56" s="11"/>
      <c r="CLI56" s="11"/>
      <c r="CLJ56" s="11"/>
      <c r="CLK56" s="11"/>
      <c r="CLL56" s="11"/>
      <c r="CLM56" s="11"/>
      <c r="CLN56" s="11"/>
      <c r="CLO56" s="11"/>
      <c r="CLP56" s="11"/>
      <c r="CLQ56" s="11"/>
      <c r="CLR56" s="11"/>
      <c r="CLS56" s="11"/>
      <c r="CLT56" s="11"/>
      <c r="CLU56" s="11"/>
      <c r="CLV56" s="11"/>
      <c r="CLW56" s="11"/>
      <c r="CLX56" s="11"/>
      <c r="CLY56" s="11"/>
      <c r="CLZ56" s="11"/>
      <c r="CMA56" s="11"/>
      <c r="CMB56" s="11"/>
      <c r="CMC56" s="11"/>
      <c r="CMD56" s="11"/>
      <c r="CME56" s="11"/>
      <c r="CMF56" s="11"/>
      <c r="CMG56" s="11"/>
      <c r="CMH56" s="11"/>
      <c r="CMI56" s="11"/>
      <c r="CMJ56" s="11"/>
      <c r="CMK56" s="11"/>
      <c r="CML56" s="11"/>
      <c r="CMM56" s="11"/>
      <c r="CMN56" s="11"/>
      <c r="CMO56" s="11"/>
      <c r="CMP56" s="11"/>
      <c r="CMQ56" s="11"/>
      <c r="CMR56" s="11"/>
      <c r="CMS56" s="11"/>
      <c r="CMT56" s="11"/>
      <c r="CMU56" s="11"/>
      <c r="CMV56" s="11"/>
      <c r="CMW56" s="11"/>
      <c r="CMX56" s="11"/>
      <c r="CMY56" s="11"/>
      <c r="CMZ56" s="11"/>
      <c r="CNA56" s="11"/>
      <c r="CNB56" s="11"/>
      <c r="CNC56" s="11"/>
      <c r="CND56" s="11"/>
      <c r="CNE56" s="11"/>
      <c r="CNF56" s="11"/>
      <c r="CNG56" s="11"/>
      <c r="CNH56" s="11"/>
      <c r="CNI56" s="11"/>
      <c r="CNJ56" s="11"/>
      <c r="CNK56" s="11"/>
      <c r="CNL56" s="11"/>
      <c r="CNM56" s="11"/>
      <c r="CNN56" s="11"/>
      <c r="CNO56" s="11"/>
      <c r="CNP56" s="11"/>
      <c r="CNQ56" s="11"/>
      <c r="CNR56" s="11"/>
      <c r="CNS56" s="11"/>
      <c r="CNT56" s="11"/>
      <c r="CNU56" s="11"/>
      <c r="CNV56" s="11"/>
      <c r="CNW56" s="11"/>
      <c r="CNX56" s="11"/>
      <c r="CNY56" s="11"/>
      <c r="CNZ56" s="11"/>
      <c r="COA56" s="11"/>
      <c r="COB56" s="11"/>
      <c r="COC56" s="11"/>
      <c r="COD56" s="11"/>
      <c r="COE56" s="11"/>
      <c r="COF56" s="11"/>
      <c r="COG56" s="11"/>
      <c r="COH56" s="11"/>
      <c r="COI56" s="11"/>
      <c r="COJ56" s="11"/>
      <c r="COK56" s="11"/>
      <c r="COL56" s="11"/>
      <c r="COM56" s="11"/>
      <c r="CON56" s="11"/>
      <c r="COO56" s="11"/>
      <c r="COP56" s="11"/>
      <c r="COQ56" s="11"/>
      <c r="COR56" s="11"/>
      <c r="COS56" s="11"/>
      <c r="COT56" s="11"/>
      <c r="COU56" s="11"/>
      <c r="COV56" s="11"/>
      <c r="COW56" s="11"/>
      <c r="COX56" s="11"/>
      <c r="COY56" s="11"/>
      <c r="COZ56" s="11"/>
      <c r="CPA56" s="11"/>
      <c r="CPB56" s="11"/>
      <c r="CPC56" s="11"/>
      <c r="CPD56" s="11"/>
      <c r="CPE56" s="11"/>
      <c r="CPF56" s="11"/>
      <c r="CPG56" s="11"/>
      <c r="CPH56" s="11"/>
      <c r="CPI56" s="11"/>
      <c r="CPJ56" s="11"/>
      <c r="CPK56" s="11"/>
      <c r="CPL56" s="11"/>
      <c r="CPM56" s="11"/>
      <c r="CPN56" s="11"/>
      <c r="CPO56" s="11"/>
      <c r="CPP56" s="11"/>
      <c r="CPQ56" s="11"/>
      <c r="CPR56" s="11"/>
      <c r="CPS56" s="11"/>
      <c r="CPT56" s="11"/>
      <c r="CPU56" s="11"/>
      <c r="CPV56" s="11"/>
      <c r="CPW56" s="11"/>
      <c r="CPX56" s="11"/>
      <c r="CPY56" s="11"/>
      <c r="CPZ56" s="11"/>
      <c r="CQA56" s="11"/>
      <c r="CQB56" s="11"/>
      <c r="CQC56" s="11"/>
      <c r="CQD56" s="11"/>
      <c r="CQE56" s="11"/>
      <c r="CQF56" s="11"/>
      <c r="CQG56" s="11"/>
      <c r="CQH56" s="11"/>
      <c r="CQI56" s="11"/>
      <c r="CQJ56" s="11"/>
      <c r="CQK56" s="11"/>
      <c r="CQL56" s="11"/>
      <c r="CQM56" s="11"/>
      <c r="CQN56" s="11"/>
      <c r="CQO56" s="11"/>
      <c r="CQP56" s="11"/>
      <c r="CQQ56" s="11"/>
      <c r="CQR56" s="11"/>
      <c r="CQS56" s="11"/>
      <c r="CQT56" s="11"/>
      <c r="CQU56" s="11"/>
      <c r="CQV56" s="11"/>
      <c r="CQW56" s="11"/>
      <c r="CQX56" s="11"/>
      <c r="CQY56" s="11"/>
      <c r="CQZ56" s="11"/>
      <c r="CRA56" s="11"/>
      <c r="CRB56" s="11"/>
      <c r="CRC56" s="11"/>
      <c r="CRD56" s="11"/>
      <c r="CRE56" s="11"/>
      <c r="CRF56" s="11"/>
      <c r="CRG56" s="11"/>
      <c r="CRH56" s="11"/>
      <c r="CRI56" s="11"/>
      <c r="CRJ56" s="11"/>
      <c r="CRK56" s="11"/>
      <c r="CRL56" s="11"/>
      <c r="CRM56" s="11"/>
      <c r="CRN56" s="11"/>
      <c r="CRO56" s="11"/>
      <c r="CRP56" s="11"/>
      <c r="CRQ56" s="11"/>
      <c r="CRR56" s="11"/>
      <c r="CRS56" s="11"/>
      <c r="CRT56" s="11"/>
      <c r="CRU56" s="11"/>
      <c r="CRV56" s="11"/>
      <c r="CRW56" s="11"/>
      <c r="CRX56" s="11"/>
      <c r="CRY56" s="11"/>
      <c r="CRZ56" s="11"/>
      <c r="CSA56" s="11"/>
      <c r="CSB56" s="11"/>
      <c r="CSC56" s="11"/>
      <c r="CSD56" s="11"/>
      <c r="CSE56" s="11"/>
      <c r="CSF56" s="11"/>
      <c r="CSG56" s="11"/>
      <c r="CSH56" s="11"/>
      <c r="CSI56" s="11"/>
      <c r="CSJ56" s="11"/>
      <c r="CSK56" s="11"/>
      <c r="CSL56" s="11"/>
      <c r="CSM56" s="11"/>
      <c r="CSN56" s="11"/>
      <c r="CSO56" s="11"/>
      <c r="CSP56" s="11"/>
      <c r="CSQ56" s="11"/>
      <c r="CSR56" s="11"/>
      <c r="CSS56" s="11"/>
      <c r="CST56" s="11"/>
      <c r="CSU56" s="11"/>
      <c r="CSV56" s="11"/>
      <c r="CSW56" s="11"/>
      <c r="CSX56" s="11"/>
      <c r="CSY56" s="11"/>
      <c r="CSZ56" s="11"/>
      <c r="CTA56" s="11"/>
      <c r="CTB56" s="11"/>
      <c r="CTC56" s="11"/>
      <c r="CTD56" s="11"/>
      <c r="CTE56" s="11"/>
      <c r="CTF56" s="11"/>
      <c r="CTG56" s="11"/>
      <c r="CTH56" s="11"/>
      <c r="CTI56" s="11"/>
      <c r="CTJ56" s="11"/>
      <c r="CTK56" s="11"/>
      <c r="CTL56" s="11"/>
      <c r="CTM56" s="11"/>
      <c r="CTN56" s="11"/>
      <c r="CTO56" s="11"/>
      <c r="CTP56" s="11"/>
      <c r="CTQ56" s="11"/>
      <c r="CTR56" s="11"/>
      <c r="CTS56" s="11"/>
      <c r="CTT56" s="11"/>
      <c r="CTU56" s="11"/>
      <c r="CTV56" s="11"/>
      <c r="CTW56" s="11"/>
      <c r="CTX56" s="11"/>
      <c r="CTY56" s="11"/>
      <c r="CTZ56" s="11"/>
      <c r="CUA56" s="11"/>
      <c r="CUB56" s="11"/>
      <c r="CUC56" s="11"/>
      <c r="CUD56" s="11"/>
      <c r="CUE56" s="11"/>
      <c r="CUF56" s="11"/>
      <c r="CUG56" s="11"/>
      <c r="CUH56" s="11"/>
      <c r="CUI56" s="11"/>
      <c r="CUJ56" s="11"/>
      <c r="CUK56" s="11"/>
      <c r="CUL56" s="11"/>
      <c r="CUM56" s="11"/>
      <c r="CUN56" s="11"/>
      <c r="CUO56" s="11"/>
      <c r="CUP56" s="11"/>
      <c r="CUQ56" s="11"/>
      <c r="CUR56" s="11"/>
      <c r="CUS56" s="11"/>
      <c r="CUT56" s="11"/>
      <c r="CUU56" s="11"/>
      <c r="CUV56" s="11"/>
      <c r="CUW56" s="11"/>
      <c r="CUX56" s="11"/>
      <c r="CUY56" s="11"/>
      <c r="CUZ56" s="11"/>
      <c r="CVA56" s="11"/>
      <c r="CVB56" s="11"/>
      <c r="CVC56" s="11"/>
      <c r="CVD56" s="11"/>
      <c r="CVE56" s="11"/>
      <c r="CVF56" s="11"/>
      <c r="CVG56" s="11"/>
      <c r="CVH56" s="11"/>
      <c r="CVI56" s="11"/>
      <c r="CVJ56" s="11"/>
      <c r="CVK56" s="11"/>
      <c r="CVL56" s="11"/>
      <c r="CVM56" s="11"/>
      <c r="CVN56" s="11"/>
      <c r="CVO56" s="11"/>
      <c r="CVP56" s="11"/>
      <c r="CVQ56" s="11"/>
      <c r="CVR56" s="11"/>
      <c r="CVS56" s="11"/>
      <c r="CVT56" s="11"/>
      <c r="CVU56" s="11"/>
      <c r="CVV56" s="11"/>
      <c r="CVW56" s="11"/>
      <c r="CVX56" s="11"/>
      <c r="CVY56" s="11"/>
      <c r="CVZ56" s="11"/>
      <c r="CWA56" s="11"/>
      <c r="CWB56" s="11"/>
      <c r="CWC56" s="11"/>
      <c r="CWD56" s="11"/>
      <c r="CWE56" s="11"/>
      <c r="CWF56" s="11"/>
      <c r="CWG56" s="11"/>
      <c r="CWH56" s="11"/>
      <c r="CWI56" s="11"/>
      <c r="CWJ56" s="11"/>
      <c r="CWK56" s="11"/>
      <c r="CWL56" s="11"/>
      <c r="CWM56" s="11"/>
      <c r="CWN56" s="11"/>
      <c r="CWO56" s="11"/>
      <c r="CWP56" s="11"/>
      <c r="CWQ56" s="11"/>
      <c r="CWR56" s="11"/>
      <c r="CWS56" s="11"/>
      <c r="CWT56" s="11"/>
      <c r="CWU56" s="11"/>
      <c r="CWV56" s="11"/>
      <c r="CWW56" s="11"/>
      <c r="CWX56" s="11"/>
      <c r="CWY56" s="11"/>
      <c r="CWZ56" s="11"/>
      <c r="CXA56" s="11"/>
      <c r="CXB56" s="11"/>
      <c r="CXC56" s="11"/>
      <c r="CXD56" s="11"/>
      <c r="CXE56" s="11"/>
      <c r="CXF56" s="11"/>
      <c r="CXG56" s="11"/>
      <c r="CXH56" s="11"/>
      <c r="CXI56" s="11"/>
      <c r="CXJ56" s="11"/>
      <c r="CXK56" s="11"/>
      <c r="CXL56" s="11"/>
      <c r="CXM56" s="11"/>
      <c r="CXN56" s="11"/>
      <c r="CXO56" s="11"/>
      <c r="CXP56" s="11"/>
      <c r="CXQ56" s="11"/>
      <c r="CXR56" s="11"/>
      <c r="CXS56" s="11"/>
      <c r="CXT56" s="11"/>
      <c r="CXU56" s="11"/>
      <c r="CXV56" s="11"/>
      <c r="CXW56" s="11"/>
      <c r="CXX56" s="11"/>
      <c r="CXY56" s="11"/>
      <c r="CXZ56" s="11"/>
      <c r="CYA56" s="11"/>
      <c r="CYB56" s="11"/>
      <c r="CYC56" s="11"/>
      <c r="CYD56" s="11"/>
      <c r="CYE56" s="11"/>
      <c r="CYF56" s="11"/>
      <c r="CYG56" s="11"/>
      <c r="CYH56" s="11"/>
      <c r="CYI56" s="11"/>
      <c r="CYJ56" s="11"/>
      <c r="CYK56" s="11"/>
      <c r="CYL56" s="11"/>
      <c r="CYM56" s="11"/>
      <c r="CYN56" s="11"/>
      <c r="CYO56" s="11"/>
      <c r="CYP56" s="11"/>
      <c r="CYQ56" s="11"/>
      <c r="CYR56" s="11"/>
      <c r="CYS56" s="11"/>
      <c r="CYT56" s="11"/>
      <c r="CYU56" s="11"/>
      <c r="CYV56" s="11"/>
      <c r="CYW56" s="11"/>
      <c r="CYX56" s="11"/>
      <c r="CYY56" s="11"/>
      <c r="CYZ56" s="11"/>
      <c r="CZA56" s="11"/>
      <c r="CZB56" s="11"/>
      <c r="CZC56" s="11"/>
      <c r="CZD56" s="11"/>
      <c r="CZE56" s="11"/>
      <c r="CZF56" s="11"/>
      <c r="CZG56" s="11"/>
      <c r="CZH56" s="11"/>
      <c r="CZI56" s="11"/>
      <c r="CZJ56" s="11"/>
      <c r="CZK56" s="11"/>
      <c r="CZL56" s="11"/>
      <c r="CZM56" s="11"/>
      <c r="CZN56" s="11"/>
      <c r="CZO56" s="11"/>
      <c r="CZP56" s="11"/>
      <c r="CZQ56" s="11"/>
      <c r="CZR56" s="11"/>
      <c r="CZS56" s="11"/>
      <c r="CZT56" s="11"/>
      <c r="CZU56" s="11"/>
      <c r="CZV56" s="11"/>
      <c r="CZW56" s="11"/>
      <c r="CZX56" s="11"/>
      <c r="CZY56" s="11"/>
      <c r="CZZ56" s="11"/>
      <c r="DAA56" s="11"/>
      <c r="DAB56" s="11"/>
      <c r="DAC56" s="11"/>
      <c r="DAD56" s="11"/>
      <c r="DAE56" s="11"/>
      <c r="DAF56" s="11"/>
      <c r="DAG56" s="11"/>
      <c r="DAH56" s="11"/>
      <c r="DAI56" s="11"/>
      <c r="DAJ56" s="11"/>
      <c r="DAK56" s="11"/>
      <c r="DAL56" s="11"/>
      <c r="DAM56" s="11"/>
      <c r="DAN56" s="11"/>
      <c r="DAO56" s="11"/>
      <c r="DAP56" s="11"/>
      <c r="DAQ56" s="11"/>
      <c r="DAR56" s="11"/>
      <c r="DAS56" s="11"/>
      <c r="DAT56" s="11"/>
      <c r="DAU56" s="11"/>
      <c r="DAV56" s="11"/>
      <c r="DAW56" s="11"/>
      <c r="DAX56" s="11"/>
      <c r="DAY56" s="11"/>
      <c r="DAZ56" s="11"/>
      <c r="DBA56" s="11"/>
      <c r="DBB56" s="11"/>
      <c r="DBC56" s="11"/>
      <c r="DBD56" s="11"/>
      <c r="DBE56" s="11"/>
      <c r="DBF56" s="11"/>
      <c r="DBG56" s="11"/>
      <c r="DBH56" s="11"/>
      <c r="DBI56" s="11"/>
      <c r="DBJ56" s="11"/>
      <c r="DBK56" s="11"/>
      <c r="DBL56" s="11"/>
      <c r="DBM56" s="11"/>
      <c r="DBN56" s="11"/>
      <c r="DBO56" s="11"/>
      <c r="DBP56" s="11"/>
      <c r="DBQ56" s="11"/>
      <c r="DBR56" s="11"/>
      <c r="DBS56" s="11"/>
      <c r="DBT56" s="11"/>
      <c r="DBU56" s="11"/>
      <c r="DBV56" s="11"/>
      <c r="DBW56" s="11"/>
      <c r="DBX56" s="11"/>
      <c r="DBY56" s="11"/>
      <c r="DBZ56" s="11"/>
      <c r="DCA56" s="11"/>
      <c r="DCB56" s="11"/>
      <c r="DCC56" s="11"/>
      <c r="DCD56" s="11"/>
      <c r="DCE56" s="11"/>
      <c r="DCF56" s="11"/>
      <c r="DCG56" s="11"/>
      <c r="DCH56" s="11"/>
      <c r="DCI56" s="11"/>
      <c r="DCJ56" s="11"/>
      <c r="DCK56" s="11"/>
      <c r="DCL56" s="11"/>
      <c r="DCM56" s="11"/>
      <c r="DCN56" s="11"/>
      <c r="DCO56" s="11"/>
      <c r="DCP56" s="11"/>
      <c r="DCQ56" s="11"/>
      <c r="DCR56" s="11"/>
      <c r="DCS56" s="11"/>
      <c r="DCT56" s="11"/>
      <c r="DCU56" s="11"/>
      <c r="DCV56" s="11"/>
      <c r="DCW56" s="11"/>
      <c r="DCX56" s="11"/>
      <c r="DCY56" s="11"/>
      <c r="DCZ56" s="11"/>
      <c r="DDA56" s="11"/>
      <c r="DDB56" s="11"/>
      <c r="DDC56" s="11"/>
      <c r="DDD56" s="11"/>
      <c r="DDE56" s="11"/>
      <c r="DDF56" s="11"/>
      <c r="DDG56" s="11"/>
      <c r="DDH56" s="11"/>
      <c r="DDI56" s="11"/>
      <c r="DDJ56" s="11"/>
      <c r="DDK56" s="11"/>
      <c r="DDL56" s="11"/>
      <c r="DDM56" s="11"/>
      <c r="DDN56" s="11"/>
      <c r="DDO56" s="11"/>
      <c r="DDP56" s="11"/>
      <c r="DDQ56" s="11"/>
      <c r="DDR56" s="11"/>
      <c r="DDS56" s="11"/>
      <c r="DDT56" s="11"/>
      <c r="DDU56" s="11"/>
      <c r="DDV56" s="11"/>
      <c r="DDW56" s="11"/>
      <c r="DDX56" s="11"/>
      <c r="DDY56" s="11"/>
      <c r="DDZ56" s="11"/>
      <c r="DEA56" s="11"/>
      <c r="DEB56" s="11"/>
      <c r="DEC56" s="11"/>
      <c r="DED56" s="11"/>
      <c r="DEE56" s="11"/>
      <c r="DEF56" s="11"/>
      <c r="DEG56" s="11"/>
      <c r="DEH56" s="11"/>
      <c r="DEI56" s="11"/>
      <c r="DEJ56" s="11"/>
      <c r="DEK56" s="11"/>
      <c r="DEL56" s="11"/>
      <c r="DEM56" s="11"/>
      <c r="DEN56" s="11"/>
      <c r="DEO56" s="11"/>
      <c r="DEP56" s="11"/>
      <c r="DEQ56" s="11"/>
      <c r="DER56" s="11"/>
      <c r="DES56" s="11"/>
      <c r="DET56" s="11"/>
      <c r="DEU56" s="11"/>
      <c r="DEV56" s="11"/>
      <c r="DEW56" s="11"/>
      <c r="DEX56" s="11"/>
      <c r="DEY56" s="11"/>
      <c r="DEZ56" s="11"/>
      <c r="DFA56" s="11"/>
      <c r="DFB56" s="11"/>
      <c r="DFC56" s="11"/>
      <c r="DFD56" s="11"/>
      <c r="DFE56" s="11"/>
      <c r="DFF56" s="11"/>
      <c r="DFG56" s="11"/>
      <c r="DFH56" s="11"/>
      <c r="DFI56" s="11"/>
      <c r="DFJ56" s="11"/>
      <c r="DFK56" s="11"/>
      <c r="DFL56" s="11"/>
      <c r="DFM56" s="11"/>
      <c r="DFN56" s="11"/>
      <c r="DFO56" s="11"/>
      <c r="DFP56" s="11"/>
      <c r="DFQ56" s="11"/>
      <c r="DFR56" s="11"/>
      <c r="DFS56" s="11"/>
      <c r="DFT56" s="11"/>
      <c r="DFU56" s="11"/>
      <c r="DFV56" s="11"/>
      <c r="DFW56" s="11"/>
      <c r="DFX56" s="11"/>
      <c r="DFY56" s="11"/>
      <c r="DFZ56" s="11"/>
      <c r="DGA56" s="11"/>
      <c r="DGB56" s="11"/>
      <c r="DGC56" s="11"/>
      <c r="DGD56" s="11"/>
      <c r="DGE56" s="11"/>
      <c r="DGF56" s="11"/>
      <c r="DGG56" s="11"/>
      <c r="DGH56" s="11"/>
      <c r="DGI56" s="11"/>
      <c r="DGJ56" s="11"/>
      <c r="DGK56" s="11"/>
      <c r="DGL56" s="11"/>
      <c r="DGM56" s="11"/>
      <c r="DGN56" s="11"/>
      <c r="DGO56" s="11"/>
      <c r="DGP56" s="11"/>
      <c r="DGQ56" s="11"/>
      <c r="DGR56" s="11"/>
      <c r="DGS56" s="11"/>
      <c r="DGT56" s="11"/>
      <c r="DGU56" s="11"/>
      <c r="DGV56" s="11"/>
      <c r="DGW56" s="11"/>
      <c r="DGX56" s="11"/>
      <c r="DGY56" s="11"/>
      <c r="DGZ56" s="11"/>
      <c r="DHA56" s="11"/>
      <c r="DHB56" s="11"/>
      <c r="DHC56" s="11"/>
      <c r="DHD56" s="11"/>
      <c r="DHE56" s="11"/>
      <c r="DHF56" s="11"/>
      <c r="DHG56" s="11"/>
      <c r="DHH56" s="11"/>
      <c r="DHI56" s="11"/>
      <c r="DHJ56" s="11"/>
      <c r="DHK56" s="11"/>
      <c r="DHL56" s="11"/>
      <c r="DHM56" s="11"/>
      <c r="DHN56" s="11"/>
      <c r="DHO56" s="11"/>
      <c r="DHP56" s="11"/>
      <c r="DHQ56" s="11"/>
      <c r="DHR56" s="11"/>
      <c r="DHS56" s="11"/>
      <c r="DHT56" s="11"/>
      <c r="DHU56" s="11"/>
      <c r="DHV56" s="11"/>
      <c r="DHW56" s="11"/>
      <c r="DHX56" s="11"/>
      <c r="DHY56" s="11"/>
      <c r="DHZ56" s="11"/>
      <c r="DIA56" s="11"/>
      <c r="DIB56" s="11"/>
      <c r="DIC56" s="11"/>
      <c r="DID56" s="11"/>
      <c r="DIE56" s="11"/>
      <c r="DIF56" s="11"/>
      <c r="DIG56" s="11"/>
      <c r="DIH56" s="11"/>
      <c r="DII56" s="11"/>
      <c r="DIJ56" s="11"/>
      <c r="DIK56" s="11"/>
      <c r="DIL56" s="11"/>
      <c r="DIM56" s="11"/>
      <c r="DIN56" s="11"/>
      <c r="DIO56" s="11"/>
      <c r="DIP56" s="11"/>
      <c r="DIQ56" s="11"/>
      <c r="DIR56" s="11"/>
      <c r="DIS56" s="11"/>
      <c r="DIT56" s="11"/>
      <c r="DIU56" s="11"/>
      <c r="DIV56" s="11"/>
      <c r="DIW56" s="11"/>
      <c r="DIX56" s="11"/>
      <c r="DIY56" s="11"/>
      <c r="DIZ56" s="11"/>
      <c r="DJA56" s="11"/>
      <c r="DJB56" s="11"/>
      <c r="DJC56" s="11"/>
      <c r="DJD56" s="11"/>
      <c r="DJE56" s="11"/>
      <c r="DJF56" s="11"/>
      <c r="DJG56" s="11"/>
      <c r="DJH56" s="11"/>
      <c r="DJI56" s="11"/>
      <c r="DJJ56" s="11"/>
      <c r="DJK56" s="11"/>
      <c r="DJL56" s="11"/>
      <c r="DJM56" s="11"/>
      <c r="DJN56" s="11"/>
      <c r="DJO56" s="11"/>
      <c r="DJP56" s="11"/>
      <c r="DJQ56" s="11"/>
      <c r="DJR56" s="11"/>
      <c r="DJS56" s="11"/>
      <c r="DJT56" s="11"/>
      <c r="DJU56" s="11"/>
      <c r="DJV56" s="11"/>
      <c r="DJW56" s="11"/>
      <c r="DJX56" s="11"/>
      <c r="DJY56" s="11"/>
      <c r="DJZ56" s="11"/>
      <c r="DKA56" s="11"/>
      <c r="DKB56" s="11"/>
      <c r="DKC56" s="11"/>
      <c r="DKD56" s="11"/>
      <c r="DKE56" s="11"/>
      <c r="DKF56" s="11"/>
      <c r="DKG56" s="11"/>
      <c r="DKH56" s="11"/>
      <c r="DKI56" s="11"/>
      <c r="DKJ56" s="11"/>
      <c r="DKK56" s="11"/>
      <c r="DKL56" s="11"/>
      <c r="DKM56" s="11"/>
      <c r="DKN56" s="11"/>
      <c r="DKO56" s="11"/>
      <c r="DKP56" s="11"/>
      <c r="DKQ56" s="11"/>
      <c r="DKR56" s="11"/>
      <c r="DKS56" s="11"/>
      <c r="DKT56" s="11"/>
      <c r="DKU56" s="11"/>
      <c r="DKV56" s="11"/>
      <c r="DKW56" s="11"/>
      <c r="DKX56" s="11"/>
      <c r="DKY56" s="11"/>
      <c r="DKZ56" s="11"/>
      <c r="DLA56" s="11"/>
      <c r="DLB56" s="11"/>
      <c r="DLC56" s="11"/>
      <c r="DLD56" s="11"/>
      <c r="DLE56" s="11"/>
      <c r="DLF56" s="11"/>
      <c r="DLG56" s="11"/>
      <c r="DLH56" s="11"/>
      <c r="DLI56" s="11"/>
      <c r="DLJ56" s="11"/>
      <c r="DLK56" s="11"/>
      <c r="DLL56" s="11"/>
      <c r="DLM56" s="11"/>
      <c r="DLN56" s="11"/>
      <c r="DLO56" s="11"/>
      <c r="DLP56" s="11"/>
      <c r="DLQ56" s="11"/>
      <c r="DLR56" s="11"/>
      <c r="DLS56" s="11"/>
      <c r="DLT56" s="11"/>
      <c r="DLU56" s="11"/>
      <c r="DLV56" s="11"/>
      <c r="DLW56" s="11"/>
      <c r="DLX56" s="11"/>
      <c r="DLY56" s="11"/>
      <c r="DLZ56" s="11"/>
      <c r="DMA56" s="11"/>
      <c r="DMB56" s="11"/>
      <c r="DMC56" s="11"/>
      <c r="DMD56" s="11"/>
      <c r="DME56" s="11"/>
      <c r="DMF56" s="11"/>
      <c r="DMG56" s="11"/>
      <c r="DMH56" s="11"/>
      <c r="DMI56" s="11"/>
      <c r="DMJ56" s="11"/>
      <c r="DMK56" s="11"/>
      <c r="DML56" s="11"/>
      <c r="DMM56" s="11"/>
      <c r="DMN56" s="11"/>
      <c r="DMO56" s="11"/>
      <c r="DMP56" s="11"/>
      <c r="DMQ56" s="11"/>
      <c r="DMR56" s="11"/>
      <c r="DMS56" s="11"/>
      <c r="DMT56" s="11"/>
      <c r="DMU56" s="11"/>
      <c r="DMV56" s="11"/>
      <c r="DMW56" s="11"/>
      <c r="DMX56" s="11"/>
      <c r="DMY56" s="11"/>
      <c r="DMZ56" s="11"/>
      <c r="DNA56" s="11"/>
      <c r="DNB56" s="11"/>
      <c r="DNC56" s="11"/>
      <c r="DND56" s="11"/>
      <c r="DNE56" s="11"/>
      <c r="DNF56" s="11"/>
      <c r="DNG56" s="11"/>
      <c r="DNH56" s="11"/>
      <c r="DNI56" s="11"/>
      <c r="DNJ56" s="11"/>
      <c r="DNK56" s="11"/>
      <c r="DNL56" s="11"/>
      <c r="DNM56" s="11"/>
      <c r="DNN56" s="11"/>
      <c r="DNO56" s="11"/>
      <c r="DNP56" s="11"/>
      <c r="DNQ56" s="11"/>
      <c r="DNR56" s="11"/>
      <c r="DNS56" s="11"/>
      <c r="DNT56" s="11"/>
      <c r="DNU56" s="11"/>
      <c r="DNV56" s="11"/>
      <c r="DNW56" s="11"/>
      <c r="DNX56" s="11"/>
      <c r="DNY56" s="11"/>
      <c r="DNZ56" s="11"/>
      <c r="DOA56" s="11"/>
      <c r="DOB56" s="11"/>
      <c r="DOC56" s="11"/>
      <c r="DOD56" s="11"/>
      <c r="DOE56" s="11"/>
      <c r="DOF56" s="11"/>
      <c r="DOG56" s="11"/>
      <c r="DOH56" s="11"/>
      <c r="DOI56" s="11"/>
      <c r="DOJ56" s="11"/>
      <c r="DOK56" s="11"/>
      <c r="DOL56" s="11"/>
      <c r="DOM56" s="11"/>
      <c r="DON56" s="11"/>
      <c r="DOO56" s="11"/>
      <c r="DOP56" s="11"/>
      <c r="DOQ56" s="11"/>
      <c r="DOR56" s="11"/>
      <c r="DOS56" s="11"/>
      <c r="DOT56" s="11"/>
      <c r="DOU56" s="11"/>
      <c r="DOV56" s="11"/>
      <c r="DOW56" s="11"/>
      <c r="DOX56" s="11"/>
      <c r="DOY56" s="11"/>
      <c r="DOZ56" s="11"/>
      <c r="DPA56" s="11"/>
      <c r="DPB56" s="11"/>
      <c r="DPC56" s="11"/>
      <c r="DPD56" s="11"/>
      <c r="DPE56" s="11"/>
      <c r="DPF56" s="11"/>
      <c r="DPG56" s="11"/>
      <c r="DPH56" s="11"/>
      <c r="DPI56" s="11"/>
      <c r="DPJ56" s="11"/>
      <c r="DPK56" s="11"/>
      <c r="DPL56" s="11"/>
      <c r="DPM56" s="11"/>
      <c r="DPN56" s="11"/>
      <c r="DPO56" s="11"/>
      <c r="DPP56" s="11"/>
      <c r="DPQ56" s="11"/>
      <c r="DPR56" s="11"/>
      <c r="DPS56" s="11"/>
      <c r="DPT56" s="11"/>
      <c r="DPU56" s="11"/>
      <c r="DPV56" s="11"/>
      <c r="DPW56" s="11"/>
      <c r="DPX56" s="11"/>
      <c r="DPY56" s="11"/>
      <c r="DPZ56" s="11"/>
      <c r="DQA56" s="11"/>
      <c r="DQB56" s="11"/>
      <c r="DQC56" s="11"/>
      <c r="DQD56" s="11"/>
      <c r="DQE56" s="11"/>
      <c r="DQF56" s="11"/>
      <c r="DQG56" s="11"/>
      <c r="DQH56" s="11"/>
      <c r="DQI56" s="11"/>
      <c r="DQJ56" s="11"/>
      <c r="DQK56" s="11"/>
      <c r="DQL56" s="11"/>
      <c r="DQM56" s="11"/>
      <c r="DQN56" s="11"/>
      <c r="DQO56" s="11"/>
      <c r="DQP56" s="11"/>
      <c r="DQQ56" s="11"/>
      <c r="DQR56" s="11"/>
      <c r="DQS56" s="11"/>
      <c r="DQT56" s="11"/>
      <c r="DQU56" s="11"/>
      <c r="DQV56" s="11"/>
      <c r="DQW56" s="11"/>
      <c r="DQX56" s="11"/>
      <c r="DQY56" s="11"/>
      <c r="DQZ56" s="11"/>
      <c r="DRA56" s="11"/>
      <c r="DRB56" s="11"/>
      <c r="DRC56" s="11"/>
      <c r="DRD56" s="11"/>
      <c r="DRE56" s="11"/>
      <c r="DRF56" s="11"/>
      <c r="DRG56" s="11"/>
      <c r="DRH56" s="11"/>
      <c r="DRI56" s="11"/>
      <c r="DRJ56" s="11"/>
      <c r="DRK56" s="11"/>
      <c r="DRL56" s="11"/>
      <c r="DRM56" s="11"/>
      <c r="DRN56" s="11"/>
      <c r="DRO56" s="11"/>
      <c r="DRP56" s="11"/>
      <c r="DRQ56" s="11"/>
      <c r="DRR56" s="11"/>
      <c r="DRS56" s="11"/>
      <c r="DRT56" s="11"/>
      <c r="DRU56" s="11"/>
      <c r="DRV56" s="11"/>
      <c r="DRW56" s="11"/>
      <c r="DRX56" s="11"/>
      <c r="DRY56" s="11"/>
      <c r="DRZ56" s="11"/>
      <c r="DSA56" s="11"/>
      <c r="DSB56" s="11"/>
      <c r="DSC56" s="11"/>
      <c r="DSD56" s="11"/>
      <c r="DSE56" s="11"/>
      <c r="DSF56" s="11"/>
      <c r="DSG56" s="11"/>
      <c r="DSH56" s="11"/>
      <c r="DSI56" s="11"/>
      <c r="DSJ56" s="11"/>
      <c r="DSK56" s="11"/>
      <c r="DSL56" s="11"/>
      <c r="DSM56" s="11"/>
      <c r="DSN56" s="11"/>
      <c r="DSO56" s="11"/>
      <c r="DSP56" s="11"/>
      <c r="DSQ56" s="11"/>
      <c r="DSR56" s="11"/>
      <c r="DSS56" s="11"/>
      <c r="DST56" s="11"/>
      <c r="DSU56" s="11"/>
      <c r="DSV56" s="11"/>
      <c r="DSW56" s="11"/>
      <c r="DSX56" s="11"/>
      <c r="DSY56" s="11"/>
      <c r="DSZ56" s="11"/>
      <c r="DTA56" s="11"/>
      <c r="DTB56" s="11"/>
      <c r="DTC56" s="11"/>
      <c r="DTD56" s="11"/>
      <c r="DTE56" s="11"/>
      <c r="DTF56" s="11"/>
      <c r="DTG56" s="11"/>
      <c r="DTH56" s="11"/>
      <c r="DTI56" s="11"/>
      <c r="DTJ56" s="11"/>
      <c r="DTK56" s="11"/>
      <c r="DTL56" s="11"/>
      <c r="DTM56" s="11"/>
      <c r="DTN56" s="11"/>
      <c r="DTO56" s="11"/>
      <c r="DTP56" s="11"/>
      <c r="DTQ56" s="11"/>
      <c r="DTR56" s="11"/>
      <c r="DTS56" s="11"/>
      <c r="DTT56" s="11"/>
      <c r="DTU56" s="11"/>
      <c r="DTV56" s="11"/>
      <c r="DTW56" s="11"/>
      <c r="DTX56" s="11"/>
      <c r="DTY56" s="11"/>
      <c r="DTZ56" s="11"/>
      <c r="DUA56" s="11"/>
      <c r="DUB56" s="11"/>
      <c r="DUC56" s="11"/>
      <c r="DUD56" s="11"/>
      <c r="DUE56" s="11"/>
      <c r="DUF56" s="11"/>
      <c r="DUG56" s="11"/>
      <c r="DUH56" s="11"/>
      <c r="DUI56" s="11"/>
      <c r="DUJ56" s="11"/>
      <c r="DUK56" s="11"/>
      <c r="DUL56" s="11"/>
      <c r="DUM56" s="11"/>
      <c r="DUN56" s="11"/>
      <c r="DUO56" s="11"/>
      <c r="DUP56" s="11"/>
      <c r="DUQ56" s="11"/>
      <c r="DUR56" s="11"/>
      <c r="DUS56" s="11"/>
      <c r="DUT56" s="11"/>
      <c r="DUU56" s="11"/>
      <c r="DUV56" s="11"/>
      <c r="DUW56" s="11"/>
      <c r="DUX56" s="11"/>
      <c r="DUY56" s="11"/>
      <c r="DUZ56" s="11"/>
      <c r="DVA56" s="11"/>
      <c r="DVB56" s="11"/>
      <c r="DVC56" s="11"/>
      <c r="DVD56" s="11"/>
      <c r="DVE56" s="11"/>
      <c r="DVF56" s="11"/>
      <c r="DVG56" s="11"/>
      <c r="DVH56" s="11"/>
      <c r="DVI56" s="11"/>
      <c r="DVJ56" s="11"/>
      <c r="DVK56" s="11"/>
      <c r="DVL56" s="11"/>
      <c r="DVM56" s="11"/>
      <c r="DVN56" s="11"/>
      <c r="DVO56" s="11"/>
      <c r="DVP56" s="11"/>
      <c r="DVQ56" s="11"/>
      <c r="DVR56" s="11"/>
      <c r="DVS56" s="11"/>
      <c r="DVT56" s="11"/>
      <c r="DVU56" s="11"/>
      <c r="DVV56" s="11"/>
      <c r="DVW56" s="11"/>
      <c r="DVX56" s="11"/>
      <c r="DVY56" s="11"/>
      <c r="DVZ56" s="11"/>
      <c r="DWA56" s="11"/>
      <c r="DWB56" s="11"/>
      <c r="DWC56" s="11"/>
      <c r="DWD56" s="11"/>
      <c r="DWE56" s="11"/>
      <c r="DWF56" s="11"/>
      <c r="DWG56" s="11"/>
      <c r="DWH56" s="11"/>
      <c r="DWI56" s="11"/>
      <c r="DWJ56" s="11"/>
      <c r="DWK56" s="11"/>
      <c r="DWL56" s="11"/>
      <c r="DWM56" s="11"/>
      <c r="DWN56" s="11"/>
      <c r="DWO56" s="11"/>
      <c r="DWP56" s="11"/>
      <c r="DWQ56" s="11"/>
      <c r="DWR56" s="11"/>
      <c r="DWS56" s="11"/>
      <c r="DWT56" s="11"/>
      <c r="DWU56" s="11"/>
      <c r="DWV56" s="11"/>
      <c r="DWW56" s="11"/>
      <c r="DWX56" s="11"/>
      <c r="DWY56" s="11"/>
      <c r="DWZ56" s="11"/>
      <c r="DXA56" s="11"/>
      <c r="DXB56" s="11"/>
      <c r="DXC56" s="11"/>
      <c r="DXD56" s="11"/>
      <c r="DXE56" s="11"/>
      <c r="DXF56" s="11"/>
      <c r="DXG56" s="11"/>
      <c r="DXH56" s="11"/>
      <c r="DXI56" s="11"/>
      <c r="DXJ56" s="11"/>
      <c r="DXK56" s="11"/>
      <c r="DXL56" s="11"/>
      <c r="DXM56" s="11"/>
      <c r="DXN56" s="11"/>
      <c r="DXO56" s="11"/>
      <c r="DXP56" s="11"/>
      <c r="DXQ56" s="11"/>
      <c r="DXR56" s="11"/>
      <c r="DXS56" s="11"/>
      <c r="DXT56" s="11"/>
      <c r="DXU56" s="11"/>
      <c r="DXV56" s="11"/>
      <c r="DXW56" s="11"/>
      <c r="DXX56" s="11"/>
      <c r="DXY56" s="11"/>
      <c r="DXZ56" s="11"/>
      <c r="DYA56" s="11"/>
      <c r="DYB56" s="11"/>
      <c r="DYC56" s="11"/>
      <c r="DYD56" s="11"/>
      <c r="DYE56" s="11"/>
      <c r="DYF56" s="11"/>
      <c r="DYG56" s="11"/>
      <c r="DYH56" s="11"/>
      <c r="DYI56" s="11"/>
      <c r="DYJ56" s="11"/>
      <c r="DYK56" s="11"/>
      <c r="DYL56" s="11"/>
      <c r="DYM56" s="11"/>
      <c r="DYN56" s="11"/>
      <c r="DYO56" s="11"/>
      <c r="DYP56" s="11"/>
      <c r="DYQ56" s="11"/>
      <c r="DYR56" s="11"/>
      <c r="DYS56" s="11"/>
      <c r="DYT56" s="11"/>
      <c r="DYU56" s="11"/>
      <c r="DYV56" s="11"/>
      <c r="DYW56" s="11"/>
      <c r="DYX56" s="11"/>
      <c r="DYY56" s="11"/>
      <c r="DYZ56" s="11"/>
      <c r="DZA56" s="11"/>
      <c r="DZB56" s="11"/>
      <c r="DZC56" s="11"/>
      <c r="DZD56" s="11"/>
      <c r="DZE56" s="11"/>
      <c r="DZF56" s="11"/>
      <c r="DZG56" s="11"/>
      <c r="DZH56" s="11"/>
      <c r="DZI56" s="11"/>
      <c r="DZJ56" s="11"/>
      <c r="DZK56" s="11"/>
      <c r="DZL56" s="11"/>
      <c r="DZM56" s="11"/>
      <c r="DZN56" s="11"/>
      <c r="DZO56" s="11"/>
      <c r="DZP56" s="11"/>
      <c r="DZQ56" s="11"/>
      <c r="DZR56" s="11"/>
      <c r="DZS56" s="11"/>
      <c r="DZT56" s="11"/>
      <c r="DZU56" s="11"/>
      <c r="DZV56" s="11"/>
      <c r="DZW56" s="11"/>
      <c r="DZX56" s="11"/>
      <c r="DZY56" s="11"/>
      <c r="DZZ56" s="11"/>
      <c r="EAA56" s="11"/>
      <c r="EAB56" s="11"/>
      <c r="EAC56" s="11"/>
      <c r="EAD56" s="11"/>
      <c r="EAE56" s="11"/>
      <c r="EAF56" s="11"/>
      <c r="EAG56" s="11"/>
      <c r="EAH56" s="11"/>
      <c r="EAI56" s="11"/>
      <c r="EAJ56" s="11"/>
      <c r="EAK56" s="11"/>
      <c r="EAL56" s="11"/>
      <c r="EAM56" s="11"/>
      <c r="EAN56" s="11"/>
      <c r="EAO56" s="11"/>
      <c r="EAP56" s="11"/>
      <c r="EAQ56" s="11"/>
      <c r="EAR56" s="11"/>
      <c r="EAS56" s="11"/>
      <c r="EAT56" s="11"/>
      <c r="EAU56" s="11"/>
      <c r="EAV56" s="11"/>
      <c r="EAW56" s="11"/>
      <c r="EAX56" s="11"/>
      <c r="EAY56" s="11"/>
      <c r="EAZ56" s="11"/>
      <c r="EBA56" s="11"/>
      <c r="EBB56" s="11"/>
      <c r="EBC56" s="11"/>
      <c r="EBD56" s="11"/>
      <c r="EBE56" s="11"/>
      <c r="EBF56" s="11"/>
      <c r="EBG56" s="11"/>
      <c r="EBH56" s="11"/>
      <c r="EBI56" s="11"/>
      <c r="EBJ56" s="11"/>
      <c r="EBK56" s="11"/>
      <c r="EBL56" s="11"/>
      <c r="EBM56" s="11"/>
      <c r="EBN56" s="11"/>
      <c r="EBO56" s="11"/>
      <c r="EBP56" s="11"/>
      <c r="EBQ56" s="11"/>
      <c r="EBR56" s="11"/>
      <c r="EBS56" s="11"/>
      <c r="EBT56" s="11"/>
      <c r="EBU56" s="11"/>
      <c r="EBV56" s="11"/>
      <c r="EBW56" s="11"/>
      <c r="EBX56" s="11"/>
      <c r="EBY56" s="11"/>
      <c r="EBZ56" s="11"/>
      <c r="ECA56" s="11"/>
      <c r="ECB56" s="11"/>
      <c r="ECC56" s="11"/>
      <c r="ECD56" s="11"/>
      <c r="ECE56" s="11"/>
      <c r="ECF56" s="11"/>
      <c r="ECG56" s="11"/>
      <c r="ECH56" s="11"/>
      <c r="ECI56" s="11"/>
      <c r="ECJ56" s="11"/>
      <c r="ECK56" s="11"/>
      <c r="ECL56" s="11"/>
      <c r="ECM56" s="11"/>
      <c r="ECN56" s="11"/>
      <c r="ECO56" s="11"/>
      <c r="ECP56" s="11"/>
      <c r="ECQ56" s="11"/>
      <c r="ECR56" s="11"/>
      <c r="ECS56" s="11"/>
      <c r="ECT56" s="11"/>
      <c r="ECU56" s="11"/>
      <c r="ECV56" s="11"/>
      <c r="ECW56" s="11"/>
      <c r="ECX56" s="11"/>
      <c r="ECY56" s="11"/>
      <c r="ECZ56" s="11"/>
      <c r="EDA56" s="11"/>
      <c r="EDB56" s="11"/>
      <c r="EDC56" s="11"/>
      <c r="EDD56" s="11"/>
      <c r="EDE56" s="11"/>
      <c r="EDF56" s="11"/>
      <c r="EDG56" s="11"/>
      <c r="EDH56" s="11"/>
      <c r="EDI56" s="11"/>
      <c r="EDJ56" s="11"/>
      <c r="EDK56" s="11"/>
      <c r="EDL56" s="11"/>
      <c r="EDM56" s="11"/>
      <c r="EDN56" s="11"/>
      <c r="EDO56" s="11"/>
      <c r="EDP56" s="11"/>
      <c r="EDQ56" s="11"/>
      <c r="EDR56" s="11"/>
      <c r="EDS56" s="11"/>
      <c r="EDT56" s="11"/>
      <c r="EDU56" s="11"/>
      <c r="EDV56" s="11"/>
      <c r="EDW56" s="11"/>
      <c r="EDX56" s="11"/>
      <c r="EDY56" s="11"/>
      <c r="EDZ56" s="11"/>
      <c r="EEA56" s="11"/>
      <c r="EEB56" s="11"/>
      <c r="EEC56" s="11"/>
      <c r="EED56" s="11"/>
      <c r="EEE56" s="11"/>
      <c r="EEF56" s="11"/>
      <c r="EEG56" s="11"/>
      <c r="EEH56" s="11"/>
      <c r="EEI56" s="11"/>
      <c r="EEJ56" s="11"/>
      <c r="EEK56" s="11"/>
      <c r="EEL56" s="11"/>
      <c r="EEM56" s="11"/>
      <c r="EEN56" s="11"/>
      <c r="EEO56" s="11"/>
      <c r="EEP56" s="11"/>
      <c r="EEQ56" s="11"/>
      <c r="EER56" s="11"/>
      <c r="EES56" s="11"/>
      <c r="EET56" s="11"/>
      <c r="EEU56" s="11"/>
      <c r="EEV56" s="11"/>
      <c r="EEW56" s="11"/>
      <c r="EEX56" s="11"/>
      <c r="EEY56" s="11"/>
      <c r="EEZ56" s="11"/>
      <c r="EFA56" s="11"/>
      <c r="EFB56" s="11"/>
      <c r="EFC56" s="11"/>
      <c r="EFD56" s="11"/>
      <c r="EFE56" s="11"/>
      <c r="EFF56" s="11"/>
      <c r="EFG56" s="11"/>
      <c r="EFH56" s="11"/>
      <c r="EFI56" s="11"/>
      <c r="EFJ56" s="11"/>
      <c r="EFK56" s="11"/>
      <c r="EFL56" s="11"/>
      <c r="EFM56" s="11"/>
      <c r="EFN56" s="11"/>
      <c r="EFO56" s="11"/>
      <c r="EFP56" s="11"/>
      <c r="EFQ56" s="11"/>
      <c r="EFR56" s="11"/>
      <c r="EFS56" s="11"/>
      <c r="EFT56" s="11"/>
      <c r="EFU56" s="11"/>
      <c r="EFV56" s="11"/>
      <c r="EFW56" s="11"/>
      <c r="EFX56" s="11"/>
      <c r="EFY56" s="11"/>
      <c r="EFZ56" s="11"/>
      <c r="EGA56" s="11"/>
      <c r="EGB56" s="11"/>
      <c r="EGC56" s="11"/>
      <c r="EGD56" s="11"/>
      <c r="EGE56" s="11"/>
      <c r="EGF56" s="11"/>
      <c r="EGG56" s="11"/>
      <c r="EGH56" s="11"/>
      <c r="EGI56" s="11"/>
      <c r="EGJ56" s="11"/>
      <c r="EGK56" s="11"/>
      <c r="EGL56" s="11"/>
      <c r="EGM56" s="11"/>
      <c r="EGN56" s="11"/>
      <c r="EGO56" s="11"/>
      <c r="EGP56" s="11"/>
      <c r="EGQ56" s="11"/>
      <c r="EGR56" s="11"/>
      <c r="EGS56" s="11"/>
      <c r="EGT56" s="11"/>
      <c r="EGU56" s="11"/>
      <c r="EGV56" s="11"/>
      <c r="EGW56" s="11"/>
      <c r="EGX56" s="11"/>
      <c r="EGY56" s="11"/>
      <c r="EGZ56" s="11"/>
      <c r="EHA56" s="11"/>
      <c r="EHB56" s="11"/>
      <c r="EHC56" s="11"/>
      <c r="EHD56" s="11"/>
      <c r="EHE56" s="11"/>
      <c r="EHF56" s="11"/>
      <c r="EHG56" s="11"/>
      <c r="EHH56" s="11"/>
      <c r="EHI56" s="11"/>
      <c r="EHJ56" s="11"/>
      <c r="EHK56" s="11"/>
      <c r="EHL56" s="11"/>
      <c r="EHM56" s="11"/>
      <c r="EHN56" s="11"/>
      <c r="EHO56" s="11"/>
      <c r="EHP56" s="11"/>
      <c r="EHQ56" s="11"/>
      <c r="EHR56" s="11"/>
      <c r="EHS56" s="11"/>
      <c r="EHT56" s="11"/>
      <c r="EHU56" s="11"/>
      <c r="EHV56" s="11"/>
      <c r="EHW56" s="11"/>
      <c r="EHX56" s="11"/>
      <c r="EHY56" s="11"/>
      <c r="EHZ56" s="11"/>
      <c r="EIA56" s="11"/>
      <c r="EIB56" s="11"/>
      <c r="EIC56" s="11"/>
      <c r="EID56" s="11"/>
      <c r="EIE56" s="11"/>
      <c r="EIF56" s="11"/>
      <c r="EIG56" s="11"/>
      <c r="EIH56" s="11"/>
      <c r="EII56" s="11"/>
      <c r="EIJ56" s="11"/>
      <c r="EIK56" s="11"/>
      <c r="EIL56" s="11"/>
      <c r="EIM56" s="11"/>
      <c r="EIN56" s="11"/>
      <c r="EIO56" s="11"/>
      <c r="EIP56" s="11"/>
      <c r="EIQ56" s="11"/>
      <c r="EIR56" s="11"/>
      <c r="EIS56" s="11"/>
      <c r="EIT56" s="11"/>
      <c r="EIU56" s="11"/>
      <c r="EIV56" s="11"/>
      <c r="EIW56" s="11"/>
      <c r="EIX56" s="11"/>
      <c r="EIY56" s="11"/>
      <c r="EIZ56" s="11"/>
      <c r="EJA56" s="11"/>
      <c r="EJB56" s="11"/>
      <c r="EJC56" s="11"/>
      <c r="EJD56" s="11"/>
      <c r="EJE56" s="11"/>
      <c r="EJF56" s="11"/>
      <c r="EJG56" s="11"/>
      <c r="EJH56" s="11"/>
      <c r="EJI56" s="11"/>
      <c r="EJJ56" s="11"/>
      <c r="EJK56" s="11"/>
      <c r="EJL56" s="11"/>
      <c r="EJM56" s="11"/>
      <c r="EJN56" s="11"/>
      <c r="EJO56" s="11"/>
      <c r="EJP56" s="11"/>
      <c r="EJQ56" s="11"/>
      <c r="EJR56" s="11"/>
      <c r="EJS56" s="11"/>
      <c r="EJT56" s="11"/>
      <c r="EJU56" s="11"/>
      <c r="EJV56" s="11"/>
      <c r="EJW56" s="11"/>
      <c r="EJX56" s="11"/>
      <c r="EJY56" s="11"/>
      <c r="EJZ56" s="11"/>
      <c r="EKA56" s="11"/>
      <c r="EKB56" s="11"/>
      <c r="EKC56" s="11"/>
      <c r="EKD56" s="11"/>
      <c r="EKE56" s="11"/>
      <c r="EKF56" s="11"/>
      <c r="EKG56" s="11"/>
      <c r="EKH56" s="11"/>
      <c r="EKI56" s="11"/>
      <c r="EKJ56" s="11"/>
      <c r="EKK56" s="11"/>
      <c r="EKL56" s="11"/>
      <c r="EKM56" s="11"/>
      <c r="EKN56" s="11"/>
      <c r="EKO56" s="11"/>
      <c r="EKP56" s="11"/>
      <c r="EKQ56" s="11"/>
      <c r="EKR56" s="11"/>
      <c r="EKS56" s="11"/>
      <c r="EKT56" s="11"/>
      <c r="EKU56" s="11"/>
      <c r="EKV56" s="11"/>
      <c r="EKW56" s="11"/>
      <c r="EKX56" s="11"/>
      <c r="EKY56" s="11"/>
      <c r="EKZ56" s="11"/>
      <c r="ELA56" s="11"/>
      <c r="ELB56" s="11"/>
      <c r="ELC56" s="11"/>
      <c r="ELD56" s="11"/>
      <c r="ELE56" s="11"/>
      <c r="ELF56" s="11"/>
      <c r="ELG56" s="11"/>
      <c r="ELH56" s="11"/>
      <c r="ELI56" s="11"/>
      <c r="ELJ56" s="11"/>
      <c r="ELK56" s="11"/>
      <c r="ELL56" s="11"/>
      <c r="ELM56" s="11"/>
      <c r="ELN56" s="11"/>
      <c r="ELO56" s="11"/>
      <c r="ELP56" s="11"/>
      <c r="ELQ56" s="11"/>
      <c r="ELR56" s="11"/>
      <c r="ELS56" s="11"/>
      <c r="ELT56" s="11"/>
      <c r="ELU56" s="11"/>
      <c r="ELV56" s="11"/>
      <c r="ELW56" s="11"/>
      <c r="ELX56" s="11"/>
      <c r="ELY56" s="11"/>
      <c r="ELZ56" s="11"/>
      <c r="EMA56" s="11"/>
      <c r="EMB56" s="11"/>
      <c r="EMC56" s="11"/>
      <c r="EMD56" s="11"/>
      <c r="EME56" s="11"/>
      <c r="EMF56" s="11"/>
      <c r="EMG56" s="11"/>
      <c r="EMH56" s="11"/>
      <c r="EMI56" s="11"/>
      <c r="EMJ56" s="11"/>
      <c r="EMK56" s="11"/>
      <c r="EML56" s="11"/>
      <c r="EMM56" s="11"/>
      <c r="EMN56" s="11"/>
      <c r="EMO56" s="11"/>
      <c r="EMP56" s="11"/>
      <c r="EMQ56" s="11"/>
      <c r="EMR56" s="11"/>
      <c r="EMS56" s="11"/>
      <c r="EMT56" s="11"/>
      <c r="EMU56" s="11"/>
      <c r="EMV56" s="11"/>
      <c r="EMW56" s="11"/>
      <c r="EMX56" s="11"/>
      <c r="EMY56" s="11"/>
      <c r="EMZ56" s="11"/>
      <c r="ENA56" s="11"/>
      <c r="ENB56" s="11"/>
      <c r="ENC56" s="11"/>
      <c r="END56" s="11"/>
      <c r="ENE56" s="11"/>
      <c r="ENF56" s="11"/>
      <c r="ENG56" s="11"/>
      <c r="ENH56" s="11"/>
      <c r="ENI56" s="11"/>
      <c r="ENJ56" s="11"/>
      <c r="ENK56" s="11"/>
      <c r="ENL56" s="11"/>
      <c r="ENM56" s="11"/>
      <c r="ENN56" s="11"/>
      <c r="ENO56" s="11"/>
      <c r="ENP56" s="11"/>
      <c r="ENQ56" s="11"/>
      <c r="ENR56" s="11"/>
      <c r="ENS56" s="11"/>
      <c r="ENT56" s="11"/>
      <c r="ENU56" s="11"/>
      <c r="ENV56" s="11"/>
      <c r="ENW56" s="11"/>
      <c r="ENX56" s="11"/>
      <c r="ENY56" s="11"/>
      <c r="ENZ56" s="11"/>
      <c r="EOA56" s="11"/>
      <c r="EOB56" s="11"/>
      <c r="EOC56" s="11"/>
      <c r="EOD56" s="11"/>
      <c r="EOE56" s="11"/>
      <c r="EOF56" s="11"/>
      <c r="EOG56" s="11"/>
      <c r="EOH56" s="11"/>
      <c r="EOI56" s="11"/>
      <c r="EOJ56" s="11"/>
      <c r="EOK56" s="11"/>
      <c r="EOL56" s="11"/>
      <c r="EOM56" s="11"/>
      <c r="EON56" s="11"/>
      <c r="EOO56" s="11"/>
      <c r="EOP56" s="11"/>
      <c r="EOQ56" s="11"/>
      <c r="EOR56" s="11"/>
      <c r="EOS56" s="11"/>
      <c r="EOT56" s="11"/>
      <c r="EOU56" s="11"/>
      <c r="EOV56" s="11"/>
      <c r="EOW56" s="11"/>
      <c r="EOX56" s="11"/>
      <c r="EOY56" s="11"/>
      <c r="EOZ56" s="11"/>
      <c r="EPA56" s="11"/>
      <c r="EPB56" s="11"/>
      <c r="EPC56" s="11"/>
      <c r="EPD56" s="11"/>
      <c r="EPE56" s="11"/>
      <c r="EPF56" s="11"/>
      <c r="EPG56" s="11"/>
      <c r="EPH56" s="11"/>
      <c r="EPI56" s="11"/>
      <c r="EPJ56" s="11"/>
      <c r="EPK56" s="11"/>
      <c r="EPL56" s="11"/>
      <c r="EPM56" s="11"/>
      <c r="EPN56" s="11"/>
      <c r="EPO56" s="11"/>
      <c r="EPP56" s="11"/>
      <c r="EPQ56" s="11"/>
      <c r="EPR56" s="11"/>
      <c r="EPS56" s="11"/>
      <c r="EPT56" s="11"/>
      <c r="EPU56" s="11"/>
      <c r="EPV56" s="11"/>
      <c r="EPW56" s="11"/>
      <c r="EPX56" s="11"/>
      <c r="EPY56" s="11"/>
      <c r="EPZ56" s="11"/>
      <c r="EQA56" s="11"/>
      <c r="EQB56" s="11"/>
      <c r="EQC56" s="11"/>
      <c r="EQD56" s="11"/>
      <c r="EQE56" s="11"/>
      <c r="EQF56" s="11"/>
      <c r="EQG56" s="11"/>
      <c r="EQH56" s="11"/>
      <c r="EQI56" s="11"/>
      <c r="EQJ56" s="11"/>
      <c r="EQK56" s="11"/>
      <c r="EQL56" s="11"/>
      <c r="EQM56" s="11"/>
      <c r="EQN56" s="11"/>
      <c r="EQO56" s="11"/>
      <c r="EQP56" s="11"/>
      <c r="EQQ56" s="11"/>
      <c r="EQR56" s="11"/>
      <c r="EQS56" s="11"/>
      <c r="EQT56" s="11"/>
      <c r="EQU56" s="11"/>
      <c r="EQV56" s="11"/>
      <c r="EQW56" s="11"/>
      <c r="EQX56" s="11"/>
      <c r="EQY56" s="11"/>
      <c r="EQZ56" s="11"/>
      <c r="ERA56" s="11"/>
      <c r="ERB56" s="11"/>
      <c r="ERC56" s="11"/>
      <c r="ERD56" s="11"/>
      <c r="ERE56" s="11"/>
      <c r="ERF56" s="11"/>
      <c r="ERG56" s="11"/>
      <c r="ERH56" s="11"/>
      <c r="ERI56" s="11"/>
      <c r="ERJ56" s="11"/>
      <c r="ERK56" s="11"/>
      <c r="ERL56" s="11"/>
      <c r="ERM56" s="11"/>
      <c r="ERN56" s="11"/>
      <c r="ERO56" s="11"/>
      <c r="ERP56" s="11"/>
      <c r="ERQ56" s="11"/>
      <c r="ERR56" s="11"/>
      <c r="ERS56" s="11"/>
      <c r="ERT56" s="11"/>
      <c r="ERU56" s="11"/>
      <c r="ERV56" s="11"/>
      <c r="ERW56" s="11"/>
      <c r="ERX56" s="11"/>
      <c r="ERY56" s="11"/>
      <c r="ERZ56" s="11"/>
      <c r="ESA56" s="11"/>
      <c r="ESB56" s="11"/>
      <c r="ESC56" s="11"/>
      <c r="ESD56" s="11"/>
      <c r="ESE56" s="11"/>
      <c r="ESF56" s="11"/>
      <c r="ESG56" s="11"/>
      <c r="ESH56" s="11"/>
      <c r="ESI56" s="11"/>
      <c r="ESJ56" s="11"/>
      <c r="ESK56" s="11"/>
      <c r="ESL56" s="11"/>
      <c r="ESM56" s="11"/>
      <c r="ESN56" s="11"/>
      <c r="ESO56" s="11"/>
      <c r="ESP56" s="11"/>
      <c r="ESQ56" s="11"/>
      <c r="ESR56" s="11"/>
      <c r="ESS56" s="11"/>
      <c r="EST56" s="11"/>
      <c r="ESU56" s="11"/>
      <c r="ESV56" s="11"/>
      <c r="ESW56" s="11"/>
      <c r="ESX56" s="11"/>
      <c r="ESY56" s="11"/>
      <c r="ESZ56" s="11"/>
      <c r="ETA56" s="11"/>
      <c r="ETB56" s="11"/>
      <c r="ETC56" s="11"/>
      <c r="ETD56" s="11"/>
      <c r="ETE56" s="11"/>
      <c r="ETF56" s="11"/>
      <c r="ETG56" s="11"/>
      <c r="ETH56" s="11"/>
      <c r="ETI56" s="11"/>
      <c r="ETJ56" s="11"/>
      <c r="ETK56" s="11"/>
      <c r="ETL56" s="11"/>
      <c r="ETM56" s="11"/>
      <c r="ETN56" s="11"/>
      <c r="ETO56" s="11"/>
      <c r="ETP56" s="11"/>
      <c r="ETQ56" s="11"/>
      <c r="ETR56" s="11"/>
      <c r="ETS56" s="11"/>
      <c r="ETT56" s="11"/>
      <c r="ETU56" s="11"/>
      <c r="ETV56" s="11"/>
      <c r="ETW56" s="11"/>
      <c r="ETX56" s="11"/>
      <c r="ETY56" s="11"/>
      <c r="ETZ56" s="11"/>
      <c r="EUA56" s="11"/>
      <c r="EUB56" s="11"/>
      <c r="EUC56" s="11"/>
      <c r="EUD56" s="11"/>
      <c r="EUE56" s="11"/>
      <c r="EUF56" s="11"/>
      <c r="EUG56" s="11"/>
      <c r="EUH56" s="11"/>
      <c r="EUI56" s="11"/>
      <c r="EUJ56" s="11"/>
      <c r="EUK56" s="11"/>
      <c r="EUL56" s="11"/>
      <c r="EUM56" s="11"/>
      <c r="EUN56" s="11"/>
      <c r="EUO56" s="11"/>
      <c r="EUP56" s="11"/>
      <c r="EUQ56" s="11"/>
      <c r="EUR56" s="11"/>
      <c r="EUS56" s="11"/>
      <c r="EUT56" s="11"/>
      <c r="EUU56" s="11"/>
      <c r="EUV56" s="11"/>
      <c r="EUW56" s="11"/>
      <c r="EUX56" s="11"/>
      <c r="EUY56" s="11"/>
      <c r="EUZ56" s="11"/>
      <c r="EVA56" s="11"/>
      <c r="EVB56" s="11"/>
      <c r="EVC56" s="11"/>
      <c r="EVD56" s="11"/>
      <c r="EVE56" s="11"/>
      <c r="EVF56" s="11"/>
      <c r="EVG56" s="11"/>
      <c r="EVH56" s="11"/>
      <c r="EVI56" s="11"/>
      <c r="EVJ56" s="11"/>
      <c r="EVK56" s="11"/>
      <c r="EVL56" s="11"/>
      <c r="EVM56" s="11"/>
      <c r="EVN56" s="11"/>
      <c r="EVO56" s="11"/>
      <c r="EVP56" s="11"/>
      <c r="EVQ56" s="11"/>
      <c r="EVR56" s="11"/>
      <c r="EVS56" s="11"/>
      <c r="EVT56" s="11"/>
      <c r="EVU56" s="11"/>
      <c r="EVV56" s="11"/>
      <c r="EVW56" s="11"/>
      <c r="EVX56" s="11"/>
      <c r="EVY56" s="11"/>
      <c r="EVZ56" s="11"/>
      <c r="EWA56" s="11"/>
      <c r="EWB56" s="11"/>
      <c r="EWC56" s="11"/>
      <c r="EWD56" s="11"/>
      <c r="EWE56" s="11"/>
      <c r="EWF56" s="11"/>
      <c r="EWG56" s="11"/>
      <c r="EWH56" s="11"/>
      <c r="EWI56" s="11"/>
      <c r="EWJ56" s="11"/>
      <c r="EWK56" s="11"/>
      <c r="EWL56" s="11"/>
      <c r="EWM56" s="11"/>
      <c r="EWN56" s="11"/>
      <c r="EWO56" s="11"/>
      <c r="EWP56" s="11"/>
      <c r="EWQ56" s="11"/>
      <c r="EWR56" s="11"/>
      <c r="EWS56" s="11"/>
      <c r="EWT56" s="11"/>
      <c r="EWU56" s="11"/>
      <c r="EWV56" s="11"/>
      <c r="EWW56" s="11"/>
      <c r="EWX56" s="11"/>
      <c r="EWY56" s="11"/>
      <c r="EWZ56" s="11"/>
      <c r="EXA56" s="11"/>
      <c r="EXB56" s="11"/>
      <c r="EXC56" s="11"/>
      <c r="EXD56" s="11"/>
      <c r="EXE56" s="11"/>
      <c r="EXF56" s="11"/>
      <c r="EXG56" s="11"/>
      <c r="EXH56" s="11"/>
      <c r="EXI56" s="11"/>
      <c r="EXJ56" s="11"/>
      <c r="EXK56" s="11"/>
      <c r="EXL56" s="11"/>
      <c r="EXM56" s="11"/>
      <c r="EXN56" s="11"/>
      <c r="EXO56" s="11"/>
      <c r="EXP56" s="11"/>
      <c r="EXQ56" s="11"/>
      <c r="EXR56" s="11"/>
      <c r="EXS56" s="11"/>
      <c r="EXT56" s="11"/>
      <c r="EXU56" s="11"/>
      <c r="EXV56" s="11"/>
      <c r="EXW56" s="11"/>
      <c r="EXX56" s="11"/>
      <c r="EXY56" s="11"/>
      <c r="EXZ56" s="11"/>
      <c r="EYA56" s="11"/>
      <c r="EYB56" s="11"/>
      <c r="EYC56" s="11"/>
      <c r="EYD56" s="11"/>
      <c r="EYE56" s="11"/>
      <c r="EYF56" s="11"/>
      <c r="EYG56" s="11"/>
      <c r="EYH56" s="11"/>
      <c r="EYI56" s="11"/>
      <c r="EYJ56" s="11"/>
      <c r="EYK56" s="11"/>
      <c r="EYL56" s="11"/>
      <c r="EYM56" s="11"/>
      <c r="EYN56" s="11"/>
      <c r="EYO56" s="11"/>
      <c r="EYP56" s="11"/>
      <c r="EYQ56" s="11"/>
      <c r="EYR56" s="11"/>
      <c r="EYS56" s="11"/>
      <c r="EYT56" s="11"/>
      <c r="EYU56" s="11"/>
      <c r="EYV56" s="11"/>
      <c r="EYW56" s="11"/>
      <c r="EYX56" s="11"/>
      <c r="EYY56" s="11"/>
      <c r="EYZ56" s="11"/>
      <c r="EZA56" s="11"/>
      <c r="EZB56" s="11"/>
      <c r="EZC56" s="11"/>
      <c r="EZD56" s="11"/>
      <c r="EZE56" s="11"/>
      <c r="EZF56" s="11"/>
      <c r="EZG56" s="11"/>
      <c r="EZH56" s="11"/>
      <c r="EZI56" s="11"/>
      <c r="EZJ56" s="11"/>
      <c r="EZK56" s="11"/>
      <c r="EZL56" s="11"/>
      <c r="EZM56" s="11"/>
      <c r="EZN56" s="11"/>
      <c r="EZO56" s="11"/>
      <c r="EZP56" s="11"/>
      <c r="EZQ56" s="11"/>
      <c r="EZR56" s="11"/>
      <c r="EZS56" s="11"/>
      <c r="EZT56" s="11"/>
      <c r="EZU56" s="11"/>
      <c r="EZV56" s="11"/>
      <c r="EZW56" s="11"/>
      <c r="EZX56" s="11"/>
      <c r="EZY56" s="11"/>
      <c r="EZZ56" s="11"/>
      <c r="FAA56" s="11"/>
      <c r="FAB56" s="11"/>
      <c r="FAC56" s="11"/>
      <c r="FAD56" s="11"/>
      <c r="FAE56" s="11"/>
      <c r="FAF56" s="11"/>
      <c r="FAG56" s="11"/>
      <c r="FAH56" s="11"/>
      <c r="FAI56" s="11"/>
      <c r="FAJ56" s="11"/>
      <c r="FAK56" s="11"/>
      <c r="FAL56" s="11"/>
      <c r="FAM56" s="11"/>
      <c r="FAN56" s="11"/>
      <c r="FAO56" s="11"/>
      <c r="FAP56" s="11"/>
      <c r="FAQ56" s="11"/>
      <c r="FAR56" s="11"/>
      <c r="FAS56" s="11"/>
      <c r="FAT56" s="11"/>
      <c r="FAU56" s="11"/>
      <c r="FAV56" s="11"/>
      <c r="FAW56" s="11"/>
      <c r="FAX56" s="11"/>
      <c r="FAY56" s="11"/>
      <c r="FAZ56" s="11"/>
      <c r="FBA56" s="11"/>
      <c r="FBB56" s="11"/>
      <c r="FBC56" s="11"/>
      <c r="FBD56" s="11"/>
      <c r="FBE56" s="11"/>
      <c r="FBF56" s="11"/>
      <c r="FBG56" s="11"/>
      <c r="FBH56" s="11"/>
      <c r="FBI56" s="11"/>
      <c r="FBJ56" s="11"/>
      <c r="FBK56" s="11"/>
      <c r="FBL56" s="11"/>
      <c r="FBM56" s="11"/>
      <c r="FBN56" s="11"/>
      <c r="FBO56" s="11"/>
      <c r="FBP56" s="11"/>
      <c r="FBQ56" s="11"/>
      <c r="FBR56" s="11"/>
      <c r="FBS56" s="11"/>
      <c r="FBT56" s="11"/>
      <c r="FBU56" s="11"/>
      <c r="FBV56" s="11"/>
      <c r="FBW56" s="11"/>
      <c r="FBX56" s="11"/>
      <c r="FBY56" s="11"/>
      <c r="FBZ56" s="11"/>
      <c r="FCA56" s="11"/>
      <c r="FCB56" s="11"/>
      <c r="FCC56" s="11"/>
      <c r="FCD56" s="11"/>
      <c r="FCE56" s="11"/>
      <c r="FCF56" s="11"/>
      <c r="FCG56" s="11"/>
      <c r="FCH56" s="11"/>
      <c r="FCI56" s="11"/>
      <c r="FCJ56" s="11"/>
      <c r="FCK56" s="11"/>
      <c r="FCL56" s="11"/>
      <c r="FCM56" s="11"/>
      <c r="FCN56" s="11"/>
      <c r="FCO56" s="11"/>
      <c r="FCP56" s="11"/>
      <c r="FCQ56" s="11"/>
      <c r="FCR56" s="11"/>
      <c r="FCS56" s="11"/>
      <c r="FCT56" s="11"/>
      <c r="FCU56" s="11"/>
      <c r="FCV56" s="11"/>
      <c r="FCW56" s="11"/>
      <c r="FCX56" s="11"/>
      <c r="FCY56" s="11"/>
      <c r="FCZ56" s="11"/>
      <c r="FDA56" s="11"/>
      <c r="FDB56" s="11"/>
      <c r="FDC56" s="11"/>
      <c r="FDD56" s="11"/>
      <c r="FDE56" s="11"/>
      <c r="FDF56" s="11"/>
      <c r="FDG56" s="11"/>
      <c r="FDH56" s="11"/>
      <c r="FDI56" s="11"/>
      <c r="FDJ56" s="11"/>
      <c r="FDK56" s="11"/>
      <c r="FDL56" s="11"/>
      <c r="FDM56" s="11"/>
      <c r="FDN56" s="11"/>
      <c r="FDO56" s="11"/>
      <c r="FDP56" s="11"/>
      <c r="FDQ56" s="11"/>
      <c r="FDR56" s="11"/>
      <c r="FDS56" s="11"/>
      <c r="FDT56" s="11"/>
      <c r="FDU56" s="11"/>
      <c r="FDV56" s="11"/>
      <c r="FDW56" s="11"/>
      <c r="FDX56" s="11"/>
      <c r="FDY56" s="11"/>
      <c r="FDZ56" s="11"/>
      <c r="FEA56" s="11"/>
      <c r="FEB56" s="11"/>
      <c r="FEC56" s="11"/>
      <c r="FED56" s="11"/>
      <c r="FEE56" s="11"/>
      <c r="FEF56" s="11"/>
      <c r="FEG56" s="11"/>
      <c r="FEH56" s="11"/>
      <c r="FEI56" s="11"/>
      <c r="FEJ56" s="11"/>
      <c r="FEK56" s="11"/>
      <c r="FEL56" s="11"/>
      <c r="FEM56" s="11"/>
      <c r="FEN56" s="11"/>
      <c r="FEO56" s="11"/>
      <c r="FEP56" s="11"/>
      <c r="FEQ56" s="11"/>
      <c r="FER56" s="11"/>
      <c r="FES56" s="11"/>
      <c r="FET56" s="11"/>
      <c r="FEU56" s="11"/>
      <c r="FEV56" s="11"/>
      <c r="FEW56" s="11"/>
      <c r="FEX56" s="11"/>
      <c r="FEY56" s="11"/>
      <c r="FEZ56" s="11"/>
      <c r="FFA56" s="11"/>
      <c r="FFB56" s="11"/>
      <c r="FFC56" s="11"/>
      <c r="FFD56" s="11"/>
      <c r="FFE56" s="11"/>
      <c r="FFF56" s="11"/>
      <c r="FFG56" s="11"/>
      <c r="FFH56" s="11"/>
      <c r="FFI56" s="11"/>
      <c r="FFJ56" s="11"/>
      <c r="FFK56" s="11"/>
      <c r="FFL56" s="11"/>
      <c r="FFM56" s="11"/>
      <c r="FFN56" s="11"/>
      <c r="FFO56" s="11"/>
      <c r="FFP56" s="11"/>
      <c r="FFQ56" s="11"/>
      <c r="FFR56" s="11"/>
      <c r="FFS56" s="11"/>
      <c r="FFT56" s="11"/>
      <c r="FFU56" s="11"/>
      <c r="FFV56" s="11"/>
      <c r="FFW56" s="11"/>
      <c r="FFX56" s="11"/>
      <c r="FFY56" s="11"/>
      <c r="FFZ56" s="11"/>
      <c r="FGA56" s="11"/>
      <c r="FGB56" s="11"/>
      <c r="FGC56" s="11"/>
      <c r="FGD56" s="11"/>
      <c r="FGE56" s="11"/>
      <c r="FGF56" s="11"/>
      <c r="FGG56" s="11"/>
      <c r="FGH56" s="11"/>
      <c r="FGI56" s="11"/>
      <c r="FGJ56" s="11"/>
      <c r="FGK56" s="11"/>
      <c r="FGL56" s="11"/>
      <c r="FGM56" s="11"/>
      <c r="FGN56" s="11"/>
      <c r="FGO56" s="11"/>
      <c r="FGP56" s="11"/>
      <c r="FGQ56" s="11"/>
      <c r="FGR56" s="11"/>
      <c r="FGS56" s="11"/>
      <c r="FGT56" s="11"/>
      <c r="FGU56" s="11"/>
      <c r="FGV56" s="11"/>
      <c r="FGW56" s="11"/>
      <c r="FGX56" s="11"/>
      <c r="FGY56" s="11"/>
      <c r="FGZ56" s="11"/>
      <c r="FHA56" s="11"/>
      <c r="FHB56" s="11"/>
      <c r="FHC56" s="11"/>
      <c r="FHD56" s="11"/>
      <c r="FHE56" s="11"/>
      <c r="FHF56" s="11"/>
      <c r="FHG56" s="11"/>
      <c r="FHH56" s="11"/>
      <c r="FHI56" s="11"/>
      <c r="FHJ56" s="11"/>
      <c r="FHK56" s="11"/>
      <c r="FHL56" s="11"/>
      <c r="FHM56" s="11"/>
      <c r="FHN56" s="11"/>
      <c r="FHO56" s="11"/>
      <c r="FHP56" s="11"/>
      <c r="FHQ56" s="11"/>
      <c r="FHR56" s="11"/>
      <c r="FHS56" s="11"/>
      <c r="FHT56" s="11"/>
      <c r="FHU56" s="11"/>
      <c r="FHV56" s="11"/>
      <c r="FHW56" s="11"/>
      <c r="FHX56" s="11"/>
      <c r="FHY56" s="11"/>
      <c r="FHZ56" s="11"/>
      <c r="FIA56" s="11"/>
      <c r="FIB56" s="11"/>
      <c r="FIC56" s="11"/>
      <c r="FID56" s="11"/>
      <c r="FIE56" s="11"/>
      <c r="FIF56" s="11"/>
      <c r="FIG56" s="11"/>
      <c r="FIH56" s="11"/>
      <c r="FII56" s="11"/>
      <c r="FIJ56" s="11"/>
      <c r="FIK56" s="11"/>
      <c r="FIL56" s="11"/>
      <c r="FIM56" s="11"/>
      <c r="FIN56" s="11"/>
      <c r="FIO56" s="11"/>
      <c r="FIP56" s="11"/>
      <c r="FIQ56" s="11"/>
      <c r="FIR56" s="11"/>
      <c r="FIS56" s="11"/>
      <c r="FIT56" s="11"/>
      <c r="FIU56" s="11"/>
      <c r="FIV56" s="11"/>
      <c r="FIW56" s="11"/>
      <c r="FIX56" s="11"/>
      <c r="FIY56" s="11"/>
      <c r="FIZ56" s="11"/>
      <c r="FJA56" s="11"/>
      <c r="FJB56" s="11"/>
      <c r="FJC56" s="11"/>
      <c r="FJD56" s="11"/>
      <c r="FJE56" s="11"/>
      <c r="FJF56" s="11"/>
      <c r="FJG56" s="11"/>
      <c r="FJH56" s="11"/>
      <c r="FJI56" s="11"/>
      <c r="FJJ56" s="11"/>
      <c r="FJK56" s="11"/>
      <c r="FJL56" s="11"/>
      <c r="FJM56" s="11"/>
      <c r="FJN56" s="11"/>
      <c r="FJO56" s="11"/>
      <c r="FJP56" s="11"/>
      <c r="FJQ56" s="11"/>
      <c r="FJR56" s="11"/>
      <c r="FJS56" s="11"/>
      <c r="FJT56" s="11"/>
      <c r="FJU56" s="11"/>
      <c r="FJV56" s="11"/>
      <c r="FJW56" s="11"/>
      <c r="FJX56" s="11"/>
      <c r="FJY56" s="11"/>
      <c r="FJZ56" s="11"/>
      <c r="FKA56" s="11"/>
      <c r="FKB56" s="11"/>
      <c r="FKC56" s="11"/>
      <c r="FKD56" s="11"/>
      <c r="FKE56" s="11"/>
      <c r="FKF56" s="11"/>
      <c r="FKG56" s="11"/>
      <c r="FKH56" s="11"/>
      <c r="FKI56" s="11"/>
      <c r="FKJ56" s="11"/>
      <c r="FKK56" s="11"/>
      <c r="FKL56" s="11"/>
      <c r="FKM56" s="11"/>
      <c r="FKN56" s="11"/>
      <c r="FKO56" s="11"/>
      <c r="FKP56" s="11"/>
      <c r="FKQ56" s="11"/>
      <c r="FKR56" s="11"/>
      <c r="FKS56" s="11"/>
      <c r="FKT56" s="11"/>
      <c r="FKU56" s="11"/>
      <c r="FKV56" s="11"/>
      <c r="FKW56" s="11"/>
      <c r="FKX56" s="11"/>
      <c r="FKY56" s="11"/>
      <c r="FKZ56" s="11"/>
      <c r="FLA56" s="11"/>
      <c r="FLB56" s="11"/>
      <c r="FLC56" s="11"/>
      <c r="FLD56" s="11"/>
      <c r="FLE56" s="11"/>
      <c r="FLF56" s="11"/>
      <c r="FLG56" s="11"/>
      <c r="FLH56" s="11"/>
      <c r="FLI56" s="11"/>
      <c r="FLJ56" s="11"/>
      <c r="FLK56" s="11"/>
      <c r="FLL56" s="11"/>
      <c r="FLM56" s="11"/>
      <c r="FLN56" s="11"/>
      <c r="FLO56" s="11"/>
      <c r="FLP56" s="11"/>
      <c r="FLQ56" s="11"/>
      <c r="FLR56" s="11"/>
      <c r="FLS56" s="11"/>
      <c r="FLT56" s="11"/>
      <c r="FLU56" s="11"/>
      <c r="FLV56" s="11"/>
      <c r="FLW56" s="11"/>
      <c r="FLX56" s="11"/>
      <c r="FLY56" s="11"/>
      <c r="FLZ56" s="11"/>
      <c r="FMA56" s="11"/>
      <c r="FMB56" s="11"/>
      <c r="FMC56" s="11"/>
      <c r="FMD56" s="11"/>
      <c r="FME56" s="11"/>
      <c r="FMF56" s="11"/>
      <c r="FMG56" s="11"/>
      <c r="FMH56" s="11"/>
      <c r="FMI56" s="11"/>
      <c r="FMJ56" s="11"/>
      <c r="FMK56" s="11"/>
      <c r="FML56" s="11"/>
      <c r="FMM56" s="11"/>
      <c r="FMN56" s="11"/>
      <c r="FMO56" s="11"/>
      <c r="FMP56" s="11"/>
      <c r="FMQ56" s="11"/>
      <c r="FMR56" s="11"/>
      <c r="FMS56" s="11"/>
      <c r="FMT56" s="11"/>
      <c r="FMU56" s="11"/>
      <c r="FMV56" s="11"/>
      <c r="FMW56" s="11"/>
      <c r="FMX56" s="11"/>
      <c r="FMY56" s="11"/>
      <c r="FMZ56" s="11"/>
      <c r="FNA56" s="11"/>
      <c r="FNB56" s="11"/>
      <c r="FNC56" s="11"/>
      <c r="FND56" s="11"/>
      <c r="FNE56" s="11"/>
      <c r="FNF56" s="11"/>
      <c r="FNG56" s="11"/>
      <c r="FNH56" s="11"/>
      <c r="FNI56" s="11"/>
      <c r="FNJ56" s="11"/>
      <c r="FNK56" s="11"/>
      <c r="FNL56" s="11"/>
      <c r="FNM56" s="11"/>
      <c r="FNN56" s="11"/>
      <c r="FNO56" s="11"/>
      <c r="FNP56" s="11"/>
      <c r="FNQ56" s="11"/>
      <c r="FNR56" s="11"/>
      <c r="FNS56" s="11"/>
      <c r="FNT56" s="11"/>
      <c r="FNU56" s="11"/>
      <c r="FNV56" s="11"/>
      <c r="FNW56" s="11"/>
      <c r="FNX56" s="11"/>
      <c r="FNY56" s="11"/>
      <c r="FNZ56" s="11"/>
      <c r="FOA56" s="11"/>
      <c r="FOB56" s="11"/>
      <c r="FOC56" s="11"/>
      <c r="FOD56" s="11"/>
      <c r="FOE56" s="11"/>
      <c r="FOF56" s="11"/>
      <c r="FOG56" s="11"/>
      <c r="FOH56" s="11"/>
      <c r="FOI56" s="11"/>
      <c r="FOJ56" s="11"/>
      <c r="FOK56" s="11"/>
      <c r="FOL56" s="11"/>
      <c r="FOM56" s="11"/>
      <c r="FON56" s="11"/>
      <c r="FOO56" s="11"/>
      <c r="FOP56" s="11"/>
      <c r="FOQ56" s="11"/>
      <c r="FOR56" s="11"/>
      <c r="FOS56" s="11"/>
      <c r="FOT56" s="11"/>
      <c r="FOU56" s="11"/>
      <c r="FOV56" s="11"/>
      <c r="FOW56" s="11"/>
      <c r="FOX56" s="11"/>
      <c r="FOY56" s="11"/>
      <c r="FOZ56" s="11"/>
      <c r="FPA56" s="11"/>
      <c r="FPB56" s="11"/>
      <c r="FPC56" s="11"/>
      <c r="FPD56" s="11"/>
      <c r="FPE56" s="11"/>
      <c r="FPF56" s="11"/>
      <c r="FPG56" s="11"/>
      <c r="FPH56" s="11"/>
      <c r="FPI56" s="11"/>
      <c r="FPJ56" s="11"/>
      <c r="FPK56" s="11"/>
      <c r="FPL56" s="11"/>
      <c r="FPM56" s="11"/>
      <c r="FPN56" s="11"/>
      <c r="FPO56" s="11"/>
      <c r="FPP56" s="11"/>
      <c r="FPQ56" s="11"/>
      <c r="FPR56" s="11"/>
      <c r="FPS56" s="11"/>
      <c r="FPT56" s="11"/>
      <c r="FPU56" s="11"/>
      <c r="FPV56" s="11"/>
      <c r="FPW56" s="11"/>
      <c r="FPX56" s="11"/>
      <c r="FPY56" s="11"/>
      <c r="FPZ56" s="11"/>
      <c r="FQA56" s="11"/>
      <c r="FQB56" s="11"/>
      <c r="FQC56" s="11"/>
      <c r="FQD56" s="11"/>
      <c r="FQE56" s="11"/>
      <c r="FQF56" s="11"/>
      <c r="FQG56" s="11"/>
      <c r="FQH56" s="11"/>
      <c r="FQI56" s="11"/>
      <c r="FQJ56" s="11"/>
      <c r="FQK56" s="11"/>
      <c r="FQL56" s="11"/>
      <c r="FQM56" s="11"/>
      <c r="FQN56" s="11"/>
      <c r="FQO56" s="11"/>
      <c r="FQP56" s="11"/>
      <c r="FQQ56" s="11"/>
      <c r="FQR56" s="11"/>
      <c r="FQS56" s="11"/>
      <c r="FQT56" s="11"/>
      <c r="FQU56" s="11"/>
      <c r="FQV56" s="11"/>
      <c r="FQW56" s="11"/>
      <c r="FQX56" s="11"/>
      <c r="FQY56" s="11"/>
      <c r="FQZ56" s="11"/>
      <c r="FRA56" s="11"/>
      <c r="FRB56" s="11"/>
      <c r="FRC56" s="11"/>
      <c r="FRD56" s="11"/>
      <c r="FRE56" s="11"/>
      <c r="FRF56" s="11"/>
      <c r="FRG56" s="11"/>
      <c r="FRH56" s="11"/>
      <c r="FRI56" s="11"/>
      <c r="FRJ56" s="11"/>
      <c r="FRK56" s="11"/>
      <c r="FRL56" s="11"/>
      <c r="FRM56" s="11"/>
      <c r="FRN56" s="11"/>
      <c r="FRO56" s="11"/>
      <c r="FRP56" s="11"/>
      <c r="FRQ56" s="11"/>
      <c r="FRR56" s="11"/>
      <c r="FRS56" s="11"/>
      <c r="FRT56" s="11"/>
      <c r="FRU56" s="11"/>
      <c r="FRV56" s="11"/>
      <c r="FRW56" s="11"/>
      <c r="FRX56" s="11"/>
      <c r="FRY56" s="11"/>
      <c r="FRZ56" s="11"/>
      <c r="FSA56" s="11"/>
      <c r="FSB56" s="11"/>
      <c r="FSC56" s="11"/>
      <c r="FSD56" s="11"/>
      <c r="FSE56" s="11"/>
      <c r="FSF56" s="11"/>
      <c r="FSG56" s="11"/>
      <c r="FSH56" s="11"/>
      <c r="FSI56" s="11"/>
      <c r="FSJ56" s="11"/>
      <c r="FSK56" s="11"/>
      <c r="FSL56" s="11"/>
      <c r="FSM56" s="11"/>
      <c r="FSN56" s="11"/>
      <c r="FSO56" s="11"/>
      <c r="FSP56" s="11"/>
      <c r="FSQ56" s="11"/>
      <c r="FSR56" s="11"/>
      <c r="FSS56" s="11"/>
      <c r="FST56" s="11"/>
      <c r="FSU56" s="11"/>
      <c r="FSV56" s="11"/>
      <c r="FSW56" s="11"/>
      <c r="FSX56" s="11"/>
      <c r="FSY56" s="11"/>
      <c r="FSZ56" s="11"/>
      <c r="FTA56" s="11"/>
      <c r="FTB56" s="11"/>
      <c r="FTC56" s="11"/>
      <c r="FTD56" s="11"/>
      <c r="FTE56" s="11"/>
      <c r="FTF56" s="11"/>
      <c r="FTG56" s="11"/>
      <c r="FTH56" s="11"/>
      <c r="FTI56" s="11"/>
      <c r="FTJ56" s="11"/>
      <c r="FTK56" s="11"/>
      <c r="FTL56" s="11"/>
      <c r="FTM56" s="11"/>
      <c r="FTN56" s="11"/>
      <c r="FTO56" s="11"/>
      <c r="FTP56" s="11"/>
      <c r="FTQ56" s="11"/>
      <c r="FTR56" s="11"/>
      <c r="FTS56" s="11"/>
      <c r="FTT56" s="11"/>
      <c r="FTU56" s="11"/>
      <c r="FTV56" s="11"/>
      <c r="FTW56" s="11"/>
      <c r="FTX56" s="11"/>
      <c r="FTY56" s="11"/>
      <c r="FTZ56" s="11"/>
      <c r="FUA56" s="11"/>
      <c r="FUB56" s="11"/>
      <c r="FUC56" s="11"/>
      <c r="FUD56" s="11"/>
      <c r="FUE56" s="11"/>
      <c r="FUF56" s="11"/>
      <c r="FUG56" s="11"/>
      <c r="FUH56" s="11"/>
      <c r="FUI56" s="11"/>
      <c r="FUJ56" s="11"/>
      <c r="FUK56" s="11"/>
      <c r="FUL56" s="11"/>
      <c r="FUM56" s="11"/>
      <c r="FUN56" s="11"/>
      <c r="FUO56" s="11"/>
      <c r="FUP56" s="11"/>
      <c r="FUQ56" s="11"/>
      <c r="FUR56" s="11"/>
      <c r="FUS56" s="11"/>
      <c r="FUT56" s="11"/>
      <c r="FUU56" s="11"/>
      <c r="FUV56" s="11"/>
      <c r="FUW56" s="11"/>
      <c r="FUX56" s="11"/>
      <c r="FUY56" s="11"/>
      <c r="FUZ56" s="11"/>
      <c r="FVA56" s="11"/>
      <c r="FVB56" s="11"/>
      <c r="FVC56" s="11"/>
      <c r="FVD56" s="11"/>
      <c r="FVE56" s="11"/>
      <c r="FVF56" s="11"/>
      <c r="FVG56" s="11"/>
      <c r="FVH56" s="11"/>
      <c r="FVI56" s="11"/>
      <c r="FVJ56" s="11"/>
      <c r="FVK56" s="11"/>
      <c r="FVL56" s="11"/>
      <c r="FVM56" s="11"/>
      <c r="FVN56" s="11"/>
      <c r="FVO56" s="11"/>
      <c r="FVP56" s="11"/>
      <c r="FVQ56" s="11"/>
      <c r="FVR56" s="11"/>
      <c r="FVS56" s="11"/>
      <c r="FVT56" s="11"/>
      <c r="FVU56" s="11"/>
      <c r="FVV56" s="11"/>
      <c r="FVW56" s="11"/>
      <c r="FVX56" s="11"/>
      <c r="FVY56" s="11"/>
      <c r="FVZ56" s="11"/>
      <c r="FWA56" s="11"/>
      <c r="FWB56" s="11"/>
      <c r="FWC56" s="11"/>
      <c r="FWD56" s="11"/>
      <c r="FWE56" s="11"/>
      <c r="FWF56" s="11"/>
      <c r="FWG56" s="11"/>
      <c r="FWH56" s="11"/>
      <c r="FWI56" s="11"/>
      <c r="FWJ56" s="11"/>
      <c r="FWK56" s="11"/>
      <c r="FWL56" s="11"/>
      <c r="FWM56" s="11"/>
      <c r="FWN56" s="11"/>
      <c r="FWO56" s="11"/>
      <c r="FWP56" s="11"/>
      <c r="FWQ56" s="11"/>
      <c r="FWR56" s="11"/>
      <c r="FWS56" s="11"/>
      <c r="FWT56" s="11"/>
      <c r="FWU56" s="11"/>
      <c r="FWV56" s="11"/>
      <c r="FWW56" s="11"/>
      <c r="FWX56" s="11"/>
      <c r="FWY56" s="11"/>
      <c r="FWZ56" s="11"/>
      <c r="FXA56" s="11"/>
      <c r="FXB56" s="11"/>
      <c r="FXC56" s="11"/>
      <c r="FXD56" s="11"/>
      <c r="FXE56" s="11"/>
      <c r="FXF56" s="11"/>
      <c r="FXG56" s="11"/>
      <c r="FXH56" s="11"/>
      <c r="FXI56" s="11"/>
      <c r="FXJ56" s="11"/>
      <c r="FXK56" s="11"/>
      <c r="FXL56" s="11"/>
      <c r="FXM56" s="11"/>
      <c r="FXN56" s="11"/>
      <c r="FXO56" s="11"/>
      <c r="FXP56" s="11"/>
      <c r="FXQ56" s="11"/>
      <c r="FXR56" s="11"/>
      <c r="FXS56" s="11"/>
      <c r="FXT56" s="11"/>
      <c r="FXU56" s="11"/>
      <c r="FXV56" s="11"/>
      <c r="FXW56" s="11"/>
      <c r="FXX56" s="11"/>
      <c r="FXY56" s="11"/>
      <c r="FXZ56" s="11"/>
      <c r="FYA56" s="11"/>
      <c r="FYB56" s="11"/>
      <c r="FYC56" s="11"/>
      <c r="FYD56" s="11"/>
      <c r="FYE56" s="11"/>
      <c r="FYF56" s="11"/>
      <c r="FYG56" s="11"/>
      <c r="FYH56" s="11"/>
      <c r="FYI56" s="11"/>
      <c r="FYJ56" s="11"/>
      <c r="FYK56" s="11"/>
      <c r="FYL56" s="11"/>
      <c r="FYM56" s="11"/>
      <c r="FYN56" s="11"/>
      <c r="FYO56" s="11"/>
      <c r="FYP56" s="11"/>
      <c r="FYQ56" s="11"/>
      <c r="FYR56" s="11"/>
      <c r="FYS56" s="11"/>
      <c r="FYT56" s="11"/>
      <c r="FYU56" s="11"/>
      <c r="FYV56" s="11"/>
      <c r="FYW56" s="11"/>
      <c r="FYX56" s="11"/>
      <c r="FYY56" s="11"/>
      <c r="FYZ56" s="11"/>
      <c r="FZA56" s="11"/>
      <c r="FZB56" s="11"/>
      <c r="FZC56" s="11"/>
      <c r="FZD56" s="11"/>
      <c r="FZE56" s="11"/>
      <c r="FZF56" s="11"/>
      <c r="FZG56" s="11"/>
      <c r="FZH56" s="11"/>
      <c r="FZI56" s="11"/>
      <c r="FZJ56" s="11"/>
      <c r="FZK56" s="11"/>
      <c r="FZL56" s="11"/>
      <c r="FZM56" s="11"/>
      <c r="FZN56" s="11"/>
      <c r="FZO56" s="11"/>
      <c r="FZP56" s="11"/>
      <c r="FZQ56" s="11"/>
      <c r="FZR56" s="11"/>
      <c r="FZS56" s="11"/>
      <c r="FZT56" s="11"/>
      <c r="FZU56" s="11"/>
      <c r="FZV56" s="11"/>
      <c r="FZW56" s="11"/>
      <c r="FZX56" s="11"/>
      <c r="FZY56" s="11"/>
      <c r="FZZ56" s="11"/>
      <c r="GAA56" s="11"/>
      <c r="GAB56" s="11"/>
      <c r="GAC56" s="11"/>
      <c r="GAD56" s="11"/>
      <c r="GAE56" s="11"/>
      <c r="GAF56" s="11"/>
      <c r="GAG56" s="11"/>
      <c r="GAH56" s="11"/>
      <c r="GAI56" s="11"/>
      <c r="GAJ56" s="11"/>
      <c r="GAK56" s="11"/>
      <c r="GAL56" s="11"/>
      <c r="GAM56" s="11"/>
      <c r="GAN56" s="11"/>
      <c r="GAO56" s="11"/>
      <c r="GAP56" s="11"/>
      <c r="GAQ56" s="11"/>
      <c r="GAR56" s="11"/>
      <c r="GAS56" s="11"/>
      <c r="GAT56" s="11"/>
      <c r="GAU56" s="11"/>
      <c r="GAV56" s="11"/>
      <c r="GAW56" s="11"/>
      <c r="GAX56" s="11"/>
      <c r="GAY56" s="11"/>
      <c r="GAZ56" s="11"/>
      <c r="GBA56" s="11"/>
      <c r="GBB56" s="11"/>
      <c r="GBC56" s="11"/>
      <c r="GBD56" s="11"/>
      <c r="GBE56" s="11"/>
      <c r="GBF56" s="11"/>
      <c r="GBG56" s="11"/>
      <c r="GBH56" s="11"/>
      <c r="GBI56" s="11"/>
      <c r="GBJ56" s="11"/>
      <c r="GBK56" s="11"/>
      <c r="GBL56" s="11"/>
      <c r="GBM56" s="11"/>
      <c r="GBN56" s="11"/>
      <c r="GBO56" s="11"/>
      <c r="GBP56" s="11"/>
      <c r="GBQ56" s="11"/>
      <c r="GBR56" s="11"/>
      <c r="GBS56" s="11"/>
      <c r="GBT56" s="11"/>
      <c r="GBU56" s="11"/>
      <c r="GBV56" s="11"/>
      <c r="GBW56" s="11"/>
      <c r="GBX56" s="11"/>
      <c r="GBY56" s="11"/>
      <c r="GBZ56" s="11"/>
      <c r="GCA56" s="11"/>
      <c r="GCB56" s="11"/>
      <c r="GCC56" s="11"/>
      <c r="GCD56" s="11"/>
      <c r="GCE56" s="11"/>
      <c r="GCF56" s="11"/>
      <c r="GCG56" s="11"/>
      <c r="GCH56" s="11"/>
      <c r="GCI56" s="11"/>
      <c r="GCJ56" s="11"/>
      <c r="GCK56" s="11"/>
      <c r="GCL56" s="11"/>
      <c r="GCM56" s="11"/>
      <c r="GCN56" s="11"/>
      <c r="GCO56" s="11"/>
      <c r="GCP56" s="11"/>
      <c r="GCQ56" s="11"/>
      <c r="GCR56" s="11"/>
      <c r="GCS56" s="11"/>
      <c r="GCT56" s="11"/>
      <c r="GCU56" s="11"/>
      <c r="GCV56" s="11"/>
      <c r="GCW56" s="11"/>
      <c r="GCX56" s="11"/>
      <c r="GCY56" s="11"/>
      <c r="GCZ56" s="11"/>
      <c r="GDA56" s="11"/>
      <c r="GDB56" s="11"/>
      <c r="GDC56" s="11"/>
      <c r="GDD56" s="11"/>
      <c r="GDE56" s="11"/>
      <c r="GDF56" s="11"/>
      <c r="GDG56" s="11"/>
      <c r="GDH56" s="11"/>
      <c r="GDI56" s="11"/>
      <c r="GDJ56" s="11"/>
      <c r="GDK56" s="11"/>
      <c r="GDL56" s="11"/>
      <c r="GDM56" s="11"/>
      <c r="GDN56" s="11"/>
      <c r="GDO56" s="11"/>
      <c r="GDP56" s="11"/>
      <c r="GDQ56" s="11"/>
      <c r="GDR56" s="11"/>
      <c r="GDS56" s="11"/>
      <c r="GDT56" s="11"/>
      <c r="GDU56" s="11"/>
      <c r="GDV56" s="11"/>
      <c r="GDW56" s="11"/>
      <c r="GDX56" s="11"/>
      <c r="GDY56" s="11"/>
      <c r="GDZ56" s="11"/>
      <c r="GEA56" s="11"/>
      <c r="GEB56" s="11"/>
      <c r="GEC56" s="11"/>
      <c r="GED56" s="11"/>
      <c r="GEE56" s="11"/>
      <c r="GEF56" s="11"/>
      <c r="GEG56" s="11"/>
      <c r="GEH56" s="11"/>
      <c r="GEI56" s="11"/>
      <c r="GEJ56" s="11"/>
      <c r="GEK56" s="11"/>
      <c r="GEL56" s="11"/>
      <c r="GEM56" s="11"/>
      <c r="GEN56" s="11"/>
      <c r="GEO56" s="11"/>
      <c r="GEP56" s="11"/>
      <c r="GEQ56" s="11"/>
      <c r="GER56" s="11"/>
      <c r="GES56" s="11"/>
      <c r="GET56" s="11"/>
      <c r="GEU56" s="11"/>
      <c r="GEV56" s="11"/>
      <c r="GEW56" s="11"/>
      <c r="GEX56" s="11"/>
      <c r="GEY56" s="11"/>
      <c r="GEZ56" s="11"/>
      <c r="GFA56" s="11"/>
      <c r="GFB56" s="11"/>
      <c r="GFC56" s="11"/>
      <c r="GFD56" s="11"/>
      <c r="GFE56" s="11"/>
      <c r="GFF56" s="11"/>
      <c r="GFG56" s="11"/>
      <c r="GFH56" s="11"/>
      <c r="GFI56" s="11"/>
      <c r="GFJ56" s="11"/>
      <c r="GFK56" s="11"/>
      <c r="GFL56" s="11"/>
      <c r="GFM56" s="11"/>
      <c r="GFN56" s="11"/>
      <c r="GFO56" s="11"/>
      <c r="GFP56" s="11"/>
      <c r="GFQ56" s="11"/>
      <c r="GFR56" s="11"/>
      <c r="GFS56" s="11"/>
      <c r="GFT56" s="11"/>
      <c r="GFU56" s="11"/>
      <c r="GFV56" s="11"/>
      <c r="GFW56" s="11"/>
      <c r="GFX56" s="11"/>
      <c r="GFY56" s="11"/>
      <c r="GFZ56" s="11"/>
      <c r="GGA56" s="11"/>
      <c r="GGB56" s="11"/>
      <c r="GGC56" s="11"/>
      <c r="GGD56" s="11"/>
      <c r="GGE56" s="11"/>
      <c r="GGF56" s="11"/>
      <c r="GGG56" s="11"/>
      <c r="GGH56" s="11"/>
      <c r="GGI56" s="11"/>
      <c r="GGJ56" s="11"/>
      <c r="GGK56" s="11"/>
      <c r="GGL56" s="11"/>
      <c r="GGM56" s="11"/>
      <c r="GGN56" s="11"/>
      <c r="GGO56" s="11"/>
      <c r="GGP56" s="11"/>
      <c r="GGQ56" s="11"/>
      <c r="GGR56" s="11"/>
      <c r="GGS56" s="11"/>
      <c r="GGT56" s="11"/>
      <c r="GGU56" s="11"/>
      <c r="GGV56" s="11"/>
      <c r="GGW56" s="11"/>
      <c r="GGX56" s="11"/>
      <c r="GGY56" s="11"/>
      <c r="GGZ56" s="11"/>
      <c r="GHA56" s="11"/>
      <c r="GHB56" s="11"/>
      <c r="GHC56" s="11"/>
      <c r="GHD56" s="11"/>
      <c r="GHE56" s="11"/>
      <c r="GHF56" s="11"/>
      <c r="GHG56" s="11"/>
      <c r="GHH56" s="11"/>
      <c r="GHI56" s="11"/>
      <c r="GHJ56" s="11"/>
      <c r="GHK56" s="11"/>
      <c r="GHL56" s="11"/>
      <c r="GHM56" s="11"/>
      <c r="GHN56" s="11"/>
      <c r="GHO56" s="11"/>
      <c r="GHP56" s="11"/>
      <c r="GHQ56" s="11"/>
      <c r="GHR56" s="11"/>
      <c r="GHS56" s="11"/>
      <c r="GHT56" s="11"/>
      <c r="GHU56" s="11"/>
      <c r="GHV56" s="11"/>
      <c r="GHW56" s="11"/>
      <c r="GHX56" s="11"/>
      <c r="GHY56" s="11"/>
      <c r="GHZ56" s="11"/>
      <c r="GIA56" s="11"/>
      <c r="GIB56" s="11"/>
      <c r="GIC56" s="11"/>
      <c r="GID56" s="11"/>
      <c r="GIE56" s="11"/>
      <c r="GIF56" s="11"/>
      <c r="GIG56" s="11"/>
      <c r="GIH56" s="11"/>
      <c r="GII56" s="11"/>
      <c r="GIJ56" s="11"/>
      <c r="GIK56" s="11"/>
      <c r="GIL56" s="11"/>
      <c r="GIM56" s="11"/>
      <c r="GIN56" s="11"/>
      <c r="GIO56" s="11"/>
      <c r="GIP56" s="11"/>
      <c r="GIQ56" s="11"/>
      <c r="GIR56" s="11"/>
      <c r="GIS56" s="11"/>
      <c r="GIT56" s="11"/>
      <c r="GIU56" s="11"/>
      <c r="GIV56" s="11"/>
      <c r="GIW56" s="11"/>
      <c r="GIX56" s="11"/>
      <c r="GIY56" s="11"/>
      <c r="GIZ56" s="11"/>
      <c r="GJA56" s="11"/>
      <c r="GJB56" s="11"/>
      <c r="GJC56" s="11"/>
      <c r="GJD56" s="11"/>
      <c r="GJE56" s="11"/>
      <c r="GJF56" s="11"/>
      <c r="GJG56" s="11"/>
      <c r="GJH56" s="11"/>
      <c r="GJI56" s="11"/>
      <c r="GJJ56" s="11"/>
      <c r="GJK56" s="11"/>
      <c r="GJL56" s="11"/>
      <c r="GJM56" s="11"/>
      <c r="GJN56" s="11"/>
      <c r="GJO56" s="11"/>
      <c r="GJP56" s="11"/>
      <c r="GJQ56" s="11"/>
      <c r="GJR56" s="11"/>
      <c r="GJS56" s="11"/>
      <c r="GJT56" s="11"/>
      <c r="GJU56" s="11"/>
      <c r="GJV56" s="11"/>
      <c r="GJW56" s="11"/>
      <c r="GJX56" s="11"/>
      <c r="GJY56" s="11"/>
      <c r="GJZ56" s="11"/>
      <c r="GKA56" s="11"/>
      <c r="GKB56" s="11"/>
      <c r="GKC56" s="11"/>
      <c r="GKD56" s="11"/>
      <c r="GKE56" s="11"/>
      <c r="GKF56" s="11"/>
      <c r="GKG56" s="11"/>
      <c r="GKH56" s="11"/>
      <c r="GKI56" s="11"/>
      <c r="GKJ56" s="11"/>
      <c r="GKK56" s="11"/>
      <c r="GKL56" s="11"/>
      <c r="GKM56" s="11"/>
      <c r="GKN56" s="11"/>
      <c r="GKO56" s="11"/>
      <c r="GKP56" s="11"/>
      <c r="GKQ56" s="11"/>
      <c r="GKR56" s="11"/>
      <c r="GKS56" s="11"/>
      <c r="GKT56" s="11"/>
      <c r="GKU56" s="11"/>
      <c r="GKV56" s="11"/>
      <c r="GKW56" s="11"/>
      <c r="GKX56" s="11"/>
      <c r="GKY56" s="11"/>
      <c r="GKZ56" s="11"/>
      <c r="GLA56" s="11"/>
      <c r="GLB56" s="11"/>
      <c r="GLC56" s="11"/>
      <c r="GLD56" s="11"/>
      <c r="GLE56" s="11"/>
      <c r="GLF56" s="11"/>
      <c r="GLG56" s="11"/>
      <c r="GLH56" s="11"/>
      <c r="GLI56" s="11"/>
      <c r="GLJ56" s="11"/>
      <c r="GLK56" s="11"/>
      <c r="GLL56" s="11"/>
      <c r="GLM56" s="11"/>
      <c r="GLN56" s="11"/>
      <c r="GLO56" s="11"/>
      <c r="GLP56" s="11"/>
      <c r="GLQ56" s="11"/>
      <c r="GLR56" s="11"/>
      <c r="GLS56" s="11"/>
      <c r="GLT56" s="11"/>
      <c r="GLU56" s="11"/>
      <c r="GLV56" s="11"/>
      <c r="GLW56" s="11"/>
      <c r="GLX56" s="11"/>
      <c r="GLY56" s="11"/>
      <c r="GLZ56" s="11"/>
      <c r="GMA56" s="11"/>
      <c r="GMB56" s="11"/>
      <c r="GMC56" s="11"/>
      <c r="GMD56" s="11"/>
      <c r="GME56" s="11"/>
      <c r="GMF56" s="11"/>
      <c r="GMG56" s="11"/>
      <c r="GMH56" s="11"/>
      <c r="GMI56" s="11"/>
      <c r="GMJ56" s="11"/>
      <c r="GMK56" s="11"/>
      <c r="GML56" s="11"/>
      <c r="GMM56" s="11"/>
      <c r="GMN56" s="11"/>
      <c r="GMO56" s="11"/>
      <c r="GMP56" s="11"/>
      <c r="GMQ56" s="11"/>
      <c r="GMR56" s="11"/>
      <c r="GMS56" s="11"/>
      <c r="GMT56" s="11"/>
      <c r="GMU56" s="11"/>
      <c r="GMV56" s="11"/>
      <c r="GMW56" s="11"/>
      <c r="GMX56" s="11"/>
      <c r="GMY56" s="11"/>
      <c r="GMZ56" s="11"/>
      <c r="GNA56" s="11"/>
      <c r="GNB56" s="11"/>
      <c r="GNC56" s="11"/>
      <c r="GND56" s="11"/>
      <c r="GNE56" s="11"/>
      <c r="GNF56" s="11"/>
      <c r="GNG56" s="11"/>
      <c r="GNH56" s="11"/>
      <c r="GNI56" s="11"/>
      <c r="GNJ56" s="11"/>
      <c r="GNK56" s="11"/>
      <c r="GNL56" s="11"/>
      <c r="GNM56" s="11"/>
      <c r="GNN56" s="11"/>
      <c r="GNO56" s="11"/>
      <c r="GNP56" s="11"/>
      <c r="GNQ56" s="11"/>
      <c r="GNR56" s="11"/>
      <c r="GNS56" s="11"/>
      <c r="GNT56" s="11"/>
      <c r="GNU56" s="11"/>
      <c r="GNV56" s="11"/>
      <c r="GNW56" s="11"/>
      <c r="GNX56" s="11"/>
      <c r="GNY56" s="11"/>
      <c r="GNZ56" s="11"/>
      <c r="GOA56" s="11"/>
      <c r="GOB56" s="11"/>
      <c r="GOC56" s="11"/>
      <c r="GOD56" s="11"/>
      <c r="GOE56" s="11"/>
      <c r="GOF56" s="11"/>
      <c r="GOG56" s="11"/>
      <c r="GOH56" s="11"/>
      <c r="GOI56" s="11"/>
      <c r="GOJ56" s="11"/>
      <c r="GOK56" s="11"/>
      <c r="GOL56" s="11"/>
      <c r="GOM56" s="11"/>
      <c r="GON56" s="11"/>
      <c r="GOO56" s="11"/>
      <c r="GOP56" s="11"/>
      <c r="GOQ56" s="11"/>
      <c r="GOR56" s="11"/>
      <c r="GOS56" s="11"/>
      <c r="GOT56" s="11"/>
      <c r="GOU56" s="11"/>
      <c r="GOV56" s="11"/>
      <c r="GOW56" s="11"/>
      <c r="GOX56" s="11"/>
      <c r="GOY56" s="11"/>
      <c r="GOZ56" s="11"/>
      <c r="GPA56" s="11"/>
      <c r="GPB56" s="11"/>
      <c r="GPC56" s="11"/>
      <c r="GPD56" s="11"/>
      <c r="GPE56" s="11"/>
      <c r="GPF56" s="11"/>
      <c r="GPG56" s="11"/>
      <c r="GPH56" s="11"/>
      <c r="GPI56" s="11"/>
      <c r="GPJ56" s="11"/>
      <c r="GPK56" s="11"/>
      <c r="GPL56" s="11"/>
      <c r="GPM56" s="11"/>
      <c r="GPN56" s="11"/>
      <c r="GPO56" s="11"/>
      <c r="GPP56" s="11"/>
      <c r="GPQ56" s="11"/>
      <c r="GPR56" s="11"/>
      <c r="GPS56" s="11"/>
      <c r="GPT56" s="11"/>
      <c r="GPU56" s="11"/>
      <c r="GPV56" s="11"/>
      <c r="GPW56" s="11"/>
      <c r="GPX56" s="11"/>
      <c r="GPY56" s="11"/>
      <c r="GPZ56" s="11"/>
      <c r="GQA56" s="11"/>
      <c r="GQB56" s="11"/>
      <c r="GQC56" s="11"/>
      <c r="GQD56" s="11"/>
      <c r="GQE56" s="11"/>
      <c r="GQF56" s="11"/>
      <c r="GQG56" s="11"/>
      <c r="GQH56" s="11"/>
      <c r="GQI56" s="11"/>
      <c r="GQJ56" s="11"/>
      <c r="GQK56" s="11"/>
      <c r="GQL56" s="11"/>
      <c r="GQM56" s="11"/>
      <c r="GQN56" s="11"/>
      <c r="GQO56" s="11"/>
      <c r="GQP56" s="11"/>
      <c r="GQQ56" s="11"/>
      <c r="GQR56" s="11"/>
      <c r="GQS56" s="11"/>
      <c r="GQT56" s="11"/>
      <c r="GQU56" s="11"/>
      <c r="GQV56" s="11"/>
      <c r="GQW56" s="11"/>
      <c r="GQX56" s="11"/>
      <c r="GQY56" s="11"/>
      <c r="GQZ56" s="11"/>
      <c r="GRA56" s="11"/>
      <c r="GRB56" s="11"/>
      <c r="GRC56" s="11"/>
      <c r="GRD56" s="11"/>
      <c r="GRE56" s="11"/>
      <c r="GRF56" s="11"/>
      <c r="GRG56" s="11"/>
      <c r="GRH56" s="11"/>
      <c r="GRI56" s="11"/>
      <c r="GRJ56" s="11"/>
      <c r="GRK56" s="11"/>
      <c r="GRL56" s="11"/>
      <c r="GRM56" s="11"/>
      <c r="GRN56" s="11"/>
      <c r="GRO56" s="11"/>
      <c r="GRP56" s="11"/>
      <c r="GRQ56" s="11"/>
      <c r="GRR56" s="11"/>
      <c r="GRS56" s="11"/>
      <c r="GRT56" s="11"/>
      <c r="GRU56" s="11"/>
      <c r="GRV56" s="11"/>
      <c r="GRW56" s="11"/>
      <c r="GRX56" s="11"/>
      <c r="GRY56" s="11"/>
      <c r="GRZ56" s="11"/>
      <c r="GSA56" s="11"/>
      <c r="GSB56" s="11"/>
      <c r="GSC56" s="11"/>
      <c r="GSD56" s="11"/>
      <c r="GSE56" s="11"/>
      <c r="GSF56" s="11"/>
      <c r="GSG56" s="11"/>
      <c r="GSH56" s="11"/>
      <c r="GSI56" s="11"/>
      <c r="GSJ56" s="11"/>
      <c r="GSK56" s="11"/>
      <c r="GSL56" s="11"/>
      <c r="GSM56" s="11"/>
      <c r="GSN56" s="11"/>
      <c r="GSO56" s="11"/>
      <c r="GSP56" s="11"/>
      <c r="GSQ56" s="11"/>
      <c r="GSR56" s="11"/>
      <c r="GSS56" s="11"/>
      <c r="GST56" s="11"/>
      <c r="GSU56" s="11"/>
      <c r="GSV56" s="11"/>
      <c r="GSW56" s="11"/>
      <c r="GSX56" s="11"/>
      <c r="GSY56" s="11"/>
      <c r="GSZ56" s="11"/>
      <c r="GTA56" s="11"/>
      <c r="GTB56" s="11"/>
      <c r="GTC56" s="11"/>
      <c r="GTD56" s="11"/>
      <c r="GTE56" s="11"/>
      <c r="GTF56" s="11"/>
      <c r="GTG56" s="11"/>
      <c r="GTH56" s="11"/>
      <c r="GTI56" s="11"/>
      <c r="GTJ56" s="11"/>
      <c r="GTK56" s="11"/>
      <c r="GTL56" s="11"/>
      <c r="GTM56" s="11"/>
      <c r="GTN56" s="11"/>
      <c r="GTO56" s="11"/>
      <c r="GTP56" s="11"/>
      <c r="GTQ56" s="11"/>
      <c r="GTR56" s="11"/>
      <c r="GTS56" s="11"/>
      <c r="GTT56" s="11"/>
      <c r="GTU56" s="11"/>
      <c r="GTV56" s="11"/>
      <c r="GTW56" s="11"/>
      <c r="GTX56" s="11"/>
      <c r="GTY56" s="11"/>
      <c r="GTZ56" s="11"/>
      <c r="GUA56" s="11"/>
      <c r="GUB56" s="11"/>
      <c r="GUC56" s="11"/>
      <c r="GUD56" s="11"/>
      <c r="GUE56" s="11"/>
      <c r="GUF56" s="11"/>
      <c r="GUG56" s="11"/>
      <c r="GUH56" s="11"/>
      <c r="GUI56" s="11"/>
      <c r="GUJ56" s="11"/>
      <c r="GUK56" s="11"/>
      <c r="GUL56" s="11"/>
      <c r="GUM56" s="11"/>
      <c r="GUN56" s="11"/>
      <c r="GUO56" s="11"/>
      <c r="GUP56" s="11"/>
      <c r="GUQ56" s="11"/>
      <c r="GUR56" s="11"/>
      <c r="GUS56" s="11"/>
      <c r="GUT56" s="11"/>
      <c r="GUU56" s="11"/>
      <c r="GUV56" s="11"/>
      <c r="GUW56" s="11"/>
      <c r="GUX56" s="11"/>
      <c r="GUY56" s="11"/>
      <c r="GUZ56" s="11"/>
      <c r="GVA56" s="11"/>
      <c r="GVB56" s="11"/>
      <c r="GVC56" s="11"/>
      <c r="GVD56" s="11"/>
      <c r="GVE56" s="11"/>
      <c r="GVF56" s="11"/>
      <c r="GVG56" s="11"/>
      <c r="GVH56" s="11"/>
      <c r="GVI56" s="11"/>
      <c r="GVJ56" s="11"/>
      <c r="GVK56" s="11"/>
      <c r="GVL56" s="11"/>
      <c r="GVM56" s="11"/>
      <c r="GVN56" s="11"/>
      <c r="GVO56" s="11"/>
      <c r="GVP56" s="11"/>
      <c r="GVQ56" s="11"/>
      <c r="GVR56" s="11"/>
      <c r="GVS56" s="11"/>
      <c r="GVT56" s="11"/>
      <c r="GVU56" s="11"/>
      <c r="GVV56" s="11"/>
      <c r="GVW56" s="11"/>
      <c r="GVX56" s="11"/>
      <c r="GVY56" s="11"/>
      <c r="GVZ56" s="11"/>
      <c r="GWA56" s="11"/>
      <c r="GWB56" s="11"/>
      <c r="GWC56" s="11"/>
      <c r="GWD56" s="11"/>
      <c r="GWE56" s="11"/>
      <c r="GWF56" s="11"/>
      <c r="GWG56" s="11"/>
      <c r="GWH56" s="11"/>
      <c r="GWI56" s="11"/>
      <c r="GWJ56" s="11"/>
      <c r="GWK56" s="11"/>
      <c r="GWL56" s="11"/>
      <c r="GWM56" s="11"/>
      <c r="GWN56" s="11"/>
      <c r="GWO56" s="11"/>
      <c r="GWP56" s="11"/>
      <c r="GWQ56" s="11"/>
      <c r="GWR56" s="11"/>
      <c r="GWS56" s="11"/>
      <c r="GWT56" s="11"/>
      <c r="GWU56" s="11"/>
      <c r="GWV56" s="11"/>
      <c r="GWW56" s="11"/>
      <c r="GWX56" s="11"/>
      <c r="GWY56" s="11"/>
      <c r="GWZ56" s="11"/>
      <c r="GXA56" s="11"/>
      <c r="GXB56" s="11"/>
      <c r="GXC56" s="11"/>
      <c r="GXD56" s="11"/>
      <c r="GXE56" s="11"/>
      <c r="GXF56" s="11"/>
      <c r="GXG56" s="11"/>
      <c r="GXH56" s="11"/>
      <c r="GXI56" s="11"/>
      <c r="GXJ56" s="11"/>
      <c r="GXK56" s="11"/>
      <c r="GXL56" s="11"/>
      <c r="GXM56" s="11"/>
      <c r="GXN56" s="11"/>
      <c r="GXO56" s="11"/>
      <c r="GXP56" s="11"/>
      <c r="GXQ56" s="11"/>
      <c r="GXR56" s="11"/>
      <c r="GXS56" s="11"/>
      <c r="GXT56" s="11"/>
      <c r="GXU56" s="11"/>
      <c r="GXV56" s="11"/>
      <c r="GXW56" s="11"/>
      <c r="GXX56" s="11"/>
      <c r="GXY56" s="11"/>
      <c r="GXZ56" s="11"/>
      <c r="GYA56" s="11"/>
      <c r="GYB56" s="11"/>
      <c r="GYC56" s="11"/>
      <c r="GYD56" s="11"/>
      <c r="GYE56" s="11"/>
      <c r="GYF56" s="11"/>
      <c r="GYG56" s="11"/>
      <c r="GYH56" s="11"/>
      <c r="GYI56" s="11"/>
      <c r="GYJ56" s="11"/>
      <c r="GYK56" s="11"/>
      <c r="GYL56" s="11"/>
      <c r="GYM56" s="11"/>
      <c r="GYN56" s="11"/>
      <c r="GYO56" s="11"/>
      <c r="GYP56" s="11"/>
      <c r="GYQ56" s="11"/>
      <c r="GYR56" s="11"/>
      <c r="GYS56" s="11"/>
      <c r="GYT56" s="11"/>
      <c r="GYU56" s="11"/>
      <c r="GYV56" s="11"/>
      <c r="GYW56" s="11"/>
      <c r="GYX56" s="11"/>
      <c r="GYY56" s="11"/>
      <c r="GYZ56" s="11"/>
      <c r="GZA56" s="11"/>
      <c r="GZB56" s="11"/>
      <c r="GZC56" s="11"/>
      <c r="GZD56" s="11"/>
      <c r="GZE56" s="11"/>
      <c r="GZF56" s="11"/>
      <c r="GZG56" s="11"/>
      <c r="GZH56" s="11"/>
      <c r="GZI56" s="11"/>
      <c r="GZJ56" s="11"/>
      <c r="GZK56" s="11"/>
      <c r="GZL56" s="11"/>
      <c r="GZM56" s="11"/>
      <c r="GZN56" s="11"/>
      <c r="GZO56" s="11"/>
      <c r="GZP56" s="11"/>
      <c r="GZQ56" s="11"/>
      <c r="GZR56" s="11"/>
      <c r="GZS56" s="11"/>
      <c r="GZT56" s="11"/>
      <c r="GZU56" s="11"/>
      <c r="GZV56" s="11"/>
      <c r="GZW56" s="11"/>
      <c r="GZX56" s="11"/>
      <c r="GZY56" s="11"/>
      <c r="GZZ56" s="11"/>
      <c r="HAA56" s="11"/>
      <c r="HAB56" s="11"/>
      <c r="HAC56" s="11"/>
      <c r="HAD56" s="11"/>
      <c r="HAE56" s="11"/>
      <c r="HAF56" s="11"/>
      <c r="HAG56" s="11"/>
      <c r="HAH56" s="11"/>
      <c r="HAI56" s="11"/>
      <c r="HAJ56" s="11"/>
      <c r="HAK56" s="11"/>
      <c r="HAL56" s="11"/>
      <c r="HAM56" s="11"/>
      <c r="HAN56" s="11"/>
      <c r="HAO56" s="11"/>
      <c r="HAP56" s="11"/>
      <c r="HAQ56" s="11"/>
      <c r="HAR56" s="11"/>
      <c r="HAS56" s="11"/>
      <c r="HAT56" s="11"/>
      <c r="HAU56" s="11"/>
      <c r="HAV56" s="11"/>
      <c r="HAW56" s="11"/>
      <c r="HAX56" s="11"/>
      <c r="HAY56" s="11"/>
      <c r="HAZ56" s="11"/>
      <c r="HBA56" s="11"/>
      <c r="HBB56" s="11"/>
      <c r="HBC56" s="11"/>
      <c r="HBD56" s="11"/>
      <c r="HBE56" s="11"/>
      <c r="HBF56" s="11"/>
      <c r="HBG56" s="11"/>
      <c r="HBH56" s="11"/>
      <c r="HBI56" s="11"/>
      <c r="HBJ56" s="11"/>
      <c r="HBK56" s="11"/>
      <c r="HBL56" s="11"/>
      <c r="HBM56" s="11"/>
      <c r="HBN56" s="11"/>
      <c r="HBO56" s="11"/>
      <c r="HBP56" s="11"/>
      <c r="HBQ56" s="11"/>
      <c r="HBR56" s="11"/>
      <c r="HBS56" s="11"/>
      <c r="HBT56" s="11"/>
      <c r="HBU56" s="11"/>
      <c r="HBV56" s="11"/>
      <c r="HBW56" s="11"/>
      <c r="HBX56" s="11"/>
      <c r="HBY56" s="11"/>
      <c r="HBZ56" s="11"/>
      <c r="HCA56" s="11"/>
      <c r="HCB56" s="11"/>
      <c r="HCC56" s="11"/>
      <c r="HCD56" s="11"/>
      <c r="HCE56" s="11"/>
      <c r="HCF56" s="11"/>
      <c r="HCG56" s="11"/>
      <c r="HCH56" s="11"/>
      <c r="HCI56" s="11"/>
      <c r="HCJ56" s="11"/>
      <c r="HCK56" s="11"/>
      <c r="HCL56" s="11"/>
      <c r="HCM56" s="11"/>
      <c r="HCN56" s="11"/>
      <c r="HCO56" s="11"/>
      <c r="HCP56" s="11"/>
      <c r="HCQ56" s="11"/>
      <c r="HCR56" s="11"/>
      <c r="HCS56" s="11"/>
      <c r="HCT56" s="11"/>
      <c r="HCU56" s="11"/>
      <c r="HCV56" s="11"/>
      <c r="HCW56" s="11"/>
      <c r="HCX56" s="11"/>
      <c r="HCY56" s="11"/>
      <c r="HCZ56" s="11"/>
      <c r="HDA56" s="11"/>
      <c r="HDB56" s="11"/>
      <c r="HDC56" s="11"/>
      <c r="HDD56" s="11"/>
      <c r="HDE56" s="11"/>
      <c r="HDF56" s="11"/>
      <c r="HDG56" s="11"/>
      <c r="HDH56" s="11"/>
      <c r="HDI56" s="11"/>
      <c r="HDJ56" s="11"/>
      <c r="HDK56" s="11"/>
      <c r="HDL56" s="11"/>
      <c r="HDM56" s="11"/>
      <c r="HDN56" s="11"/>
      <c r="HDO56" s="11"/>
      <c r="HDP56" s="11"/>
      <c r="HDQ56" s="11"/>
      <c r="HDR56" s="11"/>
      <c r="HDS56" s="11"/>
      <c r="HDT56" s="11"/>
      <c r="HDU56" s="11"/>
      <c r="HDV56" s="11"/>
      <c r="HDW56" s="11"/>
      <c r="HDX56" s="11"/>
      <c r="HDY56" s="11"/>
      <c r="HDZ56" s="11"/>
      <c r="HEA56" s="11"/>
      <c r="HEB56" s="11"/>
      <c r="HEC56" s="11"/>
      <c r="HED56" s="11"/>
      <c r="HEE56" s="11"/>
      <c r="HEF56" s="11"/>
      <c r="HEG56" s="11"/>
      <c r="HEH56" s="11"/>
      <c r="HEI56" s="11"/>
      <c r="HEJ56" s="11"/>
      <c r="HEK56" s="11"/>
      <c r="HEL56" s="11"/>
      <c r="HEM56" s="11"/>
      <c r="HEN56" s="11"/>
      <c r="HEO56" s="11"/>
      <c r="HEP56" s="11"/>
      <c r="HEQ56" s="11"/>
      <c r="HER56" s="11"/>
      <c r="HES56" s="11"/>
      <c r="HET56" s="11"/>
      <c r="HEU56" s="11"/>
      <c r="HEV56" s="11"/>
      <c r="HEW56" s="11"/>
      <c r="HEX56" s="11"/>
      <c r="HEY56" s="11"/>
      <c r="HEZ56" s="11"/>
      <c r="HFA56" s="11"/>
      <c r="HFB56" s="11"/>
      <c r="HFC56" s="11"/>
      <c r="HFD56" s="11"/>
      <c r="HFE56" s="11"/>
      <c r="HFF56" s="11"/>
      <c r="HFG56" s="11"/>
      <c r="HFH56" s="11"/>
      <c r="HFI56" s="11"/>
      <c r="HFJ56" s="11"/>
      <c r="HFK56" s="11"/>
      <c r="HFL56" s="11"/>
      <c r="HFM56" s="11"/>
      <c r="HFN56" s="11"/>
      <c r="HFO56" s="11"/>
      <c r="HFP56" s="11"/>
      <c r="HFQ56" s="11"/>
      <c r="HFR56" s="11"/>
      <c r="HFS56" s="11"/>
      <c r="HFT56" s="11"/>
      <c r="HFU56" s="11"/>
      <c r="HFV56" s="11"/>
      <c r="HFW56" s="11"/>
      <c r="HFX56" s="11"/>
      <c r="HFY56" s="11"/>
      <c r="HFZ56" s="11"/>
      <c r="HGA56" s="11"/>
      <c r="HGB56" s="11"/>
      <c r="HGC56" s="11"/>
      <c r="HGD56" s="11"/>
      <c r="HGE56" s="11"/>
      <c r="HGF56" s="11"/>
      <c r="HGG56" s="11"/>
      <c r="HGH56" s="11"/>
      <c r="HGI56" s="11"/>
      <c r="HGJ56" s="11"/>
      <c r="HGK56" s="11"/>
      <c r="HGL56" s="11"/>
      <c r="HGM56" s="11"/>
      <c r="HGN56" s="11"/>
      <c r="HGO56" s="11"/>
      <c r="HGP56" s="11"/>
      <c r="HGQ56" s="11"/>
      <c r="HGR56" s="11"/>
      <c r="HGS56" s="11"/>
      <c r="HGT56" s="11"/>
      <c r="HGU56" s="11"/>
      <c r="HGV56" s="11"/>
      <c r="HGW56" s="11"/>
      <c r="HGX56" s="11"/>
      <c r="HGY56" s="11"/>
      <c r="HGZ56" s="11"/>
      <c r="HHA56" s="11"/>
      <c r="HHB56" s="11"/>
      <c r="HHC56" s="11"/>
      <c r="HHD56" s="11"/>
      <c r="HHE56" s="11"/>
      <c r="HHF56" s="11"/>
      <c r="HHG56" s="11"/>
      <c r="HHH56" s="11"/>
      <c r="HHI56" s="11"/>
      <c r="HHJ56" s="11"/>
      <c r="HHK56" s="11"/>
      <c r="HHL56" s="11"/>
      <c r="HHM56" s="11"/>
      <c r="HHN56" s="11"/>
      <c r="HHO56" s="11"/>
      <c r="HHP56" s="11"/>
      <c r="HHQ56" s="11"/>
      <c r="HHR56" s="11"/>
      <c r="HHS56" s="11"/>
      <c r="HHT56" s="11"/>
      <c r="HHU56" s="11"/>
      <c r="HHV56" s="11"/>
      <c r="HHW56" s="11"/>
      <c r="HHX56" s="11"/>
      <c r="HHY56" s="11"/>
      <c r="HHZ56" s="11"/>
      <c r="HIA56" s="11"/>
      <c r="HIB56" s="11"/>
      <c r="HIC56" s="11"/>
      <c r="HID56" s="11"/>
      <c r="HIE56" s="11"/>
      <c r="HIF56" s="11"/>
      <c r="HIG56" s="11"/>
      <c r="HIH56" s="11"/>
      <c r="HII56" s="11"/>
      <c r="HIJ56" s="11"/>
      <c r="HIK56" s="11"/>
      <c r="HIL56" s="11"/>
      <c r="HIM56" s="11"/>
      <c r="HIN56" s="11"/>
      <c r="HIO56" s="11"/>
      <c r="HIP56" s="11"/>
      <c r="HIQ56" s="11"/>
      <c r="HIR56" s="11"/>
      <c r="HIS56" s="11"/>
      <c r="HIT56" s="11"/>
      <c r="HIU56" s="11"/>
      <c r="HIV56" s="11"/>
      <c r="HIW56" s="11"/>
      <c r="HIX56" s="11"/>
      <c r="HIY56" s="11"/>
      <c r="HIZ56" s="11"/>
      <c r="HJA56" s="11"/>
      <c r="HJB56" s="11"/>
      <c r="HJC56" s="11"/>
      <c r="HJD56" s="11"/>
      <c r="HJE56" s="11"/>
      <c r="HJF56" s="11"/>
      <c r="HJG56" s="11"/>
      <c r="HJH56" s="11"/>
      <c r="HJI56" s="11"/>
      <c r="HJJ56" s="11"/>
      <c r="HJK56" s="11"/>
      <c r="HJL56" s="11"/>
      <c r="HJM56" s="11"/>
      <c r="HJN56" s="11"/>
      <c r="HJO56" s="11"/>
      <c r="HJP56" s="11"/>
      <c r="HJQ56" s="11"/>
      <c r="HJR56" s="11"/>
      <c r="HJS56" s="11"/>
      <c r="HJT56" s="11"/>
      <c r="HJU56" s="11"/>
      <c r="HJV56" s="11"/>
      <c r="HJW56" s="11"/>
      <c r="HJX56" s="11"/>
      <c r="HJY56" s="11"/>
      <c r="HJZ56" s="11"/>
      <c r="HKA56" s="11"/>
      <c r="HKB56" s="11"/>
      <c r="HKC56" s="11"/>
      <c r="HKD56" s="11"/>
      <c r="HKE56" s="11"/>
      <c r="HKF56" s="11"/>
      <c r="HKG56" s="11"/>
      <c r="HKH56" s="11"/>
      <c r="HKI56" s="11"/>
      <c r="HKJ56" s="11"/>
      <c r="HKK56" s="11"/>
      <c r="HKL56" s="11"/>
      <c r="HKM56" s="11"/>
      <c r="HKN56" s="11"/>
      <c r="HKO56" s="11"/>
      <c r="HKP56" s="11"/>
      <c r="HKQ56" s="11"/>
      <c r="HKR56" s="11"/>
      <c r="HKS56" s="11"/>
      <c r="HKT56" s="11"/>
      <c r="HKU56" s="11"/>
      <c r="HKV56" s="11"/>
      <c r="HKW56" s="11"/>
      <c r="HKX56" s="11"/>
      <c r="HKY56" s="11"/>
      <c r="HKZ56" s="11"/>
      <c r="HLA56" s="11"/>
      <c r="HLB56" s="11"/>
      <c r="HLC56" s="11"/>
      <c r="HLD56" s="11"/>
      <c r="HLE56" s="11"/>
      <c r="HLF56" s="11"/>
      <c r="HLG56" s="11"/>
      <c r="HLH56" s="11"/>
      <c r="HLI56" s="11"/>
      <c r="HLJ56" s="11"/>
      <c r="HLK56" s="11"/>
      <c r="HLL56" s="11"/>
      <c r="HLM56" s="11"/>
      <c r="HLN56" s="11"/>
      <c r="HLO56" s="11"/>
      <c r="HLP56" s="11"/>
      <c r="HLQ56" s="11"/>
      <c r="HLR56" s="11"/>
      <c r="HLS56" s="11"/>
      <c r="HLT56" s="11"/>
      <c r="HLU56" s="11"/>
      <c r="HLV56" s="11"/>
      <c r="HLW56" s="11"/>
      <c r="HLX56" s="11"/>
      <c r="HLY56" s="11"/>
      <c r="HLZ56" s="11"/>
      <c r="HMA56" s="11"/>
      <c r="HMB56" s="11"/>
      <c r="HMC56" s="11"/>
      <c r="HMD56" s="11"/>
      <c r="HME56" s="11"/>
      <c r="HMF56" s="11"/>
      <c r="HMG56" s="11"/>
      <c r="HMH56" s="11"/>
      <c r="HMI56" s="11"/>
      <c r="HMJ56" s="11"/>
      <c r="HMK56" s="11"/>
      <c r="HML56" s="11"/>
      <c r="HMM56" s="11"/>
      <c r="HMN56" s="11"/>
      <c r="HMO56" s="11"/>
      <c r="HMP56" s="11"/>
      <c r="HMQ56" s="11"/>
      <c r="HMR56" s="11"/>
      <c r="HMS56" s="11"/>
      <c r="HMT56" s="11"/>
      <c r="HMU56" s="11"/>
      <c r="HMV56" s="11"/>
      <c r="HMW56" s="11"/>
      <c r="HMX56" s="11"/>
      <c r="HMY56" s="11"/>
      <c r="HMZ56" s="11"/>
      <c r="HNA56" s="11"/>
      <c r="HNB56" s="11"/>
      <c r="HNC56" s="11"/>
      <c r="HND56" s="11"/>
      <c r="HNE56" s="11"/>
      <c r="HNF56" s="11"/>
      <c r="HNG56" s="11"/>
      <c r="HNH56" s="11"/>
      <c r="HNI56" s="11"/>
      <c r="HNJ56" s="11"/>
      <c r="HNK56" s="11"/>
      <c r="HNL56" s="11"/>
      <c r="HNM56" s="11"/>
      <c r="HNN56" s="11"/>
      <c r="HNO56" s="11"/>
      <c r="HNP56" s="11"/>
      <c r="HNQ56" s="11"/>
      <c r="HNR56" s="11"/>
      <c r="HNS56" s="11"/>
      <c r="HNT56" s="11"/>
      <c r="HNU56" s="11"/>
      <c r="HNV56" s="11"/>
      <c r="HNW56" s="11"/>
      <c r="HNX56" s="11"/>
      <c r="HNY56" s="11"/>
      <c r="HNZ56" s="11"/>
      <c r="HOA56" s="11"/>
      <c r="HOB56" s="11"/>
      <c r="HOC56" s="11"/>
      <c r="HOD56" s="11"/>
      <c r="HOE56" s="11"/>
      <c r="HOF56" s="11"/>
      <c r="HOG56" s="11"/>
      <c r="HOH56" s="11"/>
      <c r="HOI56" s="11"/>
      <c r="HOJ56" s="11"/>
      <c r="HOK56" s="11"/>
      <c r="HOL56" s="11"/>
      <c r="HOM56" s="11"/>
      <c r="HON56" s="11"/>
      <c r="HOO56" s="11"/>
      <c r="HOP56" s="11"/>
      <c r="HOQ56" s="11"/>
      <c r="HOR56" s="11"/>
      <c r="HOS56" s="11"/>
      <c r="HOT56" s="11"/>
      <c r="HOU56" s="11"/>
      <c r="HOV56" s="11"/>
      <c r="HOW56" s="11"/>
      <c r="HOX56" s="11"/>
      <c r="HOY56" s="11"/>
      <c r="HOZ56" s="11"/>
      <c r="HPA56" s="11"/>
      <c r="HPB56" s="11"/>
      <c r="HPC56" s="11"/>
      <c r="HPD56" s="11"/>
      <c r="HPE56" s="11"/>
      <c r="HPF56" s="11"/>
      <c r="HPG56" s="11"/>
      <c r="HPH56" s="11"/>
      <c r="HPI56" s="11"/>
      <c r="HPJ56" s="11"/>
      <c r="HPK56" s="11"/>
      <c r="HPL56" s="11"/>
      <c r="HPM56" s="11"/>
      <c r="HPN56" s="11"/>
      <c r="HPO56" s="11"/>
      <c r="HPP56" s="11"/>
      <c r="HPQ56" s="11"/>
      <c r="HPR56" s="11"/>
      <c r="HPS56" s="11"/>
      <c r="HPT56" s="11"/>
      <c r="HPU56" s="11"/>
      <c r="HPV56" s="11"/>
      <c r="HPW56" s="11"/>
      <c r="HPX56" s="11"/>
      <c r="HPY56" s="11"/>
      <c r="HPZ56" s="11"/>
      <c r="HQA56" s="11"/>
      <c r="HQB56" s="11"/>
      <c r="HQC56" s="11"/>
      <c r="HQD56" s="11"/>
      <c r="HQE56" s="11"/>
      <c r="HQF56" s="11"/>
      <c r="HQG56" s="11"/>
      <c r="HQH56" s="11"/>
      <c r="HQI56" s="11"/>
      <c r="HQJ56" s="11"/>
      <c r="HQK56" s="11"/>
      <c r="HQL56" s="11"/>
      <c r="HQM56" s="11"/>
      <c r="HQN56" s="11"/>
      <c r="HQO56" s="11"/>
      <c r="HQP56" s="11"/>
      <c r="HQQ56" s="11"/>
      <c r="HQR56" s="11"/>
      <c r="HQS56" s="11"/>
      <c r="HQT56" s="11"/>
      <c r="HQU56" s="11"/>
      <c r="HQV56" s="11"/>
      <c r="HQW56" s="11"/>
      <c r="HQX56" s="11"/>
      <c r="HQY56" s="11"/>
      <c r="HQZ56" s="11"/>
      <c r="HRA56" s="11"/>
      <c r="HRB56" s="11"/>
      <c r="HRC56" s="11"/>
      <c r="HRD56" s="11"/>
      <c r="HRE56" s="11"/>
      <c r="HRF56" s="11"/>
      <c r="HRG56" s="11"/>
      <c r="HRH56" s="11"/>
      <c r="HRI56" s="11"/>
      <c r="HRJ56" s="11"/>
      <c r="HRK56" s="11"/>
      <c r="HRL56" s="11"/>
      <c r="HRM56" s="11"/>
      <c r="HRN56" s="11"/>
      <c r="HRO56" s="11"/>
      <c r="HRP56" s="11"/>
      <c r="HRQ56" s="11"/>
      <c r="HRR56" s="11"/>
      <c r="HRS56" s="11"/>
      <c r="HRT56" s="11"/>
      <c r="HRU56" s="11"/>
      <c r="HRV56" s="11"/>
      <c r="HRW56" s="11"/>
      <c r="HRX56" s="11"/>
      <c r="HRY56" s="11"/>
      <c r="HRZ56" s="11"/>
      <c r="HSA56" s="11"/>
      <c r="HSB56" s="11"/>
      <c r="HSC56" s="11"/>
      <c r="HSD56" s="11"/>
      <c r="HSE56" s="11"/>
      <c r="HSF56" s="11"/>
      <c r="HSG56" s="11"/>
      <c r="HSH56" s="11"/>
      <c r="HSI56" s="11"/>
      <c r="HSJ56" s="11"/>
      <c r="HSK56" s="11"/>
      <c r="HSL56" s="11"/>
      <c r="HSM56" s="11"/>
      <c r="HSN56" s="11"/>
      <c r="HSO56" s="11"/>
      <c r="HSP56" s="11"/>
      <c r="HSQ56" s="11"/>
      <c r="HSR56" s="11"/>
      <c r="HSS56" s="11"/>
      <c r="HST56" s="11"/>
      <c r="HSU56" s="11"/>
      <c r="HSV56" s="11"/>
      <c r="HSW56" s="11"/>
      <c r="HSX56" s="11"/>
      <c r="HSY56" s="11"/>
      <c r="HSZ56" s="11"/>
      <c r="HTA56" s="11"/>
      <c r="HTB56" s="11"/>
      <c r="HTC56" s="11"/>
      <c r="HTD56" s="11"/>
      <c r="HTE56" s="11"/>
      <c r="HTF56" s="11"/>
      <c r="HTG56" s="11"/>
      <c r="HTH56" s="11"/>
      <c r="HTI56" s="11"/>
      <c r="HTJ56" s="11"/>
      <c r="HTK56" s="11"/>
      <c r="HTL56" s="11"/>
      <c r="HTM56" s="11"/>
      <c r="HTN56" s="11"/>
      <c r="HTO56" s="11"/>
      <c r="HTP56" s="11"/>
      <c r="HTQ56" s="11"/>
      <c r="HTR56" s="11"/>
      <c r="HTS56" s="11"/>
      <c r="HTT56" s="11"/>
      <c r="HTU56" s="11"/>
      <c r="HTV56" s="11"/>
      <c r="HTW56" s="11"/>
      <c r="HTX56" s="11"/>
      <c r="HTY56" s="11"/>
      <c r="HTZ56" s="11"/>
      <c r="HUA56" s="11"/>
      <c r="HUB56" s="11"/>
      <c r="HUC56" s="11"/>
      <c r="HUD56" s="11"/>
      <c r="HUE56" s="11"/>
      <c r="HUF56" s="11"/>
      <c r="HUG56" s="11"/>
      <c r="HUH56" s="11"/>
      <c r="HUI56" s="11"/>
      <c r="HUJ56" s="11"/>
      <c r="HUK56" s="11"/>
      <c r="HUL56" s="11"/>
      <c r="HUM56" s="11"/>
      <c r="HUN56" s="11"/>
      <c r="HUO56" s="11"/>
      <c r="HUP56" s="11"/>
      <c r="HUQ56" s="11"/>
      <c r="HUR56" s="11"/>
      <c r="HUS56" s="11"/>
      <c r="HUT56" s="11"/>
      <c r="HUU56" s="11"/>
      <c r="HUV56" s="11"/>
      <c r="HUW56" s="11"/>
      <c r="HUX56" s="11"/>
      <c r="HUY56" s="11"/>
      <c r="HUZ56" s="11"/>
      <c r="HVA56" s="11"/>
      <c r="HVB56" s="11"/>
      <c r="HVC56" s="11"/>
      <c r="HVD56" s="11"/>
      <c r="HVE56" s="11"/>
      <c r="HVF56" s="11"/>
      <c r="HVG56" s="11"/>
      <c r="HVH56" s="11"/>
      <c r="HVI56" s="11"/>
      <c r="HVJ56" s="11"/>
      <c r="HVK56" s="11"/>
      <c r="HVL56" s="11"/>
      <c r="HVM56" s="11"/>
      <c r="HVN56" s="11"/>
      <c r="HVO56" s="11"/>
      <c r="HVP56" s="11"/>
      <c r="HVQ56" s="11"/>
      <c r="HVR56" s="11"/>
      <c r="HVS56" s="11"/>
      <c r="HVT56" s="11"/>
      <c r="HVU56" s="11"/>
      <c r="HVV56" s="11"/>
      <c r="HVW56" s="11"/>
      <c r="HVX56" s="11"/>
      <c r="HVY56" s="11"/>
      <c r="HVZ56" s="11"/>
      <c r="HWA56" s="11"/>
      <c r="HWB56" s="11"/>
      <c r="HWC56" s="11"/>
      <c r="HWD56" s="11"/>
      <c r="HWE56" s="11"/>
      <c r="HWF56" s="11"/>
      <c r="HWG56" s="11"/>
      <c r="HWH56" s="11"/>
      <c r="HWI56" s="11"/>
      <c r="HWJ56" s="11"/>
      <c r="HWK56" s="11"/>
      <c r="HWL56" s="11"/>
      <c r="HWM56" s="11"/>
      <c r="HWN56" s="11"/>
      <c r="HWO56" s="11"/>
      <c r="HWP56" s="11"/>
      <c r="HWQ56" s="11"/>
      <c r="HWR56" s="11"/>
      <c r="HWS56" s="11"/>
      <c r="HWT56" s="11"/>
      <c r="HWU56" s="11"/>
      <c r="HWV56" s="11"/>
      <c r="HWW56" s="11"/>
      <c r="HWX56" s="11"/>
      <c r="HWY56" s="11"/>
      <c r="HWZ56" s="11"/>
      <c r="HXA56" s="11"/>
      <c r="HXB56" s="11"/>
      <c r="HXC56" s="11"/>
      <c r="HXD56" s="11"/>
      <c r="HXE56" s="11"/>
      <c r="HXF56" s="11"/>
      <c r="HXG56" s="11"/>
      <c r="HXH56" s="11"/>
      <c r="HXI56" s="11"/>
      <c r="HXJ56" s="11"/>
      <c r="HXK56" s="11"/>
      <c r="HXL56" s="11"/>
      <c r="HXM56" s="11"/>
      <c r="HXN56" s="11"/>
      <c r="HXO56" s="11"/>
      <c r="HXP56" s="11"/>
      <c r="HXQ56" s="11"/>
      <c r="HXR56" s="11"/>
      <c r="HXS56" s="11"/>
      <c r="HXT56" s="11"/>
      <c r="HXU56" s="11"/>
      <c r="HXV56" s="11"/>
      <c r="HXW56" s="11"/>
      <c r="HXX56" s="11"/>
      <c r="HXY56" s="11"/>
      <c r="HXZ56" s="11"/>
      <c r="HYA56" s="11"/>
      <c r="HYB56" s="11"/>
      <c r="HYC56" s="11"/>
      <c r="HYD56" s="11"/>
      <c r="HYE56" s="11"/>
      <c r="HYF56" s="11"/>
      <c r="HYG56" s="11"/>
      <c r="HYH56" s="11"/>
      <c r="HYI56" s="11"/>
      <c r="HYJ56" s="11"/>
      <c r="HYK56" s="11"/>
      <c r="HYL56" s="11"/>
      <c r="HYM56" s="11"/>
      <c r="HYN56" s="11"/>
      <c r="HYO56" s="11"/>
      <c r="HYP56" s="11"/>
      <c r="HYQ56" s="11"/>
      <c r="HYR56" s="11"/>
      <c r="HYS56" s="11"/>
      <c r="HYT56" s="11"/>
      <c r="HYU56" s="11"/>
      <c r="HYV56" s="11"/>
      <c r="HYW56" s="11"/>
      <c r="HYX56" s="11"/>
      <c r="HYY56" s="11"/>
      <c r="HYZ56" s="11"/>
      <c r="HZA56" s="11"/>
      <c r="HZB56" s="11"/>
      <c r="HZC56" s="11"/>
      <c r="HZD56" s="11"/>
      <c r="HZE56" s="11"/>
      <c r="HZF56" s="11"/>
      <c r="HZG56" s="11"/>
      <c r="HZH56" s="11"/>
      <c r="HZI56" s="11"/>
      <c r="HZJ56" s="11"/>
      <c r="HZK56" s="11"/>
      <c r="HZL56" s="11"/>
      <c r="HZM56" s="11"/>
      <c r="HZN56" s="11"/>
      <c r="HZO56" s="11"/>
      <c r="HZP56" s="11"/>
      <c r="HZQ56" s="11"/>
      <c r="HZR56" s="11"/>
      <c r="HZS56" s="11"/>
      <c r="HZT56" s="11"/>
      <c r="HZU56" s="11"/>
      <c r="HZV56" s="11"/>
      <c r="HZW56" s="11"/>
      <c r="HZX56" s="11"/>
      <c r="HZY56" s="11"/>
      <c r="HZZ56" s="11"/>
      <c r="IAA56" s="11"/>
      <c r="IAB56" s="11"/>
      <c r="IAC56" s="11"/>
      <c r="IAD56" s="11"/>
      <c r="IAE56" s="11"/>
      <c r="IAF56" s="11"/>
      <c r="IAG56" s="11"/>
      <c r="IAH56" s="11"/>
      <c r="IAI56" s="11"/>
      <c r="IAJ56" s="11"/>
      <c r="IAK56" s="11"/>
      <c r="IAL56" s="11"/>
      <c r="IAM56" s="11"/>
      <c r="IAN56" s="11"/>
      <c r="IAO56" s="11"/>
      <c r="IAP56" s="11"/>
      <c r="IAQ56" s="11"/>
      <c r="IAR56" s="11"/>
      <c r="IAS56" s="11"/>
      <c r="IAT56" s="11"/>
      <c r="IAU56" s="11"/>
      <c r="IAV56" s="11"/>
      <c r="IAW56" s="11"/>
      <c r="IAX56" s="11"/>
      <c r="IAY56" s="11"/>
      <c r="IAZ56" s="11"/>
      <c r="IBA56" s="11"/>
      <c r="IBB56" s="11"/>
      <c r="IBC56" s="11"/>
      <c r="IBD56" s="11"/>
      <c r="IBE56" s="11"/>
      <c r="IBF56" s="11"/>
      <c r="IBG56" s="11"/>
      <c r="IBH56" s="11"/>
      <c r="IBI56" s="11"/>
      <c r="IBJ56" s="11"/>
      <c r="IBK56" s="11"/>
      <c r="IBL56" s="11"/>
      <c r="IBM56" s="11"/>
      <c r="IBN56" s="11"/>
      <c r="IBO56" s="11"/>
      <c r="IBP56" s="11"/>
      <c r="IBQ56" s="11"/>
      <c r="IBR56" s="11"/>
      <c r="IBS56" s="11"/>
      <c r="IBT56" s="11"/>
      <c r="IBU56" s="11"/>
      <c r="IBV56" s="11"/>
      <c r="IBW56" s="11"/>
      <c r="IBX56" s="11"/>
      <c r="IBY56" s="11"/>
      <c r="IBZ56" s="11"/>
      <c r="ICA56" s="11"/>
      <c r="ICB56" s="11"/>
      <c r="ICC56" s="11"/>
      <c r="ICD56" s="11"/>
      <c r="ICE56" s="11"/>
      <c r="ICF56" s="11"/>
      <c r="ICG56" s="11"/>
      <c r="ICH56" s="11"/>
      <c r="ICI56" s="11"/>
      <c r="ICJ56" s="11"/>
      <c r="ICK56" s="11"/>
      <c r="ICL56" s="11"/>
      <c r="ICM56" s="11"/>
      <c r="ICN56" s="11"/>
      <c r="ICO56" s="11"/>
      <c r="ICP56" s="11"/>
      <c r="ICQ56" s="11"/>
      <c r="ICR56" s="11"/>
      <c r="ICS56" s="11"/>
      <c r="ICT56" s="11"/>
      <c r="ICU56" s="11"/>
      <c r="ICV56" s="11"/>
      <c r="ICW56" s="11"/>
      <c r="ICX56" s="11"/>
      <c r="ICY56" s="11"/>
      <c r="ICZ56" s="11"/>
      <c r="IDA56" s="11"/>
      <c r="IDB56" s="11"/>
      <c r="IDC56" s="11"/>
      <c r="IDD56" s="11"/>
      <c r="IDE56" s="11"/>
      <c r="IDF56" s="11"/>
      <c r="IDG56" s="11"/>
      <c r="IDH56" s="11"/>
      <c r="IDI56" s="11"/>
      <c r="IDJ56" s="11"/>
      <c r="IDK56" s="11"/>
      <c r="IDL56" s="11"/>
      <c r="IDM56" s="11"/>
      <c r="IDN56" s="11"/>
      <c r="IDO56" s="11"/>
      <c r="IDP56" s="11"/>
      <c r="IDQ56" s="11"/>
      <c r="IDR56" s="11"/>
      <c r="IDS56" s="11"/>
      <c r="IDT56" s="11"/>
      <c r="IDU56" s="11"/>
      <c r="IDV56" s="11"/>
      <c r="IDW56" s="11"/>
      <c r="IDX56" s="11"/>
      <c r="IDY56" s="11"/>
      <c r="IDZ56" s="11"/>
      <c r="IEA56" s="11"/>
      <c r="IEB56" s="11"/>
      <c r="IEC56" s="11"/>
      <c r="IED56" s="11"/>
      <c r="IEE56" s="11"/>
      <c r="IEF56" s="11"/>
      <c r="IEG56" s="11"/>
      <c r="IEH56" s="11"/>
      <c r="IEI56" s="11"/>
      <c r="IEJ56" s="11"/>
      <c r="IEK56" s="11"/>
      <c r="IEL56" s="11"/>
      <c r="IEM56" s="11"/>
      <c r="IEN56" s="11"/>
      <c r="IEO56" s="11"/>
      <c r="IEP56" s="11"/>
      <c r="IEQ56" s="11"/>
      <c r="IER56" s="11"/>
      <c r="IES56" s="11"/>
      <c r="IET56" s="11"/>
      <c r="IEU56" s="11"/>
      <c r="IEV56" s="11"/>
      <c r="IEW56" s="11"/>
      <c r="IEX56" s="11"/>
      <c r="IEY56" s="11"/>
      <c r="IEZ56" s="11"/>
      <c r="IFA56" s="11"/>
      <c r="IFB56" s="11"/>
      <c r="IFC56" s="11"/>
      <c r="IFD56" s="11"/>
      <c r="IFE56" s="11"/>
      <c r="IFF56" s="11"/>
      <c r="IFG56" s="11"/>
      <c r="IFH56" s="11"/>
      <c r="IFI56" s="11"/>
      <c r="IFJ56" s="11"/>
      <c r="IFK56" s="11"/>
      <c r="IFL56" s="11"/>
      <c r="IFM56" s="11"/>
      <c r="IFN56" s="11"/>
      <c r="IFO56" s="11"/>
      <c r="IFP56" s="11"/>
      <c r="IFQ56" s="11"/>
      <c r="IFR56" s="11"/>
      <c r="IFS56" s="11"/>
      <c r="IFT56" s="11"/>
      <c r="IFU56" s="11"/>
      <c r="IFV56" s="11"/>
      <c r="IFW56" s="11"/>
      <c r="IFX56" s="11"/>
      <c r="IFY56" s="11"/>
      <c r="IFZ56" s="11"/>
      <c r="IGA56" s="11"/>
      <c r="IGB56" s="11"/>
      <c r="IGC56" s="11"/>
      <c r="IGD56" s="11"/>
      <c r="IGE56" s="11"/>
      <c r="IGF56" s="11"/>
      <c r="IGG56" s="11"/>
      <c r="IGH56" s="11"/>
      <c r="IGI56" s="11"/>
      <c r="IGJ56" s="11"/>
      <c r="IGK56" s="11"/>
      <c r="IGL56" s="11"/>
      <c r="IGM56" s="11"/>
      <c r="IGN56" s="11"/>
      <c r="IGO56" s="11"/>
      <c r="IGP56" s="11"/>
      <c r="IGQ56" s="11"/>
      <c r="IGR56" s="11"/>
      <c r="IGS56" s="11"/>
      <c r="IGT56" s="11"/>
      <c r="IGU56" s="11"/>
      <c r="IGV56" s="11"/>
      <c r="IGW56" s="11"/>
      <c r="IGX56" s="11"/>
      <c r="IGY56" s="11"/>
      <c r="IGZ56" s="11"/>
      <c r="IHA56" s="11"/>
      <c r="IHB56" s="11"/>
      <c r="IHC56" s="11"/>
      <c r="IHD56" s="11"/>
      <c r="IHE56" s="11"/>
      <c r="IHF56" s="11"/>
      <c r="IHG56" s="11"/>
      <c r="IHH56" s="11"/>
      <c r="IHI56" s="11"/>
      <c r="IHJ56" s="11"/>
      <c r="IHK56" s="11"/>
      <c r="IHL56" s="11"/>
      <c r="IHM56" s="11"/>
      <c r="IHN56" s="11"/>
      <c r="IHO56" s="11"/>
      <c r="IHP56" s="11"/>
      <c r="IHQ56" s="11"/>
      <c r="IHR56" s="11"/>
      <c r="IHS56" s="11"/>
      <c r="IHT56" s="11"/>
      <c r="IHU56" s="11"/>
      <c r="IHV56" s="11"/>
      <c r="IHW56" s="11"/>
      <c r="IHX56" s="11"/>
      <c r="IHY56" s="11"/>
      <c r="IHZ56" s="11"/>
      <c r="IIA56" s="11"/>
      <c r="IIB56" s="11"/>
      <c r="IIC56" s="11"/>
      <c r="IID56" s="11"/>
      <c r="IIE56" s="11"/>
      <c r="IIF56" s="11"/>
      <c r="IIG56" s="11"/>
      <c r="IIH56" s="11"/>
      <c r="III56" s="11"/>
      <c r="IIJ56" s="11"/>
      <c r="IIK56" s="11"/>
      <c r="IIL56" s="11"/>
      <c r="IIM56" s="11"/>
      <c r="IIN56" s="11"/>
      <c r="IIO56" s="11"/>
      <c r="IIP56" s="11"/>
      <c r="IIQ56" s="11"/>
      <c r="IIR56" s="11"/>
      <c r="IIS56" s="11"/>
      <c r="IIT56" s="11"/>
      <c r="IIU56" s="11"/>
      <c r="IIV56" s="11"/>
      <c r="IIW56" s="11"/>
      <c r="IIX56" s="11"/>
      <c r="IIY56" s="11"/>
      <c r="IIZ56" s="11"/>
      <c r="IJA56" s="11"/>
      <c r="IJB56" s="11"/>
      <c r="IJC56" s="11"/>
      <c r="IJD56" s="11"/>
      <c r="IJE56" s="11"/>
      <c r="IJF56" s="11"/>
      <c r="IJG56" s="11"/>
      <c r="IJH56" s="11"/>
      <c r="IJI56" s="11"/>
      <c r="IJJ56" s="11"/>
      <c r="IJK56" s="11"/>
      <c r="IJL56" s="11"/>
      <c r="IJM56" s="11"/>
      <c r="IJN56" s="11"/>
      <c r="IJO56" s="11"/>
      <c r="IJP56" s="11"/>
      <c r="IJQ56" s="11"/>
      <c r="IJR56" s="11"/>
      <c r="IJS56" s="11"/>
      <c r="IJT56" s="11"/>
      <c r="IJU56" s="11"/>
      <c r="IJV56" s="11"/>
      <c r="IJW56" s="11"/>
      <c r="IJX56" s="11"/>
      <c r="IJY56" s="11"/>
      <c r="IJZ56" s="11"/>
      <c r="IKA56" s="11"/>
      <c r="IKB56" s="11"/>
      <c r="IKC56" s="11"/>
      <c r="IKD56" s="11"/>
      <c r="IKE56" s="11"/>
      <c r="IKF56" s="11"/>
      <c r="IKG56" s="11"/>
      <c r="IKH56" s="11"/>
      <c r="IKI56" s="11"/>
      <c r="IKJ56" s="11"/>
      <c r="IKK56" s="11"/>
      <c r="IKL56" s="11"/>
      <c r="IKM56" s="11"/>
      <c r="IKN56" s="11"/>
      <c r="IKO56" s="11"/>
      <c r="IKP56" s="11"/>
      <c r="IKQ56" s="11"/>
      <c r="IKR56" s="11"/>
      <c r="IKS56" s="11"/>
      <c r="IKT56" s="11"/>
      <c r="IKU56" s="11"/>
      <c r="IKV56" s="11"/>
      <c r="IKW56" s="11"/>
      <c r="IKX56" s="11"/>
      <c r="IKY56" s="11"/>
      <c r="IKZ56" s="11"/>
      <c r="ILA56" s="11"/>
      <c r="ILB56" s="11"/>
      <c r="ILC56" s="11"/>
      <c r="ILD56" s="11"/>
      <c r="ILE56" s="11"/>
      <c r="ILF56" s="11"/>
      <c r="ILG56" s="11"/>
      <c r="ILH56" s="11"/>
      <c r="ILI56" s="11"/>
      <c r="ILJ56" s="11"/>
      <c r="ILK56" s="11"/>
      <c r="ILL56" s="11"/>
      <c r="ILM56" s="11"/>
      <c r="ILN56" s="11"/>
      <c r="ILO56" s="11"/>
      <c r="ILP56" s="11"/>
      <c r="ILQ56" s="11"/>
      <c r="ILR56" s="11"/>
      <c r="ILS56" s="11"/>
      <c r="ILT56" s="11"/>
      <c r="ILU56" s="11"/>
      <c r="ILV56" s="11"/>
      <c r="ILW56" s="11"/>
      <c r="ILX56" s="11"/>
      <c r="ILY56" s="11"/>
      <c r="ILZ56" s="11"/>
      <c r="IMA56" s="11"/>
      <c r="IMB56" s="11"/>
      <c r="IMC56" s="11"/>
      <c r="IMD56" s="11"/>
      <c r="IME56" s="11"/>
      <c r="IMF56" s="11"/>
      <c r="IMG56" s="11"/>
      <c r="IMH56" s="11"/>
      <c r="IMI56" s="11"/>
      <c r="IMJ56" s="11"/>
      <c r="IMK56" s="11"/>
      <c r="IML56" s="11"/>
      <c r="IMM56" s="11"/>
      <c r="IMN56" s="11"/>
      <c r="IMO56" s="11"/>
      <c r="IMP56" s="11"/>
      <c r="IMQ56" s="11"/>
      <c r="IMR56" s="11"/>
      <c r="IMS56" s="11"/>
      <c r="IMT56" s="11"/>
      <c r="IMU56" s="11"/>
      <c r="IMV56" s="11"/>
      <c r="IMW56" s="11"/>
      <c r="IMX56" s="11"/>
      <c r="IMY56" s="11"/>
      <c r="IMZ56" s="11"/>
      <c r="INA56" s="11"/>
      <c r="INB56" s="11"/>
      <c r="INC56" s="11"/>
      <c r="IND56" s="11"/>
      <c r="INE56" s="11"/>
      <c r="INF56" s="11"/>
      <c r="ING56" s="11"/>
      <c r="INH56" s="11"/>
      <c r="INI56" s="11"/>
      <c r="INJ56" s="11"/>
      <c r="INK56" s="11"/>
      <c r="INL56" s="11"/>
      <c r="INM56" s="11"/>
      <c r="INN56" s="11"/>
      <c r="INO56" s="11"/>
      <c r="INP56" s="11"/>
      <c r="INQ56" s="11"/>
      <c r="INR56" s="11"/>
      <c r="INS56" s="11"/>
      <c r="INT56" s="11"/>
      <c r="INU56" s="11"/>
      <c r="INV56" s="11"/>
      <c r="INW56" s="11"/>
      <c r="INX56" s="11"/>
      <c r="INY56" s="11"/>
      <c r="INZ56" s="11"/>
      <c r="IOA56" s="11"/>
      <c r="IOB56" s="11"/>
      <c r="IOC56" s="11"/>
      <c r="IOD56" s="11"/>
      <c r="IOE56" s="11"/>
      <c r="IOF56" s="11"/>
      <c r="IOG56" s="11"/>
      <c r="IOH56" s="11"/>
      <c r="IOI56" s="11"/>
      <c r="IOJ56" s="11"/>
      <c r="IOK56" s="11"/>
      <c r="IOL56" s="11"/>
      <c r="IOM56" s="11"/>
      <c r="ION56" s="11"/>
      <c r="IOO56" s="11"/>
      <c r="IOP56" s="11"/>
      <c r="IOQ56" s="11"/>
      <c r="IOR56" s="11"/>
      <c r="IOS56" s="11"/>
      <c r="IOT56" s="11"/>
      <c r="IOU56" s="11"/>
      <c r="IOV56" s="11"/>
      <c r="IOW56" s="11"/>
      <c r="IOX56" s="11"/>
      <c r="IOY56" s="11"/>
      <c r="IOZ56" s="11"/>
      <c r="IPA56" s="11"/>
      <c r="IPB56" s="11"/>
      <c r="IPC56" s="11"/>
      <c r="IPD56" s="11"/>
      <c r="IPE56" s="11"/>
      <c r="IPF56" s="11"/>
      <c r="IPG56" s="11"/>
      <c r="IPH56" s="11"/>
      <c r="IPI56" s="11"/>
      <c r="IPJ56" s="11"/>
      <c r="IPK56" s="11"/>
      <c r="IPL56" s="11"/>
      <c r="IPM56" s="11"/>
      <c r="IPN56" s="11"/>
      <c r="IPO56" s="11"/>
      <c r="IPP56" s="11"/>
      <c r="IPQ56" s="11"/>
      <c r="IPR56" s="11"/>
      <c r="IPS56" s="11"/>
      <c r="IPT56" s="11"/>
      <c r="IPU56" s="11"/>
      <c r="IPV56" s="11"/>
      <c r="IPW56" s="11"/>
      <c r="IPX56" s="11"/>
      <c r="IPY56" s="11"/>
      <c r="IPZ56" s="11"/>
      <c r="IQA56" s="11"/>
      <c r="IQB56" s="11"/>
      <c r="IQC56" s="11"/>
      <c r="IQD56" s="11"/>
      <c r="IQE56" s="11"/>
      <c r="IQF56" s="11"/>
      <c r="IQG56" s="11"/>
      <c r="IQH56" s="11"/>
      <c r="IQI56" s="11"/>
      <c r="IQJ56" s="11"/>
      <c r="IQK56" s="11"/>
      <c r="IQL56" s="11"/>
      <c r="IQM56" s="11"/>
      <c r="IQN56" s="11"/>
      <c r="IQO56" s="11"/>
      <c r="IQP56" s="11"/>
      <c r="IQQ56" s="11"/>
      <c r="IQR56" s="11"/>
      <c r="IQS56" s="11"/>
      <c r="IQT56" s="11"/>
      <c r="IQU56" s="11"/>
      <c r="IQV56" s="11"/>
      <c r="IQW56" s="11"/>
      <c r="IQX56" s="11"/>
      <c r="IQY56" s="11"/>
      <c r="IQZ56" s="11"/>
      <c r="IRA56" s="11"/>
      <c r="IRB56" s="11"/>
      <c r="IRC56" s="11"/>
      <c r="IRD56" s="11"/>
      <c r="IRE56" s="11"/>
      <c r="IRF56" s="11"/>
      <c r="IRG56" s="11"/>
      <c r="IRH56" s="11"/>
      <c r="IRI56" s="11"/>
      <c r="IRJ56" s="11"/>
      <c r="IRK56" s="11"/>
      <c r="IRL56" s="11"/>
      <c r="IRM56" s="11"/>
      <c r="IRN56" s="11"/>
      <c r="IRO56" s="11"/>
      <c r="IRP56" s="11"/>
      <c r="IRQ56" s="11"/>
      <c r="IRR56" s="11"/>
      <c r="IRS56" s="11"/>
      <c r="IRT56" s="11"/>
      <c r="IRU56" s="11"/>
      <c r="IRV56" s="11"/>
      <c r="IRW56" s="11"/>
      <c r="IRX56" s="11"/>
      <c r="IRY56" s="11"/>
      <c r="IRZ56" s="11"/>
      <c r="ISA56" s="11"/>
      <c r="ISB56" s="11"/>
      <c r="ISC56" s="11"/>
      <c r="ISD56" s="11"/>
      <c r="ISE56" s="11"/>
      <c r="ISF56" s="11"/>
      <c r="ISG56" s="11"/>
      <c r="ISH56" s="11"/>
      <c r="ISI56" s="11"/>
      <c r="ISJ56" s="11"/>
      <c r="ISK56" s="11"/>
      <c r="ISL56" s="11"/>
      <c r="ISM56" s="11"/>
      <c r="ISN56" s="11"/>
      <c r="ISO56" s="11"/>
      <c r="ISP56" s="11"/>
      <c r="ISQ56" s="11"/>
      <c r="ISR56" s="11"/>
      <c r="ISS56" s="11"/>
      <c r="IST56" s="11"/>
      <c r="ISU56" s="11"/>
      <c r="ISV56" s="11"/>
      <c r="ISW56" s="11"/>
      <c r="ISX56" s="11"/>
      <c r="ISY56" s="11"/>
      <c r="ISZ56" s="11"/>
      <c r="ITA56" s="11"/>
      <c r="ITB56" s="11"/>
      <c r="ITC56" s="11"/>
      <c r="ITD56" s="11"/>
      <c r="ITE56" s="11"/>
      <c r="ITF56" s="11"/>
      <c r="ITG56" s="11"/>
      <c r="ITH56" s="11"/>
      <c r="ITI56" s="11"/>
      <c r="ITJ56" s="11"/>
      <c r="ITK56" s="11"/>
      <c r="ITL56" s="11"/>
      <c r="ITM56" s="11"/>
      <c r="ITN56" s="11"/>
      <c r="ITO56" s="11"/>
      <c r="ITP56" s="11"/>
      <c r="ITQ56" s="11"/>
      <c r="ITR56" s="11"/>
      <c r="ITS56" s="11"/>
      <c r="ITT56" s="11"/>
      <c r="ITU56" s="11"/>
      <c r="ITV56" s="11"/>
      <c r="ITW56" s="11"/>
      <c r="ITX56" s="11"/>
      <c r="ITY56" s="11"/>
      <c r="ITZ56" s="11"/>
      <c r="IUA56" s="11"/>
      <c r="IUB56" s="11"/>
      <c r="IUC56" s="11"/>
      <c r="IUD56" s="11"/>
      <c r="IUE56" s="11"/>
      <c r="IUF56" s="11"/>
      <c r="IUG56" s="11"/>
      <c r="IUH56" s="11"/>
      <c r="IUI56" s="11"/>
      <c r="IUJ56" s="11"/>
      <c r="IUK56" s="11"/>
      <c r="IUL56" s="11"/>
      <c r="IUM56" s="11"/>
      <c r="IUN56" s="11"/>
      <c r="IUO56" s="11"/>
      <c r="IUP56" s="11"/>
      <c r="IUQ56" s="11"/>
      <c r="IUR56" s="11"/>
      <c r="IUS56" s="11"/>
      <c r="IUT56" s="11"/>
      <c r="IUU56" s="11"/>
      <c r="IUV56" s="11"/>
      <c r="IUW56" s="11"/>
      <c r="IUX56" s="11"/>
      <c r="IUY56" s="11"/>
      <c r="IUZ56" s="11"/>
      <c r="IVA56" s="11"/>
      <c r="IVB56" s="11"/>
      <c r="IVC56" s="11"/>
      <c r="IVD56" s="11"/>
      <c r="IVE56" s="11"/>
      <c r="IVF56" s="11"/>
      <c r="IVG56" s="11"/>
      <c r="IVH56" s="11"/>
      <c r="IVI56" s="11"/>
      <c r="IVJ56" s="11"/>
      <c r="IVK56" s="11"/>
      <c r="IVL56" s="11"/>
      <c r="IVM56" s="11"/>
      <c r="IVN56" s="11"/>
      <c r="IVO56" s="11"/>
      <c r="IVP56" s="11"/>
      <c r="IVQ56" s="11"/>
      <c r="IVR56" s="11"/>
      <c r="IVS56" s="11"/>
      <c r="IVT56" s="11"/>
      <c r="IVU56" s="11"/>
      <c r="IVV56" s="11"/>
      <c r="IVW56" s="11"/>
      <c r="IVX56" s="11"/>
      <c r="IVY56" s="11"/>
      <c r="IVZ56" s="11"/>
      <c r="IWA56" s="11"/>
      <c r="IWB56" s="11"/>
      <c r="IWC56" s="11"/>
      <c r="IWD56" s="11"/>
      <c r="IWE56" s="11"/>
      <c r="IWF56" s="11"/>
      <c r="IWG56" s="11"/>
      <c r="IWH56" s="11"/>
      <c r="IWI56" s="11"/>
      <c r="IWJ56" s="11"/>
      <c r="IWK56" s="11"/>
      <c r="IWL56" s="11"/>
      <c r="IWM56" s="11"/>
      <c r="IWN56" s="11"/>
      <c r="IWO56" s="11"/>
      <c r="IWP56" s="11"/>
      <c r="IWQ56" s="11"/>
      <c r="IWR56" s="11"/>
      <c r="IWS56" s="11"/>
      <c r="IWT56" s="11"/>
      <c r="IWU56" s="11"/>
      <c r="IWV56" s="11"/>
      <c r="IWW56" s="11"/>
      <c r="IWX56" s="11"/>
      <c r="IWY56" s="11"/>
      <c r="IWZ56" s="11"/>
      <c r="IXA56" s="11"/>
      <c r="IXB56" s="11"/>
      <c r="IXC56" s="11"/>
      <c r="IXD56" s="11"/>
      <c r="IXE56" s="11"/>
      <c r="IXF56" s="11"/>
      <c r="IXG56" s="11"/>
      <c r="IXH56" s="11"/>
      <c r="IXI56" s="11"/>
      <c r="IXJ56" s="11"/>
      <c r="IXK56" s="11"/>
      <c r="IXL56" s="11"/>
      <c r="IXM56" s="11"/>
      <c r="IXN56" s="11"/>
      <c r="IXO56" s="11"/>
      <c r="IXP56" s="11"/>
      <c r="IXQ56" s="11"/>
      <c r="IXR56" s="11"/>
      <c r="IXS56" s="11"/>
      <c r="IXT56" s="11"/>
      <c r="IXU56" s="11"/>
      <c r="IXV56" s="11"/>
      <c r="IXW56" s="11"/>
      <c r="IXX56" s="11"/>
      <c r="IXY56" s="11"/>
      <c r="IXZ56" s="11"/>
      <c r="IYA56" s="11"/>
      <c r="IYB56" s="11"/>
      <c r="IYC56" s="11"/>
      <c r="IYD56" s="11"/>
      <c r="IYE56" s="11"/>
      <c r="IYF56" s="11"/>
      <c r="IYG56" s="11"/>
      <c r="IYH56" s="11"/>
      <c r="IYI56" s="11"/>
      <c r="IYJ56" s="11"/>
      <c r="IYK56" s="11"/>
      <c r="IYL56" s="11"/>
      <c r="IYM56" s="11"/>
      <c r="IYN56" s="11"/>
      <c r="IYO56" s="11"/>
      <c r="IYP56" s="11"/>
      <c r="IYQ56" s="11"/>
      <c r="IYR56" s="11"/>
      <c r="IYS56" s="11"/>
      <c r="IYT56" s="11"/>
      <c r="IYU56" s="11"/>
      <c r="IYV56" s="11"/>
      <c r="IYW56" s="11"/>
      <c r="IYX56" s="11"/>
      <c r="IYY56" s="11"/>
      <c r="IYZ56" s="11"/>
      <c r="IZA56" s="11"/>
      <c r="IZB56" s="11"/>
      <c r="IZC56" s="11"/>
      <c r="IZD56" s="11"/>
      <c r="IZE56" s="11"/>
      <c r="IZF56" s="11"/>
      <c r="IZG56" s="11"/>
      <c r="IZH56" s="11"/>
      <c r="IZI56" s="11"/>
      <c r="IZJ56" s="11"/>
      <c r="IZK56" s="11"/>
      <c r="IZL56" s="11"/>
      <c r="IZM56" s="11"/>
      <c r="IZN56" s="11"/>
      <c r="IZO56" s="11"/>
      <c r="IZP56" s="11"/>
      <c r="IZQ56" s="11"/>
      <c r="IZR56" s="11"/>
      <c r="IZS56" s="11"/>
      <c r="IZT56" s="11"/>
      <c r="IZU56" s="11"/>
      <c r="IZV56" s="11"/>
      <c r="IZW56" s="11"/>
      <c r="IZX56" s="11"/>
      <c r="IZY56" s="11"/>
      <c r="IZZ56" s="11"/>
      <c r="JAA56" s="11"/>
      <c r="JAB56" s="11"/>
      <c r="JAC56" s="11"/>
      <c r="JAD56" s="11"/>
      <c r="JAE56" s="11"/>
      <c r="JAF56" s="11"/>
      <c r="JAG56" s="11"/>
      <c r="JAH56" s="11"/>
      <c r="JAI56" s="11"/>
      <c r="JAJ56" s="11"/>
      <c r="JAK56" s="11"/>
      <c r="JAL56" s="11"/>
      <c r="JAM56" s="11"/>
      <c r="JAN56" s="11"/>
      <c r="JAO56" s="11"/>
      <c r="JAP56" s="11"/>
      <c r="JAQ56" s="11"/>
      <c r="JAR56" s="11"/>
      <c r="JAS56" s="11"/>
      <c r="JAT56" s="11"/>
      <c r="JAU56" s="11"/>
      <c r="JAV56" s="11"/>
      <c r="JAW56" s="11"/>
      <c r="JAX56" s="11"/>
      <c r="JAY56" s="11"/>
      <c r="JAZ56" s="11"/>
      <c r="JBA56" s="11"/>
      <c r="JBB56" s="11"/>
      <c r="JBC56" s="11"/>
      <c r="JBD56" s="11"/>
      <c r="JBE56" s="11"/>
      <c r="JBF56" s="11"/>
      <c r="JBG56" s="11"/>
      <c r="JBH56" s="11"/>
      <c r="JBI56" s="11"/>
      <c r="JBJ56" s="11"/>
      <c r="JBK56" s="11"/>
      <c r="JBL56" s="11"/>
      <c r="JBM56" s="11"/>
      <c r="JBN56" s="11"/>
      <c r="JBO56" s="11"/>
      <c r="JBP56" s="11"/>
      <c r="JBQ56" s="11"/>
      <c r="JBR56" s="11"/>
      <c r="JBS56" s="11"/>
      <c r="JBT56" s="11"/>
      <c r="JBU56" s="11"/>
      <c r="JBV56" s="11"/>
      <c r="JBW56" s="11"/>
      <c r="JBX56" s="11"/>
      <c r="JBY56" s="11"/>
      <c r="JBZ56" s="11"/>
      <c r="JCA56" s="11"/>
      <c r="JCB56" s="11"/>
      <c r="JCC56" s="11"/>
      <c r="JCD56" s="11"/>
      <c r="JCE56" s="11"/>
      <c r="JCF56" s="11"/>
      <c r="JCG56" s="11"/>
      <c r="JCH56" s="11"/>
      <c r="JCI56" s="11"/>
      <c r="JCJ56" s="11"/>
      <c r="JCK56" s="11"/>
      <c r="JCL56" s="11"/>
      <c r="JCM56" s="11"/>
      <c r="JCN56" s="11"/>
      <c r="JCO56" s="11"/>
      <c r="JCP56" s="11"/>
      <c r="JCQ56" s="11"/>
      <c r="JCR56" s="11"/>
      <c r="JCS56" s="11"/>
      <c r="JCT56" s="11"/>
      <c r="JCU56" s="11"/>
      <c r="JCV56" s="11"/>
      <c r="JCW56" s="11"/>
      <c r="JCX56" s="11"/>
      <c r="JCY56" s="11"/>
      <c r="JCZ56" s="11"/>
      <c r="JDA56" s="11"/>
      <c r="JDB56" s="11"/>
      <c r="JDC56" s="11"/>
      <c r="JDD56" s="11"/>
      <c r="JDE56" s="11"/>
      <c r="JDF56" s="11"/>
      <c r="JDG56" s="11"/>
      <c r="JDH56" s="11"/>
      <c r="JDI56" s="11"/>
      <c r="JDJ56" s="11"/>
      <c r="JDK56" s="11"/>
      <c r="JDL56" s="11"/>
      <c r="JDM56" s="11"/>
      <c r="JDN56" s="11"/>
      <c r="JDO56" s="11"/>
      <c r="JDP56" s="11"/>
      <c r="JDQ56" s="11"/>
      <c r="JDR56" s="11"/>
      <c r="JDS56" s="11"/>
      <c r="JDT56" s="11"/>
      <c r="JDU56" s="11"/>
      <c r="JDV56" s="11"/>
      <c r="JDW56" s="11"/>
      <c r="JDX56" s="11"/>
      <c r="JDY56" s="11"/>
      <c r="JDZ56" s="11"/>
      <c r="JEA56" s="11"/>
      <c r="JEB56" s="11"/>
      <c r="JEC56" s="11"/>
      <c r="JED56" s="11"/>
      <c r="JEE56" s="11"/>
      <c r="JEF56" s="11"/>
      <c r="JEG56" s="11"/>
      <c r="JEH56" s="11"/>
      <c r="JEI56" s="11"/>
      <c r="JEJ56" s="11"/>
      <c r="JEK56" s="11"/>
      <c r="JEL56" s="11"/>
      <c r="JEM56" s="11"/>
      <c r="JEN56" s="11"/>
      <c r="JEO56" s="11"/>
      <c r="JEP56" s="11"/>
      <c r="JEQ56" s="11"/>
      <c r="JER56" s="11"/>
      <c r="JES56" s="11"/>
      <c r="JET56" s="11"/>
      <c r="JEU56" s="11"/>
      <c r="JEV56" s="11"/>
      <c r="JEW56" s="11"/>
      <c r="JEX56" s="11"/>
      <c r="JEY56" s="11"/>
      <c r="JEZ56" s="11"/>
      <c r="JFA56" s="11"/>
      <c r="JFB56" s="11"/>
      <c r="JFC56" s="11"/>
      <c r="JFD56" s="11"/>
      <c r="JFE56" s="11"/>
      <c r="JFF56" s="11"/>
      <c r="JFG56" s="11"/>
      <c r="JFH56" s="11"/>
      <c r="JFI56" s="11"/>
      <c r="JFJ56" s="11"/>
      <c r="JFK56" s="11"/>
      <c r="JFL56" s="11"/>
      <c r="JFM56" s="11"/>
      <c r="JFN56" s="11"/>
      <c r="JFO56" s="11"/>
      <c r="JFP56" s="11"/>
      <c r="JFQ56" s="11"/>
      <c r="JFR56" s="11"/>
      <c r="JFS56" s="11"/>
      <c r="JFT56" s="11"/>
      <c r="JFU56" s="11"/>
      <c r="JFV56" s="11"/>
      <c r="JFW56" s="11"/>
      <c r="JFX56" s="11"/>
      <c r="JFY56" s="11"/>
      <c r="JFZ56" s="11"/>
      <c r="JGA56" s="11"/>
      <c r="JGB56" s="11"/>
      <c r="JGC56" s="11"/>
      <c r="JGD56" s="11"/>
      <c r="JGE56" s="11"/>
      <c r="JGF56" s="11"/>
      <c r="JGG56" s="11"/>
      <c r="JGH56" s="11"/>
      <c r="JGI56" s="11"/>
      <c r="JGJ56" s="11"/>
      <c r="JGK56" s="11"/>
      <c r="JGL56" s="11"/>
      <c r="JGM56" s="11"/>
      <c r="JGN56" s="11"/>
      <c r="JGO56" s="11"/>
      <c r="JGP56" s="11"/>
      <c r="JGQ56" s="11"/>
      <c r="JGR56" s="11"/>
      <c r="JGS56" s="11"/>
      <c r="JGT56" s="11"/>
      <c r="JGU56" s="11"/>
      <c r="JGV56" s="11"/>
      <c r="JGW56" s="11"/>
      <c r="JGX56" s="11"/>
      <c r="JGY56" s="11"/>
      <c r="JGZ56" s="11"/>
      <c r="JHA56" s="11"/>
      <c r="JHB56" s="11"/>
      <c r="JHC56" s="11"/>
      <c r="JHD56" s="11"/>
      <c r="JHE56" s="11"/>
      <c r="JHF56" s="11"/>
      <c r="JHG56" s="11"/>
      <c r="JHH56" s="11"/>
      <c r="JHI56" s="11"/>
      <c r="JHJ56" s="11"/>
      <c r="JHK56" s="11"/>
      <c r="JHL56" s="11"/>
      <c r="JHM56" s="11"/>
      <c r="JHN56" s="11"/>
      <c r="JHO56" s="11"/>
      <c r="JHP56" s="11"/>
      <c r="JHQ56" s="11"/>
      <c r="JHR56" s="11"/>
      <c r="JHS56" s="11"/>
      <c r="JHT56" s="11"/>
      <c r="JHU56" s="11"/>
      <c r="JHV56" s="11"/>
      <c r="JHW56" s="11"/>
      <c r="JHX56" s="11"/>
      <c r="JHY56" s="11"/>
      <c r="JHZ56" s="11"/>
      <c r="JIA56" s="11"/>
      <c r="JIB56" s="11"/>
      <c r="JIC56" s="11"/>
      <c r="JID56" s="11"/>
      <c r="JIE56" s="11"/>
      <c r="JIF56" s="11"/>
      <c r="JIG56" s="11"/>
      <c r="JIH56" s="11"/>
      <c r="JII56" s="11"/>
      <c r="JIJ56" s="11"/>
      <c r="JIK56" s="11"/>
      <c r="JIL56" s="11"/>
      <c r="JIM56" s="11"/>
      <c r="JIN56" s="11"/>
      <c r="JIO56" s="11"/>
      <c r="JIP56" s="11"/>
      <c r="JIQ56" s="11"/>
      <c r="JIR56" s="11"/>
      <c r="JIS56" s="11"/>
      <c r="JIT56" s="11"/>
      <c r="JIU56" s="11"/>
      <c r="JIV56" s="11"/>
      <c r="JIW56" s="11"/>
      <c r="JIX56" s="11"/>
      <c r="JIY56" s="11"/>
      <c r="JIZ56" s="11"/>
      <c r="JJA56" s="11"/>
      <c r="JJB56" s="11"/>
      <c r="JJC56" s="11"/>
      <c r="JJD56" s="11"/>
      <c r="JJE56" s="11"/>
      <c r="JJF56" s="11"/>
      <c r="JJG56" s="11"/>
      <c r="JJH56" s="11"/>
      <c r="JJI56" s="11"/>
      <c r="JJJ56" s="11"/>
      <c r="JJK56" s="11"/>
      <c r="JJL56" s="11"/>
      <c r="JJM56" s="11"/>
      <c r="JJN56" s="11"/>
      <c r="JJO56" s="11"/>
      <c r="JJP56" s="11"/>
      <c r="JJQ56" s="11"/>
      <c r="JJR56" s="11"/>
      <c r="JJS56" s="11"/>
      <c r="JJT56" s="11"/>
      <c r="JJU56" s="11"/>
      <c r="JJV56" s="11"/>
      <c r="JJW56" s="11"/>
      <c r="JJX56" s="11"/>
      <c r="JJY56" s="11"/>
      <c r="JJZ56" s="11"/>
      <c r="JKA56" s="11"/>
      <c r="JKB56" s="11"/>
      <c r="JKC56" s="11"/>
      <c r="JKD56" s="11"/>
      <c r="JKE56" s="11"/>
      <c r="JKF56" s="11"/>
      <c r="JKG56" s="11"/>
      <c r="JKH56" s="11"/>
      <c r="JKI56" s="11"/>
      <c r="JKJ56" s="11"/>
      <c r="JKK56" s="11"/>
      <c r="JKL56" s="11"/>
      <c r="JKM56" s="11"/>
      <c r="JKN56" s="11"/>
      <c r="JKO56" s="11"/>
      <c r="JKP56" s="11"/>
      <c r="JKQ56" s="11"/>
      <c r="JKR56" s="11"/>
      <c r="JKS56" s="11"/>
      <c r="JKT56" s="11"/>
      <c r="JKU56" s="11"/>
      <c r="JKV56" s="11"/>
      <c r="JKW56" s="11"/>
      <c r="JKX56" s="11"/>
      <c r="JKY56" s="11"/>
      <c r="JKZ56" s="11"/>
      <c r="JLA56" s="11"/>
      <c r="JLB56" s="11"/>
      <c r="JLC56" s="11"/>
      <c r="JLD56" s="11"/>
      <c r="JLE56" s="11"/>
      <c r="JLF56" s="11"/>
      <c r="JLG56" s="11"/>
      <c r="JLH56" s="11"/>
      <c r="JLI56" s="11"/>
      <c r="JLJ56" s="11"/>
      <c r="JLK56" s="11"/>
      <c r="JLL56" s="11"/>
      <c r="JLM56" s="11"/>
      <c r="JLN56" s="11"/>
      <c r="JLO56" s="11"/>
      <c r="JLP56" s="11"/>
      <c r="JLQ56" s="11"/>
      <c r="JLR56" s="11"/>
      <c r="JLS56" s="11"/>
      <c r="JLT56" s="11"/>
      <c r="JLU56" s="11"/>
      <c r="JLV56" s="11"/>
      <c r="JLW56" s="11"/>
      <c r="JLX56" s="11"/>
      <c r="JLY56" s="11"/>
      <c r="JLZ56" s="11"/>
      <c r="JMA56" s="11"/>
      <c r="JMB56" s="11"/>
      <c r="JMC56" s="11"/>
      <c r="JMD56" s="11"/>
      <c r="JME56" s="11"/>
      <c r="JMF56" s="11"/>
      <c r="JMG56" s="11"/>
      <c r="JMH56" s="11"/>
      <c r="JMI56" s="11"/>
      <c r="JMJ56" s="11"/>
      <c r="JMK56" s="11"/>
      <c r="JML56" s="11"/>
      <c r="JMM56" s="11"/>
      <c r="JMN56" s="11"/>
      <c r="JMO56" s="11"/>
      <c r="JMP56" s="11"/>
      <c r="JMQ56" s="11"/>
      <c r="JMR56" s="11"/>
      <c r="JMS56" s="11"/>
      <c r="JMT56" s="11"/>
      <c r="JMU56" s="11"/>
      <c r="JMV56" s="11"/>
      <c r="JMW56" s="11"/>
      <c r="JMX56" s="11"/>
      <c r="JMY56" s="11"/>
      <c r="JMZ56" s="11"/>
      <c r="JNA56" s="11"/>
      <c r="JNB56" s="11"/>
      <c r="JNC56" s="11"/>
      <c r="JND56" s="11"/>
      <c r="JNE56" s="11"/>
      <c r="JNF56" s="11"/>
      <c r="JNG56" s="11"/>
      <c r="JNH56" s="11"/>
      <c r="JNI56" s="11"/>
      <c r="JNJ56" s="11"/>
      <c r="JNK56" s="11"/>
      <c r="JNL56" s="11"/>
      <c r="JNM56" s="11"/>
      <c r="JNN56" s="11"/>
      <c r="JNO56" s="11"/>
      <c r="JNP56" s="11"/>
      <c r="JNQ56" s="11"/>
      <c r="JNR56" s="11"/>
      <c r="JNS56" s="11"/>
      <c r="JNT56" s="11"/>
      <c r="JNU56" s="11"/>
      <c r="JNV56" s="11"/>
      <c r="JNW56" s="11"/>
      <c r="JNX56" s="11"/>
      <c r="JNY56" s="11"/>
      <c r="JNZ56" s="11"/>
      <c r="JOA56" s="11"/>
      <c r="JOB56" s="11"/>
      <c r="JOC56" s="11"/>
      <c r="JOD56" s="11"/>
      <c r="JOE56" s="11"/>
      <c r="JOF56" s="11"/>
      <c r="JOG56" s="11"/>
      <c r="JOH56" s="11"/>
      <c r="JOI56" s="11"/>
      <c r="JOJ56" s="11"/>
      <c r="JOK56" s="11"/>
      <c r="JOL56" s="11"/>
      <c r="JOM56" s="11"/>
      <c r="JON56" s="11"/>
      <c r="JOO56" s="11"/>
      <c r="JOP56" s="11"/>
      <c r="JOQ56" s="11"/>
      <c r="JOR56" s="11"/>
      <c r="JOS56" s="11"/>
      <c r="JOT56" s="11"/>
      <c r="JOU56" s="11"/>
      <c r="JOV56" s="11"/>
      <c r="JOW56" s="11"/>
      <c r="JOX56" s="11"/>
      <c r="JOY56" s="11"/>
      <c r="JOZ56" s="11"/>
      <c r="JPA56" s="11"/>
      <c r="JPB56" s="11"/>
      <c r="JPC56" s="11"/>
      <c r="JPD56" s="11"/>
      <c r="JPE56" s="11"/>
      <c r="JPF56" s="11"/>
      <c r="JPG56" s="11"/>
      <c r="JPH56" s="11"/>
      <c r="JPI56" s="11"/>
      <c r="JPJ56" s="11"/>
      <c r="JPK56" s="11"/>
      <c r="JPL56" s="11"/>
      <c r="JPM56" s="11"/>
      <c r="JPN56" s="11"/>
      <c r="JPO56" s="11"/>
      <c r="JPP56" s="11"/>
      <c r="JPQ56" s="11"/>
      <c r="JPR56" s="11"/>
      <c r="JPS56" s="11"/>
      <c r="JPT56" s="11"/>
      <c r="JPU56" s="11"/>
      <c r="JPV56" s="11"/>
      <c r="JPW56" s="11"/>
      <c r="JPX56" s="11"/>
      <c r="JPY56" s="11"/>
      <c r="JPZ56" s="11"/>
      <c r="JQA56" s="11"/>
      <c r="JQB56" s="11"/>
      <c r="JQC56" s="11"/>
      <c r="JQD56" s="11"/>
      <c r="JQE56" s="11"/>
      <c r="JQF56" s="11"/>
      <c r="JQG56" s="11"/>
      <c r="JQH56" s="11"/>
      <c r="JQI56" s="11"/>
      <c r="JQJ56" s="11"/>
      <c r="JQK56" s="11"/>
      <c r="JQL56" s="11"/>
      <c r="JQM56" s="11"/>
      <c r="JQN56" s="11"/>
      <c r="JQO56" s="11"/>
      <c r="JQP56" s="11"/>
      <c r="JQQ56" s="11"/>
      <c r="JQR56" s="11"/>
      <c r="JQS56" s="11"/>
      <c r="JQT56" s="11"/>
      <c r="JQU56" s="11"/>
      <c r="JQV56" s="11"/>
      <c r="JQW56" s="11"/>
      <c r="JQX56" s="11"/>
      <c r="JQY56" s="11"/>
      <c r="JQZ56" s="11"/>
      <c r="JRA56" s="11"/>
      <c r="JRB56" s="11"/>
      <c r="JRC56" s="11"/>
      <c r="JRD56" s="11"/>
      <c r="JRE56" s="11"/>
      <c r="JRF56" s="11"/>
      <c r="JRG56" s="11"/>
      <c r="JRH56" s="11"/>
      <c r="JRI56" s="11"/>
      <c r="JRJ56" s="11"/>
      <c r="JRK56" s="11"/>
      <c r="JRL56" s="11"/>
      <c r="JRM56" s="11"/>
      <c r="JRN56" s="11"/>
      <c r="JRO56" s="11"/>
      <c r="JRP56" s="11"/>
      <c r="JRQ56" s="11"/>
      <c r="JRR56" s="11"/>
      <c r="JRS56" s="11"/>
      <c r="JRT56" s="11"/>
      <c r="JRU56" s="11"/>
      <c r="JRV56" s="11"/>
      <c r="JRW56" s="11"/>
      <c r="JRX56" s="11"/>
      <c r="JRY56" s="11"/>
      <c r="JRZ56" s="11"/>
      <c r="JSA56" s="11"/>
      <c r="JSB56" s="11"/>
      <c r="JSC56" s="11"/>
      <c r="JSD56" s="11"/>
      <c r="JSE56" s="11"/>
      <c r="JSF56" s="11"/>
      <c r="JSG56" s="11"/>
      <c r="JSH56" s="11"/>
      <c r="JSI56" s="11"/>
      <c r="JSJ56" s="11"/>
      <c r="JSK56" s="11"/>
      <c r="JSL56" s="11"/>
      <c r="JSM56" s="11"/>
      <c r="JSN56" s="11"/>
      <c r="JSO56" s="11"/>
      <c r="JSP56" s="11"/>
      <c r="JSQ56" s="11"/>
      <c r="JSR56" s="11"/>
      <c r="JSS56" s="11"/>
      <c r="JST56" s="11"/>
      <c r="JSU56" s="11"/>
      <c r="JSV56" s="11"/>
      <c r="JSW56" s="11"/>
      <c r="JSX56" s="11"/>
      <c r="JSY56" s="11"/>
      <c r="JSZ56" s="11"/>
      <c r="JTA56" s="11"/>
      <c r="JTB56" s="11"/>
      <c r="JTC56" s="11"/>
      <c r="JTD56" s="11"/>
      <c r="JTE56" s="11"/>
      <c r="JTF56" s="11"/>
      <c r="JTG56" s="11"/>
      <c r="JTH56" s="11"/>
      <c r="JTI56" s="11"/>
      <c r="JTJ56" s="11"/>
      <c r="JTK56" s="11"/>
      <c r="JTL56" s="11"/>
      <c r="JTM56" s="11"/>
      <c r="JTN56" s="11"/>
      <c r="JTO56" s="11"/>
      <c r="JTP56" s="11"/>
      <c r="JTQ56" s="11"/>
      <c r="JTR56" s="11"/>
      <c r="JTS56" s="11"/>
      <c r="JTT56" s="11"/>
      <c r="JTU56" s="11"/>
      <c r="JTV56" s="11"/>
      <c r="JTW56" s="11"/>
      <c r="JTX56" s="11"/>
      <c r="JTY56" s="11"/>
      <c r="JTZ56" s="11"/>
      <c r="JUA56" s="11"/>
      <c r="JUB56" s="11"/>
      <c r="JUC56" s="11"/>
      <c r="JUD56" s="11"/>
      <c r="JUE56" s="11"/>
      <c r="JUF56" s="11"/>
      <c r="JUG56" s="11"/>
      <c r="JUH56" s="11"/>
      <c r="JUI56" s="11"/>
      <c r="JUJ56" s="11"/>
      <c r="JUK56" s="11"/>
      <c r="JUL56" s="11"/>
      <c r="JUM56" s="11"/>
      <c r="JUN56" s="11"/>
      <c r="JUO56" s="11"/>
      <c r="JUP56" s="11"/>
      <c r="JUQ56" s="11"/>
      <c r="JUR56" s="11"/>
      <c r="JUS56" s="11"/>
      <c r="JUT56" s="11"/>
      <c r="JUU56" s="11"/>
      <c r="JUV56" s="11"/>
      <c r="JUW56" s="11"/>
      <c r="JUX56" s="11"/>
      <c r="JUY56" s="11"/>
      <c r="JUZ56" s="11"/>
      <c r="JVA56" s="11"/>
      <c r="JVB56" s="11"/>
      <c r="JVC56" s="11"/>
      <c r="JVD56" s="11"/>
      <c r="JVE56" s="11"/>
      <c r="JVF56" s="11"/>
      <c r="JVG56" s="11"/>
      <c r="JVH56" s="11"/>
      <c r="JVI56" s="11"/>
      <c r="JVJ56" s="11"/>
      <c r="JVK56" s="11"/>
      <c r="JVL56" s="11"/>
      <c r="JVM56" s="11"/>
      <c r="JVN56" s="11"/>
      <c r="JVO56" s="11"/>
      <c r="JVP56" s="11"/>
      <c r="JVQ56" s="11"/>
      <c r="JVR56" s="11"/>
      <c r="JVS56" s="11"/>
      <c r="JVT56" s="11"/>
      <c r="JVU56" s="11"/>
      <c r="JVV56" s="11"/>
      <c r="JVW56" s="11"/>
      <c r="JVX56" s="11"/>
      <c r="JVY56" s="11"/>
      <c r="JVZ56" s="11"/>
      <c r="JWA56" s="11"/>
      <c r="JWB56" s="11"/>
      <c r="JWC56" s="11"/>
      <c r="JWD56" s="11"/>
      <c r="JWE56" s="11"/>
      <c r="JWF56" s="11"/>
      <c r="JWG56" s="11"/>
      <c r="JWH56" s="11"/>
      <c r="JWI56" s="11"/>
      <c r="JWJ56" s="11"/>
      <c r="JWK56" s="11"/>
      <c r="JWL56" s="11"/>
      <c r="JWM56" s="11"/>
      <c r="JWN56" s="11"/>
      <c r="JWO56" s="11"/>
      <c r="JWP56" s="11"/>
      <c r="JWQ56" s="11"/>
      <c r="JWR56" s="11"/>
      <c r="JWS56" s="11"/>
      <c r="JWT56" s="11"/>
      <c r="JWU56" s="11"/>
      <c r="JWV56" s="11"/>
      <c r="JWW56" s="11"/>
      <c r="JWX56" s="11"/>
      <c r="JWY56" s="11"/>
      <c r="JWZ56" s="11"/>
      <c r="JXA56" s="11"/>
      <c r="JXB56" s="11"/>
      <c r="JXC56" s="11"/>
      <c r="JXD56" s="11"/>
      <c r="JXE56" s="11"/>
      <c r="JXF56" s="11"/>
      <c r="JXG56" s="11"/>
      <c r="JXH56" s="11"/>
      <c r="JXI56" s="11"/>
      <c r="JXJ56" s="11"/>
      <c r="JXK56" s="11"/>
      <c r="JXL56" s="11"/>
      <c r="JXM56" s="11"/>
      <c r="JXN56" s="11"/>
      <c r="JXO56" s="11"/>
      <c r="JXP56" s="11"/>
      <c r="JXQ56" s="11"/>
      <c r="JXR56" s="11"/>
      <c r="JXS56" s="11"/>
      <c r="JXT56" s="11"/>
      <c r="JXU56" s="11"/>
      <c r="JXV56" s="11"/>
      <c r="JXW56" s="11"/>
      <c r="JXX56" s="11"/>
      <c r="JXY56" s="11"/>
      <c r="JXZ56" s="11"/>
      <c r="JYA56" s="11"/>
      <c r="JYB56" s="11"/>
      <c r="JYC56" s="11"/>
      <c r="JYD56" s="11"/>
      <c r="JYE56" s="11"/>
      <c r="JYF56" s="11"/>
      <c r="JYG56" s="11"/>
      <c r="JYH56" s="11"/>
      <c r="JYI56" s="11"/>
      <c r="JYJ56" s="11"/>
      <c r="JYK56" s="11"/>
      <c r="JYL56" s="11"/>
      <c r="JYM56" s="11"/>
      <c r="JYN56" s="11"/>
      <c r="JYO56" s="11"/>
      <c r="JYP56" s="11"/>
      <c r="JYQ56" s="11"/>
      <c r="JYR56" s="11"/>
      <c r="JYS56" s="11"/>
      <c r="JYT56" s="11"/>
      <c r="JYU56" s="11"/>
      <c r="JYV56" s="11"/>
      <c r="JYW56" s="11"/>
      <c r="JYX56" s="11"/>
      <c r="JYY56" s="11"/>
      <c r="JYZ56" s="11"/>
      <c r="JZA56" s="11"/>
      <c r="JZB56" s="11"/>
      <c r="JZC56" s="11"/>
      <c r="JZD56" s="11"/>
      <c r="JZE56" s="11"/>
      <c r="JZF56" s="11"/>
      <c r="JZG56" s="11"/>
      <c r="JZH56" s="11"/>
      <c r="JZI56" s="11"/>
      <c r="JZJ56" s="11"/>
      <c r="JZK56" s="11"/>
      <c r="JZL56" s="11"/>
      <c r="JZM56" s="11"/>
      <c r="JZN56" s="11"/>
      <c r="JZO56" s="11"/>
      <c r="JZP56" s="11"/>
      <c r="JZQ56" s="11"/>
      <c r="JZR56" s="11"/>
      <c r="JZS56" s="11"/>
      <c r="JZT56" s="11"/>
      <c r="JZU56" s="11"/>
      <c r="JZV56" s="11"/>
      <c r="JZW56" s="11"/>
      <c r="JZX56" s="11"/>
      <c r="JZY56" s="11"/>
      <c r="JZZ56" s="11"/>
      <c r="KAA56" s="11"/>
      <c r="KAB56" s="11"/>
      <c r="KAC56" s="11"/>
      <c r="KAD56" s="11"/>
      <c r="KAE56" s="11"/>
      <c r="KAF56" s="11"/>
      <c r="KAG56" s="11"/>
      <c r="KAH56" s="11"/>
      <c r="KAI56" s="11"/>
      <c r="KAJ56" s="11"/>
      <c r="KAK56" s="11"/>
      <c r="KAL56" s="11"/>
      <c r="KAM56" s="11"/>
      <c r="KAN56" s="11"/>
      <c r="KAO56" s="11"/>
      <c r="KAP56" s="11"/>
      <c r="KAQ56" s="11"/>
      <c r="KAR56" s="11"/>
      <c r="KAS56" s="11"/>
      <c r="KAT56" s="11"/>
      <c r="KAU56" s="11"/>
      <c r="KAV56" s="11"/>
      <c r="KAW56" s="11"/>
      <c r="KAX56" s="11"/>
      <c r="KAY56" s="11"/>
      <c r="KAZ56" s="11"/>
      <c r="KBA56" s="11"/>
      <c r="KBB56" s="11"/>
      <c r="KBC56" s="11"/>
      <c r="KBD56" s="11"/>
      <c r="KBE56" s="11"/>
      <c r="KBF56" s="11"/>
      <c r="KBG56" s="11"/>
      <c r="KBH56" s="11"/>
      <c r="KBI56" s="11"/>
      <c r="KBJ56" s="11"/>
      <c r="KBK56" s="11"/>
      <c r="KBL56" s="11"/>
      <c r="KBM56" s="11"/>
      <c r="KBN56" s="11"/>
      <c r="KBO56" s="11"/>
      <c r="KBP56" s="11"/>
      <c r="KBQ56" s="11"/>
      <c r="KBR56" s="11"/>
      <c r="KBS56" s="11"/>
      <c r="KBT56" s="11"/>
      <c r="KBU56" s="11"/>
      <c r="KBV56" s="11"/>
      <c r="KBW56" s="11"/>
      <c r="KBX56" s="11"/>
      <c r="KBY56" s="11"/>
      <c r="KBZ56" s="11"/>
      <c r="KCA56" s="11"/>
      <c r="KCB56" s="11"/>
      <c r="KCC56" s="11"/>
      <c r="KCD56" s="11"/>
      <c r="KCE56" s="11"/>
      <c r="KCF56" s="11"/>
      <c r="KCG56" s="11"/>
      <c r="KCH56" s="11"/>
      <c r="KCI56" s="11"/>
      <c r="KCJ56" s="11"/>
      <c r="KCK56" s="11"/>
      <c r="KCL56" s="11"/>
      <c r="KCM56" s="11"/>
      <c r="KCN56" s="11"/>
      <c r="KCO56" s="11"/>
      <c r="KCP56" s="11"/>
      <c r="KCQ56" s="11"/>
      <c r="KCR56" s="11"/>
      <c r="KCS56" s="11"/>
      <c r="KCT56" s="11"/>
      <c r="KCU56" s="11"/>
      <c r="KCV56" s="11"/>
      <c r="KCW56" s="11"/>
      <c r="KCX56" s="11"/>
      <c r="KCY56" s="11"/>
      <c r="KCZ56" s="11"/>
      <c r="KDA56" s="11"/>
      <c r="KDB56" s="11"/>
      <c r="KDC56" s="11"/>
      <c r="KDD56" s="11"/>
      <c r="KDE56" s="11"/>
      <c r="KDF56" s="11"/>
      <c r="KDG56" s="11"/>
      <c r="KDH56" s="11"/>
      <c r="KDI56" s="11"/>
      <c r="KDJ56" s="11"/>
      <c r="KDK56" s="11"/>
      <c r="KDL56" s="11"/>
      <c r="KDM56" s="11"/>
      <c r="KDN56" s="11"/>
      <c r="KDO56" s="11"/>
      <c r="KDP56" s="11"/>
      <c r="KDQ56" s="11"/>
      <c r="KDR56" s="11"/>
      <c r="KDS56" s="11"/>
      <c r="KDT56" s="11"/>
      <c r="KDU56" s="11"/>
      <c r="KDV56" s="11"/>
      <c r="KDW56" s="11"/>
      <c r="KDX56" s="11"/>
      <c r="KDY56" s="11"/>
      <c r="KDZ56" s="11"/>
      <c r="KEA56" s="11"/>
      <c r="KEB56" s="11"/>
      <c r="KEC56" s="11"/>
      <c r="KED56" s="11"/>
      <c r="KEE56" s="11"/>
      <c r="KEF56" s="11"/>
      <c r="KEG56" s="11"/>
      <c r="KEH56" s="11"/>
      <c r="KEI56" s="11"/>
      <c r="KEJ56" s="11"/>
      <c r="KEK56" s="11"/>
      <c r="KEL56" s="11"/>
      <c r="KEM56" s="11"/>
      <c r="KEN56" s="11"/>
      <c r="KEO56" s="11"/>
      <c r="KEP56" s="11"/>
      <c r="KEQ56" s="11"/>
      <c r="KER56" s="11"/>
      <c r="KES56" s="11"/>
      <c r="KET56" s="11"/>
      <c r="KEU56" s="11"/>
      <c r="KEV56" s="11"/>
      <c r="KEW56" s="11"/>
      <c r="KEX56" s="11"/>
      <c r="KEY56" s="11"/>
      <c r="KEZ56" s="11"/>
      <c r="KFA56" s="11"/>
      <c r="KFB56" s="11"/>
      <c r="KFC56" s="11"/>
      <c r="KFD56" s="11"/>
      <c r="KFE56" s="11"/>
      <c r="KFF56" s="11"/>
      <c r="KFG56" s="11"/>
      <c r="KFH56" s="11"/>
      <c r="KFI56" s="11"/>
      <c r="KFJ56" s="11"/>
      <c r="KFK56" s="11"/>
      <c r="KFL56" s="11"/>
      <c r="KFM56" s="11"/>
      <c r="KFN56" s="11"/>
      <c r="KFO56" s="11"/>
      <c r="KFP56" s="11"/>
      <c r="KFQ56" s="11"/>
      <c r="KFR56" s="11"/>
      <c r="KFS56" s="11"/>
      <c r="KFT56" s="11"/>
      <c r="KFU56" s="11"/>
      <c r="KFV56" s="11"/>
      <c r="KFW56" s="11"/>
      <c r="KFX56" s="11"/>
      <c r="KFY56" s="11"/>
      <c r="KFZ56" s="11"/>
      <c r="KGA56" s="11"/>
      <c r="KGB56" s="11"/>
      <c r="KGC56" s="11"/>
      <c r="KGD56" s="11"/>
      <c r="KGE56" s="11"/>
      <c r="KGF56" s="11"/>
      <c r="KGG56" s="11"/>
      <c r="KGH56" s="11"/>
      <c r="KGI56" s="11"/>
      <c r="KGJ56" s="11"/>
      <c r="KGK56" s="11"/>
      <c r="KGL56" s="11"/>
      <c r="KGM56" s="11"/>
      <c r="KGN56" s="11"/>
      <c r="KGO56" s="11"/>
      <c r="KGP56" s="11"/>
      <c r="KGQ56" s="11"/>
      <c r="KGR56" s="11"/>
      <c r="KGS56" s="11"/>
      <c r="KGT56" s="11"/>
      <c r="KGU56" s="11"/>
      <c r="KGV56" s="11"/>
      <c r="KGW56" s="11"/>
      <c r="KGX56" s="11"/>
      <c r="KGY56" s="11"/>
      <c r="KGZ56" s="11"/>
      <c r="KHA56" s="11"/>
      <c r="KHB56" s="11"/>
      <c r="KHC56" s="11"/>
      <c r="KHD56" s="11"/>
      <c r="KHE56" s="11"/>
      <c r="KHF56" s="11"/>
      <c r="KHG56" s="11"/>
      <c r="KHH56" s="11"/>
      <c r="KHI56" s="11"/>
      <c r="KHJ56" s="11"/>
      <c r="KHK56" s="11"/>
      <c r="KHL56" s="11"/>
      <c r="KHM56" s="11"/>
      <c r="KHN56" s="11"/>
      <c r="KHO56" s="11"/>
      <c r="KHP56" s="11"/>
      <c r="KHQ56" s="11"/>
      <c r="KHR56" s="11"/>
      <c r="KHS56" s="11"/>
      <c r="KHT56" s="11"/>
      <c r="KHU56" s="11"/>
      <c r="KHV56" s="11"/>
      <c r="KHW56" s="11"/>
      <c r="KHX56" s="11"/>
      <c r="KHY56" s="11"/>
      <c r="KHZ56" s="11"/>
      <c r="KIA56" s="11"/>
      <c r="KIB56" s="11"/>
      <c r="KIC56" s="11"/>
      <c r="KID56" s="11"/>
      <c r="KIE56" s="11"/>
      <c r="KIF56" s="11"/>
      <c r="KIG56" s="11"/>
      <c r="KIH56" s="11"/>
      <c r="KII56" s="11"/>
      <c r="KIJ56" s="11"/>
      <c r="KIK56" s="11"/>
      <c r="KIL56" s="11"/>
      <c r="KIM56" s="11"/>
      <c r="KIN56" s="11"/>
      <c r="KIO56" s="11"/>
      <c r="KIP56" s="11"/>
      <c r="KIQ56" s="11"/>
      <c r="KIR56" s="11"/>
      <c r="KIS56" s="11"/>
      <c r="KIT56" s="11"/>
      <c r="KIU56" s="11"/>
      <c r="KIV56" s="11"/>
      <c r="KIW56" s="11"/>
      <c r="KIX56" s="11"/>
      <c r="KIY56" s="11"/>
      <c r="KIZ56" s="11"/>
      <c r="KJA56" s="11"/>
      <c r="KJB56" s="11"/>
      <c r="KJC56" s="11"/>
      <c r="KJD56" s="11"/>
      <c r="KJE56" s="11"/>
      <c r="KJF56" s="11"/>
      <c r="KJG56" s="11"/>
      <c r="KJH56" s="11"/>
      <c r="KJI56" s="11"/>
      <c r="KJJ56" s="11"/>
      <c r="KJK56" s="11"/>
      <c r="KJL56" s="11"/>
      <c r="KJM56" s="11"/>
      <c r="KJN56" s="11"/>
      <c r="KJO56" s="11"/>
      <c r="KJP56" s="11"/>
      <c r="KJQ56" s="11"/>
      <c r="KJR56" s="11"/>
      <c r="KJS56" s="11"/>
      <c r="KJT56" s="11"/>
      <c r="KJU56" s="11"/>
      <c r="KJV56" s="11"/>
      <c r="KJW56" s="11"/>
      <c r="KJX56" s="11"/>
      <c r="KJY56" s="11"/>
      <c r="KJZ56" s="11"/>
      <c r="KKA56" s="11"/>
      <c r="KKB56" s="11"/>
      <c r="KKC56" s="11"/>
      <c r="KKD56" s="11"/>
      <c r="KKE56" s="11"/>
      <c r="KKF56" s="11"/>
      <c r="KKG56" s="11"/>
      <c r="KKH56" s="11"/>
      <c r="KKI56" s="11"/>
      <c r="KKJ56" s="11"/>
      <c r="KKK56" s="11"/>
      <c r="KKL56" s="11"/>
      <c r="KKM56" s="11"/>
      <c r="KKN56" s="11"/>
      <c r="KKO56" s="11"/>
      <c r="KKP56" s="11"/>
      <c r="KKQ56" s="11"/>
      <c r="KKR56" s="11"/>
      <c r="KKS56" s="11"/>
      <c r="KKT56" s="11"/>
      <c r="KKU56" s="11"/>
      <c r="KKV56" s="11"/>
      <c r="KKW56" s="11"/>
      <c r="KKX56" s="11"/>
      <c r="KKY56" s="11"/>
      <c r="KKZ56" s="11"/>
      <c r="KLA56" s="11"/>
      <c r="KLB56" s="11"/>
      <c r="KLC56" s="11"/>
      <c r="KLD56" s="11"/>
      <c r="KLE56" s="11"/>
      <c r="KLF56" s="11"/>
      <c r="KLG56" s="11"/>
      <c r="KLH56" s="11"/>
      <c r="KLI56" s="11"/>
      <c r="KLJ56" s="11"/>
      <c r="KLK56" s="11"/>
      <c r="KLL56" s="11"/>
      <c r="KLM56" s="11"/>
      <c r="KLN56" s="11"/>
      <c r="KLO56" s="11"/>
      <c r="KLP56" s="11"/>
      <c r="KLQ56" s="11"/>
      <c r="KLR56" s="11"/>
      <c r="KLS56" s="11"/>
      <c r="KLT56" s="11"/>
      <c r="KLU56" s="11"/>
      <c r="KLV56" s="11"/>
      <c r="KLW56" s="11"/>
      <c r="KLX56" s="11"/>
      <c r="KLY56" s="11"/>
      <c r="KLZ56" s="11"/>
      <c r="KMA56" s="11"/>
      <c r="KMB56" s="11"/>
      <c r="KMC56" s="11"/>
      <c r="KMD56" s="11"/>
      <c r="KME56" s="11"/>
      <c r="KMF56" s="11"/>
      <c r="KMG56" s="11"/>
      <c r="KMH56" s="11"/>
      <c r="KMI56" s="11"/>
      <c r="KMJ56" s="11"/>
      <c r="KMK56" s="11"/>
      <c r="KML56" s="11"/>
      <c r="KMM56" s="11"/>
      <c r="KMN56" s="11"/>
      <c r="KMO56" s="11"/>
      <c r="KMP56" s="11"/>
      <c r="KMQ56" s="11"/>
      <c r="KMR56" s="11"/>
      <c r="KMS56" s="11"/>
      <c r="KMT56" s="11"/>
      <c r="KMU56" s="11"/>
      <c r="KMV56" s="11"/>
      <c r="KMW56" s="11"/>
      <c r="KMX56" s="11"/>
      <c r="KMY56" s="11"/>
      <c r="KMZ56" s="11"/>
      <c r="KNA56" s="11"/>
      <c r="KNB56" s="11"/>
      <c r="KNC56" s="11"/>
      <c r="KND56" s="11"/>
      <c r="KNE56" s="11"/>
      <c r="KNF56" s="11"/>
      <c r="KNG56" s="11"/>
      <c r="KNH56" s="11"/>
      <c r="KNI56" s="11"/>
      <c r="KNJ56" s="11"/>
      <c r="KNK56" s="11"/>
      <c r="KNL56" s="11"/>
      <c r="KNM56" s="11"/>
      <c r="KNN56" s="11"/>
      <c r="KNO56" s="11"/>
      <c r="KNP56" s="11"/>
      <c r="KNQ56" s="11"/>
      <c r="KNR56" s="11"/>
      <c r="KNS56" s="11"/>
      <c r="KNT56" s="11"/>
      <c r="KNU56" s="11"/>
      <c r="KNV56" s="11"/>
      <c r="KNW56" s="11"/>
      <c r="KNX56" s="11"/>
      <c r="KNY56" s="11"/>
      <c r="KNZ56" s="11"/>
      <c r="KOA56" s="11"/>
      <c r="KOB56" s="11"/>
      <c r="KOC56" s="11"/>
      <c r="KOD56" s="11"/>
      <c r="KOE56" s="11"/>
      <c r="KOF56" s="11"/>
      <c r="KOG56" s="11"/>
      <c r="KOH56" s="11"/>
      <c r="KOI56" s="11"/>
      <c r="KOJ56" s="11"/>
      <c r="KOK56" s="11"/>
      <c r="KOL56" s="11"/>
      <c r="KOM56" s="11"/>
      <c r="KON56" s="11"/>
      <c r="KOO56" s="11"/>
      <c r="KOP56" s="11"/>
      <c r="KOQ56" s="11"/>
      <c r="KOR56" s="11"/>
      <c r="KOS56" s="11"/>
      <c r="KOT56" s="11"/>
      <c r="KOU56" s="11"/>
      <c r="KOV56" s="11"/>
      <c r="KOW56" s="11"/>
      <c r="KOX56" s="11"/>
      <c r="KOY56" s="11"/>
      <c r="KOZ56" s="11"/>
      <c r="KPA56" s="11"/>
      <c r="KPB56" s="11"/>
      <c r="KPC56" s="11"/>
      <c r="KPD56" s="11"/>
      <c r="KPE56" s="11"/>
      <c r="KPF56" s="11"/>
      <c r="KPG56" s="11"/>
      <c r="KPH56" s="11"/>
      <c r="KPI56" s="11"/>
      <c r="KPJ56" s="11"/>
      <c r="KPK56" s="11"/>
      <c r="KPL56" s="11"/>
      <c r="KPM56" s="11"/>
      <c r="KPN56" s="11"/>
      <c r="KPO56" s="11"/>
      <c r="KPP56" s="11"/>
      <c r="KPQ56" s="11"/>
      <c r="KPR56" s="11"/>
      <c r="KPS56" s="11"/>
      <c r="KPT56" s="11"/>
      <c r="KPU56" s="11"/>
      <c r="KPV56" s="11"/>
      <c r="KPW56" s="11"/>
      <c r="KPX56" s="11"/>
      <c r="KPY56" s="11"/>
      <c r="KPZ56" s="11"/>
      <c r="KQA56" s="11"/>
      <c r="KQB56" s="11"/>
      <c r="KQC56" s="11"/>
      <c r="KQD56" s="11"/>
      <c r="KQE56" s="11"/>
      <c r="KQF56" s="11"/>
      <c r="KQG56" s="11"/>
      <c r="KQH56" s="11"/>
      <c r="KQI56" s="11"/>
      <c r="KQJ56" s="11"/>
      <c r="KQK56" s="11"/>
      <c r="KQL56" s="11"/>
      <c r="KQM56" s="11"/>
      <c r="KQN56" s="11"/>
      <c r="KQO56" s="11"/>
      <c r="KQP56" s="11"/>
      <c r="KQQ56" s="11"/>
      <c r="KQR56" s="11"/>
      <c r="KQS56" s="11"/>
      <c r="KQT56" s="11"/>
      <c r="KQU56" s="11"/>
      <c r="KQV56" s="11"/>
      <c r="KQW56" s="11"/>
      <c r="KQX56" s="11"/>
      <c r="KQY56" s="11"/>
      <c r="KQZ56" s="11"/>
      <c r="KRA56" s="11"/>
      <c r="KRB56" s="11"/>
      <c r="KRC56" s="11"/>
      <c r="KRD56" s="11"/>
      <c r="KRE56" s="11"/>
      <c r="KRF56" s="11"/>
      <c r="KRG56" s="11"/>
      <c r="KRH56" s="11"/>
      <c r="KRI56" s="11"/>
      <c r="KRJ56" s="11"/>
      <c r="KRK56" s="11"/>
      <c r="KRL56" s="11"/>
      <c r="KRM56" s="11"/>
      <c r="KRN56" s="11"/>
      <c r="KRO56" s="11"/>
      <c r="KRP56" s="11"/>
      <c r="KRQ56" s="11"/>
      <c r="KRR56" s="11"/>
      <c r="KRS56" s="11"/>
      <c r="KRT56" s="11"/>
      <c r="KRU56" s="11"/>
      <c r="KRV56" s="11"/>
      <c r="KRW56" s="11"/>
      <c r="KRX56" s="11"/>
      <c r="KRY56" s="11"/>
      <c r="KRZ56" s="11"/>
      <c r="KSA56" s="11"/>
      <c r="KSB56" s="11"/>
      <c r="KSC56" s="11"/>
      <c r="KSD56" s="11"/>
      <c r="KSE56" s="11"/>
      <c r="KSF56" s="11"/>
      <c r="KSG56" s="11"/>
      <c r="KSH56" s="11"/>
      <c r="KSI56" s="11"/>
      <c r="KSJ56" s="11"/>
      <c r="KSK56" s="11"/>
      <c r="KSL56" s="11"/>
      <c r="KSM56" s="11"/>
      <c r="KSN56" s="11"/>
      <c r="KSO56" s="11"/>
      <c r="KSP56" s="11"/>
      <c r="KSQ56" s="11"/>
      <c r="KSR56" s="11"/>
      <c r="KSS56" s="11"/>
      <c r="KST56" s="11"/>
      <c r="KSU56" s="11"/>
      <c r="KSV56" s="11"/>
      <c r="KSW56" s="11"/>
      <c r="KSX56" s="11"/>
      <c r="KSY56" s="11"/>
      <c r="KSZ56" s="11"/>
      <c r="KTA56" s="11"/>
      <c r="KTB56" s="11"/>
      <c r="KTC56" s="11"/>
      <c r="KTD56" s="11"/>
      <c r="KTE56" s="11"/>
      <c r="KTF56" s="11"/>
      <c r="KTG56" s="11"/>
      <c r="KTH56" s="11"/>
      <c r="KTI56" s="11"/>
      <c r="KTJ56" s="11"/>
      <c r="KTK56" s="11"/>
      <c r="KTL56" s="11"/>
      <c r="KTM56" s="11"/>
      <c r="KTN56" s="11"/>
      <c r="KTO56" s="11"/>
      <c r="KTP56" s="11"/>
      <c r="KTQ56" s="11"/>
      <c r="KTR56" s="11"/>
      <c r="KTS56" s="11"/>
      <c r="KTT56" s="11"/>
      <c r="KTU56" s="11"/>
      <c r="KTV56" s="11"/>
      <c r="KTW56" s="11"/>
      <c r="KTX56" s="11"/>
      <c r="KTY56" s="11"/>
      <c r="KTZ56" s="11"/>
      <c r="KUA56" s="11"/>
      <c r="KUB56" s="11"/>
      <c r="KUC56" s="11"/>
      <c r="KUD56" s="11"/>
      <c r="KUE56" s="11"/>
      <c r="KUF56" s="11"/>
      <c r="KUG56" s="11"/>
      <c r="KUH56" s="11"/>
      <c r="KUI56" s="11"/>
      <c r="KUJ56" s="11"/>
      <c r="KUK56" s="11"/>
      <c r="KUL56" s="11"/>
      <c r="KUM56" s="11"/>
      <c r="KUN56" s="11"/>
      <c r="KUO56" s="11"/>
      <c r="KUP56" s="11"/>
      <c r="KUQ56" s="11"/>
      <c r="KUR56" s="11"/>
      <c r="KUS56" s="11"/>
      <c r="KUT56" s="11"/>
      <c r="KUU56" s="11"/>
      <c r="KUV56" s="11"/>
      <c r="KUW56" s="11"/>
      <c r="KUX56" s="11"/>
      <c r="KUY56" s="11"/>
      <c r="KUZ56" s="11"/>
      <c r="KVA56" s="11"/>
      <c r="KVB56" s="11"/>
      <c r="KVC56" s="11"/>
      <c r="KVD56" s="11"/>
      <c r="KVE56" s="11"/>
      <c r="KVF56" s="11"/>
      <c r="KVG56" s="11"/>
      <c r="KVH56" s="11"/>
      <c r="KVI56" s="11"/>
      <c r="KVJ56" s="11"/>
      <c r="KVK56" s="11"/>
      <c r="KVL56" s="11"/>
      <c r="KVM56" s="11"/>
      <c r="KVN56" s="11"/>
      <c r="KVO56" s="11"/>
      <c r="KVP56" s="11"/>
      <c r="KVQ56" s="11"/>
      <c r="KVR56" s="11"/>
      <c r="KVS56" s="11"/>
      <c r="KVT56" s="11"/>
      <c r="KVU56" s="11"/>
      <c r="KVV56" s="11"/>
      <c r="KVW56" s="11"/>
      <c r="KVX56" s="11"/>
      <c r="KVY56" s="11"/>
      <c r="KVZ56" s="11"/>
      <c r="KWA56" s="11"/>
      <c r="KWB56" s="11"/>
      <c r="KWC56" s="11"/>
      <c r="KWD56" s="11"/>
      <c r="KWE56" s="11"/>
      <c r="KWF56" s="11"/>
      <c r="KWG56" s="11"/>
      <c r="KWH56" s="11"/>
      <c r="KWI56" s="11"/>
      <c r="KWJ56" s="11"/>
      <c r="KWK56" s="11"/>
      <c r="KWL56" s="11"/>
      <c r="KWM56" s="11"/>
      <c r="KWN56" s="11"/>
      <c r="KWO56" s="11"/>
      <c r="KWP56" s="11"/>
      <c r="KWQ56" s="11"/>
      <c r="KWR56" s="11"/>
      <c r="KWS56" s="11"/>
      <c r="KWT56" s="11"/>
      <c r="KWU56" s="11"/>
      <c r="KWV56" s="11"/>
      <c r="KWW56" s="11"/>
      <c r="KWX56" s="11"/>
      <c r="KWY56" s="11"/>
      <c r="KWZ56" s="11"/>
      <c r="KXA56" s="11"/>
      <c r="KXB56" s="11"/>
      <c r="KXC56" s="11"/>
      <c r="KXD56" s="11"/>
      <c r="KXE56" s="11"/>
      <c r="KXF56" s="11"/>
      <c r="KXG56" s="11"/>
      <c r="KXH56" s="11"/>
      <c r="KXI56" s="11"/>
      <c r="KXJ56" s="11"/>
      <c r="KXK56" s="11"/>
      <c r="KXL56" s="11"/>
      <c r="KXM56" s="11"/>
      <c r="KXN56" s="11"/>
      <c r="KXO56" s="11"/>
      <c r="KXP56" s="11"/>
      <c r="KXQ56" s="11"/>
      <c r="KXR56" s="11"/>
      <c r="KXS56" s="11"/>
      <c r="KXT56" s="11"/>
      <c r="KXU56" s="11"/>
      <c r="KXV56" s="11"/>
      <c r="KXW56" s="11"/>
      <c r="KXX56" s="11"/>
      <c r="KXY56" s="11"/>
      <c r="KXZ56" s="11"/>
      <c r="KYA56" s="11"/>
      <c r="KYB56" s="11"/>
      <c r="KYC56" s="11"/>
      <c r="KYD56" s="11"/>
      <c r="KYE56" s="11"/>
      <c r="KYF56" s="11"/>
      <c r="KYG56" s="11"/>
      <c r="KYH56" s="11"/>
      <c r="KYI56" s="11"/>
      <c r="KYJ56" s="11"/>
      <c r="KYK56" s="11"/>
      <c r="KYL56" s="11"/>
      <c r="KYM56" s="11"/>
      <c r="KYN56" s="11"/>
      <c r="KYO56" s="11"/>
      <c r="KYP56" s="11"/>
      <c r="KYQ56" s="11"/>
      <c r="KYR56" s="11"/>
      <c r="KYS56" s="11"/>
      <c r="KYT56" s="11"/>
      <c r="KYU56" s="11"/>
      <c r="KYV56" s="11"/>
      <c r="KYW56" s="11"/>
      <c r="KYX56" s="11"/>
      <c r="KYY56" s="11"/>
      <c r="KYZ56" s="11"/>
      <c r="KZA56" s="11"/>
      <c r="KZB56" s="11"/>
      <c r="KZC56" s="11"/>
      <c r="KZD56" s="11"/>
      <c r="KZE56" s="11"/>
      <c r="KZF56" s="11"/>
      <c r="KZG56" s="11"/>
      <c r="KZH56" s="11"/>
      <c r="KZI56" s="11"/>
      <c r="KZJ56" s="11"/>
      <c r="KZK56" s="11"/>
      <c r="KZL56" s="11"/>
      <c r="KZM56" s="11"/>
      <c r="KZN56" s="11"/>
      <c r="KZO56" s="11"/>
      <c r="KZP56" s="11"/>
      <c r="KZQ56" s="11"/>
      <c r="KZR56" s="11"/>
      <c r="KZS56" s="11"/>
      <c r="KZT56" s="11"/>
      <c r="KZU56" s="11"/>
      <c r="KZV56" s="11"/>
      <c r="KZW56" s="11"/>
      <c r="KZX56" s="11"/>
      <c r="KZY56" s="11"/>
      <c r="KZZ56" s="11"/>
      <c r="LAA56" s="11"/>
      <c r="LAB56" s="11"/>
      <c r="LAC56" s="11"/>
      <c r="LAD56" s="11"/>
      <c r="LAE56" s="11"/>
      <c r="LAF56" s="11"/>
      <c r="LAG56" s="11"/>
      <c r="LAH56" s="11"/>
      <c r="LAI56" s="11"/>
      <c r="LAJ56" s="11"/>
      <c r="LAK56" s="11"/>
      <c r="LAL56" s="11"/>
      <c r="LAM56" s="11"/>
      <c r="LAN56" s="11"/>
      <c r="LAO56" s="11"/>
      <c r="LAP56" s="11"/>
      <c r="LAQ56" s="11"/>
      <c r="LAR56" s="11"/>
      <c r="LAS56" s="11"/>
      <c r="LAT56" s="11"/>
      <c r="LAU56" s="11"/>
      <c r="LAV56" s="11"/>
      <c r="LAW56" s="11"/>
      <c r="LAX56" s="11"/>
      <c r="LAY56" s="11"/>
      <c r="LAZ56" s="11"/>
      <c r="LBA56" s="11"/>
      <c r="LBB56" s="11"/>
      <c r="LBC56" s="11"/>
      <c r="LBD56" s="11"/>
      <c r="LBE56" s="11"/>
      <c r="LBF56" s="11"/>
      <c r="LBG56" s="11"/>
      <c r="LBH56" s="11"/>
      <c r="LBI56" s="11"/>
      <c r="LBJ56" s="11"/>
      <c r="LBK56" s="11"/>
      <c r="LBL56" s="11"/>
      <c r="LBM56" s="11"/>
      <c r="LBN56" s="11"/>
      <c r="LBO56" s="11"/>
      <c r="LBP56" s="11"/>
      <c r="LBQ56" s="11"/>
      <c r="LBR56" s="11"/>
      <c r="LBS56" s="11"/>
      <c r="LBT56" s="11"/>
      <c r="LBU56" s="11"/>
      <c r="LBV56" s="11"/>
      <c r="LBW56" s="11"/>
      <c r="LBX56" s="11"/>
      <c r="LBY56" s="11"/>
      <c r="LBZ56" s="11"/>
      <c r="LCA56" s="11"/>
      <c r="LCB56" s="11"/>
      <c r="LCC56" s="11"/>
      <c r="LCD56" s="11"/>
      <c r="LCE56" s="11"/>
      <c r="LCF56" s="11"/>
      <c r="LCG56" s="11"/>
      <c r="LCH56" s="11"/>
      <c r="LCI56" s="11"/>
      <c r="LCJ56" s="11"/>
      <c r="LCK56" s="11"/>
      <c r="LCL56" s="11"/>
      <c r="LCM56" s="11"/>
      <c r="LCN56" s="11"/>
      <c r="LCO56" s="11"/>
      <c r="LCP56" s="11"/>
      <c r="LCQ56" s="11"/>
      <c r="LCR56" s="11"/>
      <c r="LCS56" s="11"/>
      <c r="LCT56" s="11"/>
      <c r="LCU56" s="11"/>
      <c r="LCV56" s="11"/>
      <c r="LCW56" s="11"/>
      <c r="LCX56" s="11"/>
      <c r="LCY56" s="11"/>
      <c r="LCZ56" s="11"/>
      <c r="LDA56" s="11"/>
      <c r="LDB56" s="11"/>
      <c r="LDC56" s="11"/>
      <c r="LDD56" s="11"/>
      <c r="LDE56" s="11"/>
      <c r="LDF56" s="11"/>
      <c r="LDG56" s="11"/>
      <c r="LDH56" s="11"/>
      <c r="LDI56" s="11"/>
      <c r="LDJ56" s="11"/>
      <c r="LDK56" s="11"/>
      <c r="LDL56" s="11"/>
      <c r="LDM56" s="11"/>
      <c r="LDN56" s="11"/>
      <c r="LDO56" s="11"/>
      <c r="LDP56" s="11"/>
      <c r="LDQ56" s="11"/>
      <c r="LDR56" s="11"/>
      <c r="LDS56" s="11"/>
      <c r="LDT56" s="11"/>
      <c r="LDU56" s="11"/>
      <c r="LDV56" s="11"/>
      <c r="LDW56" s="11"/>
      <c r="LDX56" s="11"/>
      <c r="LDY56" s="11"/>
      <c r="LDZ56" s="11"/>
      <c r="LEA56" s="11"/>
      <c r="LEB56" s="11"/>
      <c r="LEC56" s="11"/>
      <c r="LED56" s="11"/>
      <c r="LEE56" s="11"/>
      <c r="LEF56" s="11"/>
      <c r="LEG56" s="11"/>
      <c r="LEH56" s="11"/>
      <c r="LEI56" s="11"/>
      <c r="LEJ56" s="11"/>
      <c r="LEK56" s="11"/>
      <c r="LEL56" s="11"/>
      <c r="LEM56" s="11"/>
      <c r="LEN56" s="11"/>
      <c r="LEO56" s="11"/>
      <c r="LEP56" s="11"/>
      <c r="LEQ56" s="11"/>
      <c r="LER56" s="11"/>
      <c r="LES56" s="11"/>
      <c r="LET56" s="11"/>
      <c r="LEU56" s="11"/>
      <c r="LEV56" s="11"/>
      <c r="LEW56" s="11"/>
      <c r="LEX56" s="11"/>
      <c r="LEY56" s="11"/>
      <c r="LEZ56" s="11"/>
      <c r="LFA56" s="11"/>
      <c r="LFB56" s="11"/>
      <c r="LFC56" s="11"/>
      <c r="LFD56" s="11"/>
      <c r="LFE56" s="11"/>
      <c r="LFF56" s="11"/>
      <c r="LFG56" s="11"/>
      <c r="LFH56" s="11"/>
      <c r="LFI56" s="11"/>
      <c r="LFJ56" s="11"/>
      <c r="LFK56" s="11"/>
      <c r="LFL56" s="11"/>
      <c r="LFM56" s="11"/>
      <c r="LFN56" s="11"/>
      <c r="LFO56" s="11"/>
      <c r="LFP56" s="11"/>
      <c r="LFQ56" s="11"/>
      <c r="LFR56" s="11"/>
      <c r="LFS56" s="11"/>
      <c r="LFT56" s="11"/>
      <c r="LFU56" s="11"/>
      <c r="LFV56" s="11"/>
      <c r="LFW56" s="11"/>
      <c r="LFX56" s="11"/>
      <c r="LFY56" s="11"/>
      <c r="LFZ56" s="11"/>
      <c r="LGA56" s="11"/>
      <c r="LGB56" s="11"/>
      <c r="LGC56" s="11"/>
      <c r="LGD56" s="11"/>
      <c r="LGE56" s="11"/>
      <c r="LGF56" s="11"/>
      <c r="LGG56" s="11"/>
      <c r="LGH56" s="11"/>
      <c r="LGI56" s="11"/>
      <c r="LGJ56" s="11"/>
      <c r="LGK56" s="11"/>
      <c r="LGL56" s="11"/>
      <c r="LGM56" s="11"/>
      <c r="LGN56" s="11"/>
      <c r="LGO56" s="11"/>
      <c r="LGP56" s="11"/>
      <c r="LGQ56" s="11"/>
      <c r="LGR56" s="11"/>
      <c r="LGS56" s="11"/>
      <c r="LGT56" s="11"/>
      <c r="LGU56" s="11"/>
      <c r="LGV56" s="11"/>
      <c r="LGW56" s="11"/>
      <c r="LGX56" s="11"/>
      <c r="LGY56" s="11"/>
      <c r="LGZ56" s="11"/>
      <c r="LHA56" s="11"/>
      <c r="LHB56" s="11"/>
      <c r="LHC56" s="11"/>
      <c r="LHD56" s="11"/>
      <c r="LHE56" s="11"/>
      <c r="LHF56" s="11"/>
      <c r="LHG56" s="11"/>
      <c r="LHH56" s="11"/>
      <c r="LHI56" s="11"/>
      <c r="LHJ56" s="11"/>
      <c r="LHK56" s="11"/>
      <c r="LHL56" s="11"/>
      <c r="LHM56" s="11"/>
      <c r="LHN56" s="11"/>
      <c r="LHO56" s="11"/>
      <c r="LHP56" s="11"/>
      <c r="LHQ56" s="11"/>
      <c r="LHR56" s="11"/>
      <c r="LHS56" s="11"/>
      <c r="LHT56" s="11"/>
      <c r="LHU56" s="11"/>
      <c r="LHV56" s="11"/>
      <c r="LHW56" s="11"/>
      <c r="LHX56" s="11"/>
      <c r="LHY56" s="11"/>
      <c r="LHZ56" s="11"/>
      <c r="LIA56" s="11"/>
      <c r="LIB56" s="11"/>
      <c r="LIC56" s="11"/>
      <c r="LID56" s="11"/>
      <c r="LIE56" s="11"/>
      <c r="LIF56" s="11"/>
      <c r="LIG56" s="11"/>
      <c r="LIH56" s="11"/>
      <c r="LII56" s="11"/>
      <c r="LIJ56" s="11"/>
      <c r="LIK56" s="11"/>
      <c r="LIL56" s="11"/>
      <c r="LIM56" s="11"/>
      <c r="LIN56" s="11"/>
      <c r="LIO56" s="11"/>
      <c r="LIP56" s="11"/>
      <c r="LIQ56" s="11"/>
      <c r="LIR56" s="11"/>
      <c r="LIS56" s="11"/>
      <c r="LIT56" s="11"/>
      <c r="LIU56" s="11"/>
      <c r="LIV56" s="11"/>
      <c r="LIW56" s="11"/>
      <c r="LIX56" s="11"/>
      <c r="LIY56" s="11"/>
      <c r="LIZ56" s="11"/>
      <c r="LJA56" s="11"/>
      <c r="LJB56" s="11"/>
      <c r="LJC56" s="11"/>
      <c r="LJD56" s="11"/>
      <c r="LJE56" s="11"/>
      <c r="LJF56" s="11"/>
      <c r="LJG56" s="11"/>
      <c r="LJH56" s="11"/>
      <c r="LJI56" s="11"/>
      <c r="LJJ56" s="11"/>
      <c r="LJK56" s="11"/>
      <c r="LJL56" s="11"/>
      <c r="LJM56" s="11"/>
      <c r="LJN56" s="11"/>
      <c r="LJO56" s="11"/>
      <c r="LJP56" s="11"/>
      <c r="LJQ56" s="11"/>
      <c r="LJR56" s="11"/>
      <c r="LJS56" s="11"/>
      <c r="LJT56" s="11"/>
      <c r="LJU56" s="11"/>
      <c r="LJV56" s="11"/>
      <c r="LJW56" s="11"/>
      <c r="LJX56" s="11"/>
      <c r="LJY56" s="11"/>
      <c r="LJZ56" s="11"/>
      <c r="LKA56" s="11"/>
      <c r="LKB56" s="11"/>
      <c r="LKC56" s="11"/>
      <c r="LKD56" s="11"/>
      <c r="LKE56" s="11"/>
      <c r="LKF56" s="11"/>
      <c r="LKG56" s="11"/>
      <c r="LKH56" s="11"/>
      <c r="LKI56" s="11"/>
      <c r="LKJ56" s="11"/>
      <c r="LKK56" s="11"/>
      <c r="LKL56" s="11"/>
      <c r="LKM56" s="11"/>
      <c r="LKN56" s="11"/>
      <c r="LKO56" s="11"/>
      <c r="LKP56" s="11"/>
      <c r="LKQ56" s="11"/>
      <c r="LKR56" s="11"/>
      <c r="LKS56" s="11"/>
      <c r="LKT56" s="11"/>
      <c r="LKU56" s="11"/>
      <c r="LKV56" s="11"/>
      <c r="LKW56" s="11"/>
      <c r="LKX56" s="11"/>
      <c r="LKY56" s="11"/>
      <c r="LKZ56" s="11"/>
      <c r="LLA56" s="11"/>
      <c r="LLB56" s="11"/>
      <c r="LLC56" s="11"/>
      <c r="LLD56" s="11"/>
      <c r="LLE56" s="11"/>
      <c r="LLF56" s="11"/>
      <c r="LLG56" s="11"/>
      <c r="LLH56" s="11"/>
      <c r="LLI56" s="11"/>
      <c r="LLJ56" s="11"/>
      <c r="LLK56" s="11"/>
      <c r="LLL56" s="11"/>
      <c r="LLM56" s="11"/>
      <c r="LLN56" s="11"/>
      <c r="LLO56" s="11"/>
      <c r="LLP56" s="11"/>
      <c r="LLQ56" s="11"/>
      <c r="LLR56" s="11"/>
      <c r="LLS56" s="11"/>
      <c r="LLT56" s="11"/>
      <c r="LLU56" s="11"/>
      <c r="LLV56" s="11"/>
      <c r="LLW56" s="11"/>
      <c r="LLX56" s="11"/>
      <c r="LLY56" s="11"/>
      <c r="LLZ56" s="11"/>
      <c r="LMA56" s="11"/>
      <c r="LMB56" s="11"/>
      <c r="LMC56" s="11"/>
      <c r="LMD56" s="11"/>
      <c r="LME56" s="11"/>
      <c r="LMF56" s="11"/>
      <c r="LMG56" s="11"/>
      <c r="LMH56" s="11"/>
      <c r="LMI56" s="11"/>
      <c r="LMJ56" s="11"/>
      <c r="LMK56" s="11"/>
      <c r="LML56" s="11"/>
      <c r="LMM56" s="11"/>
      <c r="LMN56" s="11"/>
      <c r="LMO56" s="11"/>
      <c r="LMP56" s="11"/>
      <c r="LMQ56" s="11"/>
      <c r="LMR56" s="11"/>
      <c r="LMS56" s="11"/>
      <c r="LMT56" s="11"/>
      <c r="LMU56" s="11"/>
      <c r="LMV56" s="11"/>
      <c r="LMW56" s="11"/>
      <c r="LMX56" s="11"/>
      <c r="LMY56" s="11"/>
      <c r="LMZ56" s="11"/>
      <c r="LNA56" s="11"/>
      <c r="LNB56" s="11"/>
      <c r="LNC56" s="11"/>
      <c r="LND56" s="11"/>
      <c r="LNE56" s="11"/>
      <c r="LNF56" s="11"/>
      <c r="LNG56" s="11"/>
      <c r="LNH56" s="11"/>
      <c r="LNI56" s="11"/>
      <c r="LNJ56" s="11"/>
      <c r="LNK56" s="11"/>
      <c r="LNL56" s="11"/>
      <c r="LNM56" s="11"/>
      <c r="LNN56" s="11"/>
      <c r="LNO56" s="11"/>
      <c r="LNP56" s="11"/>
      <c r="LNQ56" s="11"/>
      <c r="LNR56" s="11"/>
      <c r="LNS56" s="11"/>
      <c r="LNT56" s="11"/>
      <c r="LNU56" s="11"/>
      <c r="LNV56" s="11"/>
      <c r="LNW56" s="11"/>
      <c r="LNX56" s="11"/>
      <c r="LNY56" s="11"/>
      <c r="LNZ56" s="11"/>
      <c r="LOA56" s="11"/>
      <c r="LOB56" s="11"/>
      <c r="LOC56" s="11"/>
      <c r="LOD56" s="11"/>
      <c r="LOE56" s="11"/>
      <c r="LOF56" s="11"/>
      <c r="LOG56" s="11"/>
      <c r="LOH56" s="11"/>
      <c r="LOI56" s="11"/>
      <c r="LOJ56" s="11"/>
      <c r="LOK56" s="11"/>
      <c r="LOL56" s="11"/>
      <c r="LOM56" s="11"/>
      <c r="LON56" s="11"/>
      <c r="LOO56" s="11"/>
      <c r="LOP56" s="11"/>
      <c r="LOQ56" s="11"/>
      <c r="LOR56" s="11"/>
      <c r="LOS56" s="11"/>
      <c r="LOT56" s="11"/>
      <c r="LOU56" s="11"/>
      <c r="LOV56" s="11"/>
      <c r="LOW56" s="11"/>
      <c r="LOX56" s="11"/>
      <c r="LOY56" s="11"/>
      <c r="LOZ56" s="11"/>
      <c r="LPA56" s="11"/>
      <c r="LPB56" s="11"/>
      <c r="LPC56" s="11"/>
      <c r="LPD56" s="11"/>
      <c r="LPE56" s="11"/>
      <c r="LPF56" s="11"/>
      <c r="LPG56" s="11"/>
      <c r="LPH56" s="11"/>
      <c r="LPI56" s="11"/>
      <c r="LPJ56" s="11"/>
      <c r="LPK56" s="11"/>
      <c r="LPL56" s="11"/>
      <c r="LPM56" s="11"/>
      <c r="LPN56" s="11"/>
      <c r="LPO56" s="11"/>
      <c r="LPP56" s="11"/>
      <c r="LPQ56" s="11"/>
      <c r="LPR56" s="11"/>
      <c r="LPS56" s="11"/>
      <c r="LPT56" s="11"/>
      <c r="LPU56" s="11"/>
      <c r="LPV56" s="11"/>
      <c r="LPW56" s="11"/>
      <c r="LPX56" s="11"/>
      <c r="LPY56" s="11"/>
      <c r="LPZ56" s="11"/>
      <c r="LQA56" s="11"/>
      <c r="LQB56" s="11"/>
      <c r="LQC56" s="11"/>
      <c r="LQD56" s="11"/>
      <c r="LQE56" s="11"/>
      <c r="LQF56" s="11"/>
      <c r="LQG56" s="11"/>
      <c r="LQH56" s="11"/>
      <c r="LQI56" s="11"/>
      <c r="LQJ56" s="11"/>
      <c r="LQK56" s="11"/>
      <c r="LQL56" s="11"/>
      <c r="LQM56" s="11"/>
      <c r="LQN56" s="11"/>
      <c r="LQO56" s="11"/>
      <c r="LQP56" s="11"/>
      <c r="LQQ56" s="11"/>
      <c r="LQR56" s="11"/>
      <c r="LQS56" s="11"/>
      <c r="LQT56" s="11"/>
      <c r="LQU56" s="11"/>
      <c r="LQV56" s="11"/>
      <c r="LQW56" s="11"/>
      <c r="LQX56" s="11"/>
      <c r="LQY56" s="11"/>
      <c r="LQZ56" s="11"/>
      <c r="LRA56" s="11"/>
      <c r="LRB56" s="11"/>
      <c r="LRC56" s="11"/>
      <c r="LRD56" s="11"/>
      <c r="LRE56" s="11"/>
      <c r="LRF56" s="11"/>
      <c r="LRG56" s="11"/>
      <c r="LRH56" s="11"/>
      <c r="LRI56" s="11"/>
      <c r="LRJ56" s="11"/>
      <c r="LRK56" s="11"/>
      <c r="LRL56" s="11"/>
      <c r="LRM56" s="11"/>
      <c r="LRN56" s="11"/>
      <c r="LRO56" s="11"/>
      <c r="LRP56" s="11"/>
      <c r="LRQ56" s="11"/>
      <c r="LRR56" s="11"/>
      <c r="LRS56" s="11"/>
      <c r="LRT56" s="11"/>
      <c r="LRU56" s="11"/>
      <c r="LRV56" s="11"/>
      <c r="LRW56" s="11"/>
      <c r="LRX56" s="11"/>
      <c r="LRY56" s="11"/>
      <c r="LRZ56" s="11"/>
      <c r="LSA56" s="11"/>
      <c r="LSB56" s="11"/>
      <c r="LSC56" s="11"/>
      <c r="LSD56" s="11"/>
      <c r="LSE56" s="11"/>
      <c r="LSF56" s="11"/>
      <c r="LSG56" s="11"/>
      <c r="LSH56" s="11"/>
      <c r="LSI56" s="11"/>
      <c r="LSJ56" s="11"/>
      <c r="LSK56" s="11"/>
      <c r="LSL56" s="11"/>
      <c r="LSM56" s="11"/>
      <c r="LSN56" s="11"/>
      <c r="LSO56" s="11"/>
      <c r="LSP56" s="11"/>
      <c r="LSQ56" s="11"/>
      <c r="LSR56" s="11"/>
      <c r="LSS56" s="11"/>
      <c r="LST56" s="11"/>
      <c r="LSU56" s="11"/>
      <c r="LSV56" s="11"/>
      <c r="LSW56" s="11"/>
      <c r="LSX56" s="11"/>
      <c r="LSY56" s="11"/>
      <c r="LSZ56" s="11"/>
      <c r="LTA56" s="11"/>
      <c r="LTB56" s="11"/>
      <c r="LTC56" s="11"/>
      <c r="LTD56" s="11"/>
      <c r="LTE56" s="11"/>
      <c r="LTF56" s="11"/>
      <c r="LTG56" s="11"/>
      <c r="LTH56" s="11"/>
      <c r="LTI56" s="11"/>
      <c r="LTJ56" s="11"/>
      <c r="LTK56" s="11"/>
      <c r="LTL56" s="11"/>
      <c r="LTM56" s="11"/>
      <c r="LTN56" s="11"/>
      <c r="LTO56" s="11"/>
      <c r="LTP56" s="11"/>
      <c r="LTQ56" s="11"/>
      <c r="LTR56" s="11"/>
      <c r="LTS56" s="11"/>
      <c r="LTT56" s="11"/>
      <c r="LTU56" s="11"/>
      <c r="LTV56" s="11"/>
      <c r="LTW56" s="11"/>
      <c r="LTX56" s="11"/>
      <c r="LTY56" s="11"/>
      <c r="LTZ56" s="11"/>
      <c r="LUA56" s="11"/>
      <c r="LUB56" s="11"/>
      <c r="LUC56" s="11"/>
      <c r="LUD56" s="11"/>
      <c r="LUE56" s="11"/>
      <c r="LUF56" s="11"/>
      <c r="LUG56" s="11"/>
      <c r="LUH56" s="11"/>
      <c r="LUI56" s="11"/>
      <c r="LUJ56" s="11"/>
      <c r="LUK56" s="11"/>
      <c r="LUL56" s="11"/>
      <c r="LUM56" s="11"/>
      <c r="LUN56" s="11"/>
      <c r="LUO56" s="11"/>
      <c r="LUP56" s="11"/>
      <c r="LUQ56" s="11"/>
      <c r="LUR56" s="11"/>
      <c r="LUS56" s="11"/>
      <c r="LUT56" s="11"/>
      <c r="LUU56" s="11"/>
      <c r="LUV56" s="11"/>
      <c r="LUW56" s="11"/>
      <c r="LUX56" s="11"/>
      <c r="LUY56" s="11"/>
      <c r="LUZ56" s="11"/>
      <c r="LVA56" s="11"/>
      <c r="LVB56" s="11"/>
      <c r="LVC56" s="11"/>
      <c r="LVD56" s="11"/>
      <c r="LVE56" s="11"/>
      <c r="LVF56" s="11"/>
      <c r="LVG56" s="11"/>
      <c r="LVH56" s="11"/>
      <c r="LVI56" s="11"/>
      <c r="LVJ56" s="11"/>
      <c r="LVK56" s="11"/>
      <c r="LVL56" s="11"/>
      <c r="LVM56" s="11"/>
      <c r="LVN56" s="11"/>
      <c r="LVO56" s="11"/>
      <c r="LVP56" s="11"/>
      <c r="LVQ56" s="11"/>
      <c r="LVR56" s="11"/>
      <c r="LVS56" s="11"/>
      <c r="LVT56" s="11"/>
      <c r="LVU56" s="11"/>
      <c r="LVV56" s="11"/>
      <c r="LVW56" s="11"/>
      <c r="LVX56" s="11"/>
      <c r="LVY56" s="11"/>
      <c r="LVZ56" s="11"/>
      <c r="LWA56" s="11"/>
      <c r="LWB56" s="11"/>
      <c r="LWC56" s="11"/>
      <c r="LWD56" s="11"/>
      <c r="LWE56" s="11"/>
      <c r="LWF56" s="11"/>
      <c r="LWG56" s="11"/>
      <c r="LWH56" s="11"/>
      <c r="LWI56" s="11"/>
      <c r="LWJ56" s="11"/>
      <c r="LWK56" s="11"/>
      <c r="LWL56" s="11"/>
      <c r="LWM56" s="11"/>
      <c r="LWN56" s="11"/>
      <c r="LWO56" s="11"/>
      <c r="LWP56" s="11"/>
      <c r="LWQ56" s="11"/>
      <c r="LWR56" s="11"/>
      <c r="LWS56" s="11"/>
      <c r="LWT56" s="11"/>
      <c r="LWU56" s="11"/>
      <c r="LWV56" s="11"/>
      <c r="LWW56" s="11"/>
      <c r="LWX56" s="11"/>
      <c r="LWY56" s="11"/>
      <c r="LWZ56" s="11"/>
      <c r="LXA56" s="11"/>
      <c r="LXB56" s="11"/>
      <c r="LXC56" s="11"/>
      <c r="LXD56" s="11"/>
      <c r="LXE56" s="11"/>
      <c r="LXF56" s="11"/>
      <c r="LXG56" s="11"/>
      <c r="LXH56" s="11"/>
      <c r="LXI56" s="11"/>
      <c r="LXJ56" s="11"/>
      <c r="LXK56" s="11"/>
      <c r="LXL56" s="11"/>
      <c r="LXM56" s="11"/>
      <c r="LXN56" s="11"/>
      <c r="LXO56" s="11"/>
      <c r="LXP56" s="11"/>
      <c r="LXQ56" s="11"/>
      <c r="LXR56" s="11"/>
      <c r="LXS56" s="11"/>
      <c r="LXT56" s="11"/>
      <c r="LXU56" s="11"/>
      <c r="LXV56" s="11"/>
      <c r="LXW56" s="11"/>
      <c r="LXX56" s="11"/>
      <c r="LXY56" s="11"/>
      <c r="LXZ56" s="11"/>
      <c r="LYA56" s="11"/>
      <c r="LYB56" s="11"/>
      <c r="LYC56" s="11"/>
      <c r="LYD56" s="11"/>
      <c r="LYE56" s="11"/>
      <c r="LYF56" s="11"/>
      <c r="LYG56" s="11"/>
      <c r="LYH56" s="11"/>
      <c r="LYI56" s="11"/>
      <c r="LYJ56" s="11"/>
      <c r="LYK56" s="11"/>
      <c r="LYL56" s="11"/>
      <c r="LYM56" s="11"/>
      <c r="LYN56" s="11"/>
      <c r="LYO56" s="11"/>
      <c r="LYP56" s="11"/>
      <c r="LYQ56" s="11"/>
      <c r="LYR56" s="11"/>
      <c r="LYS56" s="11"/>
      <c r="LYT56" s="11"/>
      <c r="LYU56" s="11"/>
      <c r="LYV56" s="11"/>
      <c r="LYW56" s="11"/>
      <c r="LYX56" s="11"/>
      <c r="LYY56" s="11"/>
      <c r="LYZ56" s="11"/>
      <c r="LZA56" s="11"/>
      <c r="LZB56" s="11"/>
      <c r="LZC56" s="11"/>
      <c r="LZD56" s="11"/>
      <c r="LZE56" s="11"/>
      <c r="LZF56" s="11"/>
      <c r="LZG56" s="11"/>
      <c r="LZH56" s="11"/>
      <c r="LZI56" s="11"/>
      <c r="LZJ56" s="11"/>
      <c r="LZK56" s="11"/>
      <c r="LZL56" s="11"/>
      <c r="LZM56" s="11"/>
      <c r="LZN56" s="11"/>
      <c r="LZO56" s="11"/>
      <c r="LZP56" s="11"/>
      <c r="LZQ56" s="11"/>
      <c r="LZR56" s="11"/>
      <c r="LZS56" s="11"/>
      <c r="LZT56" s="11"/>
      <c r="LZU56" s="11"/>
      <c r="LZV56" s="11"/>
      <c r="LZW56" s="11"/>
      <c r="LZX56" s="11"/>
      <c r="LZY56" s="11"/>
      <c r="LZZ56" s="11"/>
      <c r="MAA56" s="11"/>
      <c r="MAB56" s="11"/>
      <c r="MAC56" s="11"/>
      <c r="MAD56" s="11"/>
      <c r="MAE56" s="11"/>
      <c r="MAF56" s="11"/>
      <c r="MAG56" s="11"/>
      <c r="MAH56" s="11"/>
      <c r="MAI56" s="11"/>
      <c r="MAJ56" s="11"/>
      <c r="MAK56" s="11"/>
      <c r="MAL56" s="11"/>
      <c r="MAM56" s="11"/>
      <c r="MAN56" s="11"/>
      <c r="MAO56" s="11"/>
      <c r="MAP56" s="11"/>
      <c r="MAQ56" s="11"/>
      <c r="MAR56" s="11"/>
      <c r="MAS56" s="11"/>
      <c r="MAT56" s="11"/>
      <c r="MAU56" s="11"/>
      <c r="MAV56" s="11"/>
      <c r="MAW56" s="11"/>
      <c r="MAX56" s="11"/>
      <c r="MAY56" s="11"/>
      <c r="MAZ56" s="11"/>
      <c r="MBA56" s="11"/>
      <c r="MBB56" s="11"/>
      <c r="MBC56" s="11"/>
      <c r="MBD56" s="11"/>
      <c r="MBE56" s="11"/>
      <c r="MBF56" s="11"/>
      <c r="MBG56" s="11"/>
      <c r="MBH56" s="11"/>
      <c r="MBI56" s="11"/>
      <c r="MBJ56" s="11"/>
      <c r="MBK56" s="11"/>
      <c r="MBL56" s="11"/>
      <c r="MBM56" s="11"/>
      <c r="MBN56" s="11"/>
      <c r="MBO56" s="11"/>
      <c r="MBP56" s="11"/>
      <c r="MBQ56" s="11"/>
      <c r="MBR56" s="11"/>
      <c r="MBS56" s="11"/>
      <c r="MBT56" s="11"/>
      <c r="MBU56" s="11"/>
      <c r="MBV56" s="11"/>
      <c r="MBW56" s="11"/>
      <c r="MBX56" s="11"/>
      <c r="MBY56" s="11"/>
      <c r="MBZ56" s="11"/>
      <c r="MCA56" s="11"/>
      <c r="MCB56" s="11"/>
      <c r="MCC56" s="11"/>
      <c r="MCD56" s="11"/>
      <c r="MCE56" s="11"/>
      <c r="MCF56" s="11"/>
      <c r="MCG56" s="11"/>
      <c r="MCH56" s="11"/>
      <c r="MCI56" s="11"/>
      <c r="MCJ56" s="11"/>
      <c r="MCK56" s="11"/>
      <c r="MCL56" s="11"/>
      <c r="MCM56" s="11"/>
      <c r="MCN56" s="11"/>
      <c r="MCO56" s="11"/>
      <c r="MCP56" s="11"/>
      <c r="MCQ56" s="11"/>
      <c r="MCR56" s="11"/>
      <c r="MCS56" s="11"/>
      <c r="MCT56" s="11"/>
      <c r="MCU56" s="11"/>
      <c r="MCV56" s="11"/>
      <c r="MCW56" s="11"/>
      <c r="MCX56" s="11"/>
      <c r="MCY56" s="11"/>
      <c r="MCZ56" s="11"/>
      <c r="MDA56" s="11"/>
      <c r="MDB56" s="11"/>
      <c r="MDC56" s="11"/>
      <c r="MDD56" s="11"/>
      <c r="MDE56" s="11"/>
      <c r="MDF56" s="11"/>
      <c r="MDG56" s="11"/>
      <c r="MDH56" s="11"/>
      <c r="MDI56" s="11"/>
      <c r="MDJ56" s="11"/>
      <c r="MDK56" s="11"/>
      <c r="MDL56" s="11"/>
      <c r="MDM56" s="11"/>
      <c r="MDN56" s="11"/>
      <c r="MDO56" s="11"/>
      <c r="MDP56" s="11"/>
      <c r="MDQ56" s="11"/>
      <c r="MDR56" s="11"/>
      <c r="MDS56" s="11"/>
      <c r="MDT56" s="11"/>
      <c r="MDU56" s="11"/>
      <c r="MDV56" s="11"/>
      <c r="MDW56" s="11"/>
      <c r="MDX56" s="11"/>
      <c r="MDY56" s="11"/>
      <c r="MDZ56" s="11"/>
      <c r="MEA56" s="11"/>
      <c r="MEB56" s="11"/>
      <c r="MEC56" s="11"/>
      <c r="MED56" s="11"/>
      <c r="MEE56" s="11"/>
      <c r="MEF56" s="11"/>
      <c r="MEG56" s="11"/>
      <c r="MEH56" s="11"/>
      <c r="MEI56" s="11"/>
      <c r="MEJ56" s="11"/>
      <c r="MEK56" s="11"/>
      <c r="MEL56" s="11"/>
      <c r="MEM56" s="11"/>
      <c r="MEN56" s="11"/>
      <c r="MEO56" s="11"/>
      <c r="MEP56" s="11"/>
      <c r="MEQ56" s="11"/>
      <c r="MER56" s="11"/>
      <c r="MES56" s="11"/>
      <c r="MET56" s="11"/>
      <c r="MEU56" s="11"/>
      <c r="MEV56" s="11"/>
      <c r="MEW56" s="11"/>
      <c r="MEX56" s="11"/>
      <c r="MEY56" s="11"/>
      <c r="MEZ56" s="11"/>
      <c r="MFA56" s="11"/>
      <c r="MFB56" s="11"/>
      <c r="MFC56" s="11"/>
      <c r="MFD56" s="11"/>
      <c r="MFE56" s="11"/>
      <c r="MFF56" s="11"/>
      <c r="MFG56" s="11"/>
      <c r="MFH56" s="11"/>
      <c r="MFI56" s="11"/>
      <c r="MFJ56" s="11"/>
      <c r="MFK56" s="11"/>
      <c r="MFL56" s="11"/>
      <c r="MFM56" s="11"/>
      <c r="MFN56" s="11"/>
      <c r="MFO56" s="11"/>
      <c r="MFP56" s="11"/>
      <c r="MFQ56" s="11"/>
      <c r="MFR56" s="11"/>
      <c r="MFS56" s="11"/>
      <c r="MFT56" s="11"/>
      <c r="MFU56" s="11"/>
      <c r="MFV56" s="11"/>
      <c r="MFW56" s="11"/>
      <c r="MFX56" s="11"/>
      <c r="MFY56" s="11"/>
      <c r="MFZ56" s="11"/>
      <c r="MGA56" s="11"/>
      <c r="MGB56" s="11"/>
      <c r="MGC56" s="11"/>
      <c r="MGD56" s="11"/>
      <c r="MGE56" s="11"/>
      <c r="MGF56" s="11"/>
      <c r="MGG56" s="11"/>
      <c r="MGH56" s="11"/>
      <c r="MGI56" s="11"/>
      <c r="MGJ56" s="11"/>
      <c r="MGK56" s="11"/>
      <c r="MGL56" s="11"/>
      <c r="MGM56" s="11"/>
      <c r="MGN56" s="11"/>
      <c r="MGO56" s="11"/>
      <c r="MGP56" s="11"/>
      <c r="MGQ56" s="11"/>
      <c r="MGR56" s="11"/>
      <c r="MGS56" s="11"/>
      <c r="MGT56" s="11"/>
      <c r="MGU56" s="11"/>
      <c r="MGV56" s="11"/>
      <c r="MGW56" s="11"/>
      <c r="MGX56" s="11"/>
      <c r="MGY56" s="11"/>
      <c r="MGZ56" s="11"/>
      <c r="MHA56" s="11"/>
      <c r="MHB56" s="11"/>
      <c r="MHC56" s="11"/>
      <c r="MHD56" s="11"/>
      <c r="MHE56" s="11"/>
      <c r="MHF56" s="11"/>
      <c r="MHG56" s="11"/>
      <c r="MHH56" s="11"/>
      <c r="MHI56" s="11"/>
      <c r="MHJ56" s="11"/>
      <c r="MHK56" s="11"/>
      <c r="MHL56" s="11"/>
      <c r="MHM56" s="11"/>
      <c r="MHN56" s="11"/>
      <c r="MHO56" s="11"/>
      <c r="MHP56" s="11"/>
      <c r="MHQ56" s="11"/>
      <c r="MHR56" s="11"/>
      <c r="MHS56" s="11"/>
      <c r="MHT56" s="11"/>
      <c r="MHU56" s="11"/>
      <c r="MHV56" s="11"/>
      <c r="MHW56" s="11"/>
      <c r="MHX56" s="11"/>
      <c r="MHY56" s="11"/>
      <c r="MHZ56" s="11"/>
      <c r="MIA56" s="11"/>
      <c r="MIB56" s="11"/>
      <c r="MIC56" s="11"/>
      <c r="MID56" s="11"/>
      <c r="MIE56" s="11"/>
      <c r="MIF56" s="11"/>
      <c r="MIG56" s="11"/>
      <c r="MIH56" s="11"/>
      <c r="MII56" s="11"/>
      <c r="MIJ56" s="11"/>
      <c r="MIK56" s="11"/>
      <c r="MIL56" s="11"/>
      <c r="MIM56" s="11"/>
      <c r="MIN56" s="11"/>
      <c r="MIO56" s="11"/>
      <c r="MIP56" s="11"/>
      <c r="MIQ56" s="11"/>
      <c r="MIR56" s="11"/>
      <c r="MIS56" s="11"/>
      <c r="MIT56" s="11"/>
      <c r="MIU56" s="11"/>
      <c r="MIV56" s="11"/>
      <c r="MIW56" s="11"/>
      <c r="MIX56" s="11"/>
      <c r="MIY56" s="11"/>
      <c r="MIZ56" s="11"/>
      <c r="MJA56" s="11"/>
      <c r="MJB56" s="11"/>
      <c r="MJC56" s="11"/>
      <c r="MJD56" s="11"/>
      <c r="MJE56" s="11"/>
      <c r="MJF56" s="11"/>
      <c r="MJG56" s="11"/>
      <c r="MJH56" s="11"/>
      <c r="MJI56" s="11"/>
      <c r="MJJ56" s="11"/>
      <c r="MJK56" s="11"/>
      <c r="MJL56" s="11"/>
      <c r="MJM56" s="11"/>
      <c r="MJN56" s="11"/>
      <c r="MJO56" s="11"/>
      <c r="MJP56" s="11"/>
      <c r="MJQ56" s="11"/>
      <c r="MJR56" s="11"/>
      <c r="MJS56" s="11"/>
      <c r="MJT56" s="11"/>
      <c r="MJU56" s="11"/>
      <c r="MJV56" s="11"/>
      <c r="MJW56" s="11"/>
      <c r="MJX56" s="11"/>
      <c r="MJY56" s="11"/>
      <c r="MJZ56" s="11"/>
      <c r="MKA56" s="11"/>
      <c r="MKB56" s="11"/>
      <c r="MKC56" s="11"/>
      <c r="MKD56" s="11"/>
      <c r="MKE56" s="11"/>
      <c r="MKF56" s="11"/>
      <c r="MKG56" s="11"/>
      <c r="MKH56" s="11"/>
      <c r="MKI56" s="11"/>
      <c r="MKJ56" s="11"/>
      <c r="MKK56" s="11"/>
      <c r="MKL56" s="11"/>
      <c r="MKM56" s="11"/>
      <c r="MKN56" s="11"/>
      <c r="MKO56" s="11"/>
      <c r="MKP56" s="11"/>
      <c r="MKQ56" s="11"/>
      <c r="MKR56" s="11"/>
      <c r="MKS56" s="11"/>
      <c r="MKT56" s="11"/>
      <c r="MKU56" s="11"/>
      <c r="MKV56" s="11"/>
      <c r="MKW56" s="11"/>
      <c r="MKX56" s="11"/>
      <c r="MKY56" s="11"/>
      <c r="MKZ56" s="11"/>
      <c r="MLA56" s="11"/>
      <c r="MLB56" s="11"/>
      <c r="MLC56" s="11"/>
      <c r="MLD56" s="11"/>
      <c r="MLE56" s="11"/>
      <c r="MLF56" s="11"/>
      <c r="MLG56" s="11"/>
      <c r="MLH56" s="11"/>
      <c r="MLI56" s="11"/>
      <c r="MLJ56" s="11"/>
      <c r="MLK56" s="11"/>
      <c r="MLL56" s="11"/>
      <c r="MLM56" s="11"/>
      <c r="MLN56" s="11"/>
      <c r="MLO56" s="11"/>
      <c r="MLP56" s="11"/>
      <c r="MLQ56" s="11"/>
      <c r="MLR56" s="11"/>
      <c r="MLS56" s="11"/>
      <c r="MLT56" s="11"/>
      <c r="MLU56" s="11"/>
      <c r="MLV56" s="11"/>
      <c r="MLW56" s="11"/>
      <c r="MLX56" s="11"/>
      <c r="MLY56" s="11"/>
      <c r="MLZ56" s="11"/>
      <c r="MMA56" s="11"/>
      <c r="MMB56" s="11"/>
      <c r="MMC56" s="11"/>
      <c r="MMD56" s="11"/>
      <c r="MME56" s="11"/>
      <c r="MMF56" s="11"/>
      <c r="MMG56" s="11"/>
      <c r="MMH56" s="11"/>
      <c r="MMI56" s="11"/>
      <c r="MMJ56" s="11"/>
      <c r="MMK56" s="11"/>
      <c r="MML56" s="11"/>
      <c r="MMM56" s="11"/>
      <c r="MMN56" s="11"/>
      <c r="MMO56" s="11"/>
      <c r="MMP56" s="11"/>
      <c r="MMQ56" s="11"/>
      <c r="MMR56" s="11"/>
      <c r="MMS56" s="11"/>
      <c r="MMT56" s="11"/>
      <c r="MMU56" s="11"/>
      <c r="MMV56" s="11"/>
      <c r="MMW56" s="11"/>
      <c r="MMX56" s="11"/>
      <c r="MMY56" s="11"/>
      <c r="MMZ56" s="11"/>
      <c r="MNA56" s="11"/>
      <c r="MNB56" s="11"/>
      <c r="MNC56" s="11"/>
      <c r="MND56" s="11"/>
      <c r="MNE56" s="11"/>
      <c r="MNF56" s="11"/>
      <c r="MNG56" s="11"/>
      <c r="MNH56" s="11"/>
      <c r="MNI56" s="11"/>
      <c r="MNJ56" s="11"/>
      <c r="MNK56" s="11"/>
      <c r="MNL56" s="11"/>
      <c r="MNM56" s="11"/>
      <c r="MNN56" s="11"/>
      <c r="MNO56" s="11"/>
      <c r="MNP56" s="11"/>
      <c r="MNQ56" s="11"/>
      <c r="MNR56" s="11"/>
      <c r="MNS56" s="11"/>
      <c r="MNT56" s="11"/>
      <c r="MNU56" s="11"/>
      <c r="MNV56" s="11"/>
      <c r="MNW56" s="11"/>
      <c r="MNX56" s="11"/>
      <c r="MNY56" s="11"/>
      <c r="MNZ56" s="11"/>
      <c r="MOA56" s="11"/>
      <c r="MOB56" s="11"/>
      <c r="MOC56" s="11"/>
      <c r="MOD56" s="11"/>
      <c r="MOE56" s="11"/>
      <c r="MOF56" s="11"/>
      <c r="MOG56" s="11"/>
      <c r="MOH56" s="11"/>
      <c r="MOI56" s="11"/>
      <c r="MOJ56" s="11"/>
      <c r="MOK56" s="11"/>
      <c r="MOL56" s="11"/>
      <c r="MOM56" s="11"/>
      <c r="MON56" s="11"/>
      <c r="MOO56" s="11"/>
      <c r="MOP56" s="11"/>
      <c r="MOQ56" s="11"/>
      <c r="MOR56" s="11"/>
      <c r="MOS56" s="11"/>
      <c r="MOT56" s="11"/>
      <c r="MOU56" s="11"/>
      <c r="MOV56" s="11"/>
      <c r="MOW56" s="11"/>
      <c r="MOX56" s="11"/>
      <c r="MOY56" s="11"/>
      <c r="MOZ56" s="11"/>
      <c r="MPA56" s="11"/>
      <c r="MPB56" s="11"/>
      <c r="MPC56" s="11"/>
      <c r="MPD56" s="11"/>
      <c r="MPE56" s="11"/>
      <c r="MPF56" s="11"/>
      <c r="MPG56" s="11"/>
      <c r="MPH56" s="11"/>
      <c r="MPI56" s="11"/>
      <c r="MPJ56" s="11"/>
      <c r="MPK56" s="11"/>
      <c r="MPL56" s="11"/>
      <c r="MPM56" s="11"/>
      <c r="MPN56" s="11"/>
      <c r="MPO56" s="11"/>
      <c r="MPP56" s="11"/>
      <c r="MPQ56" s="11"/>
      <c r="MPR56" s="11"/>
      <c r="MPS56" s="11"/>
      <c r="MPT56" s="11"/>
      <c r="MPU56" s="11"/>
      <c r="MPV56" s="11"/>
      <c r="MPW56" s="11"/>
      <c r="MPX56" s="11"/>
      <c r="MPY56" s="11"/>
      <c r="MPZ56" s="11"/>
      <c r="MQA56" s="11"/>
      <c r="MQB56" s="11"/>
      <c r="MQC56" s="11"/>
      <c r="MQD56" s="11"/>
      <c r="MQE56" s="11"/>
      <c r="MQF56" s="11"/>
      <c r="MQG56" s="11"/>
      <c r="MQH56" s="11"/>
      <c r="MQI56" s="11"/>
      <c r="MQJ56" s="11"/>
      <c r="MQK56" s="11"/>
      <c r="MQL56" s="11"/>
      <c r="MQM56" s="11"/>
      <c r="MQN56" s="11"/>
      <c r="MQO56" s="11"/>
      <c r="MQP56" s="11"/>
      <c r="MQQ56" s="11"/>
      <c r="MQR56" s="11"/>
      <c r="MQS56" s="11"/>
      <c r="MQT56" s="11"/>
      <c r="MQU56" s="11"/>
      <c r="MQV56" s="11"/>
      <c r="MQW56" s="11"/>
      <c r="MQX56" s="11"/>
      <c r="MQY56" s="11"/>
      <c r="MQZ56" s="11"/>
      <c r="MRA56" s="11"/>
      <c r="MRB56" s="11"/>
      <c r="MRC56" s="11"/>
      <c r="MRD56" s="11"/>
      <c r="MRE56" s="11"/>
      <c r="MRF56" s="11"/>
      <c r="MRG56" s="11"/>
      <c r="MRH56" s="11"/>
      <c r="MRI56" s="11"/>
      <c r="MRJ56" s="11"/>
      <c r="MRK56" s="11"/>
      <c r="MRL56" s="11"/>
      <c r="MRM56" s="11"/>
      <c r="MRN56" s="11"/>
      <c r="MRO56" s="11"/>
      <c r="MRP56" s="11"/>
      <c r="MRQ56" s="11"/>
      <c r="MRR56" s="11"/>
      <c r="MRS56" s="11"/>
      <c r="MRT56" s="11"/>
      <c r="MRU56" s="11"/>
      <c r="MRV56" s="11"/>
      <c r="MRW56" s="11"/>
      <c r="MRX56" s="11"/>
      <c r="MRY56" s="11"/>
      <c r="MRZ56" s="11"/>
      <c r="MSA56" s="11"/>
      <c r="MSB56" s="11"/>
      <c r="MSC56" s="11"/>
      <c r="MSD56" s="11"/>
      <c r="MSE56" s="11"/>
      <c r="MSF56" s="11"/>
      <c r="MSG56" s="11"/>
      <c r="MSH56" s="11"/>
      <c r="MSI56" s="11"/>
      <c r="MSJ56" s="11"/>
      <c r="MSK56" s="11"/>
      <c r="MSL56" s="11"/>
      <c r="MSM56" s="11"/>
      <c r="MSN56" s="11"/>
      <c r="MSO56" s="11"/>
      <c r="MSP56" s="11"/>
      <c r="MSQ56" s="11"/>
      <c r="MSR56" s="11"/>
      <c r="MSS56" s="11"/>
      <c r="MST56" s="11"/>
      <c r="MSU56" s="11"/>
      <c r="MSV56" s="11"/>
      <c r="MSW56" s="11"/>
      <c r="MSX56" s="11"/>
      <c r="MSY56" s="11"/>
      <c r="MSZ56" s="11"/>
      <c r="MTA56" s="11"/>
      <c r="MTB56" s="11"/>
      <c r="MTC56" s="11"/>
      <c r="MTD56" s="11"/>
      <c r="MTE56" s="11"/>
      <c r="MTF56" s="11"/>
      <c r="MTG56" s="11"/>
      <c r="MTH56" s="11"/>
      <c r="MTI56" s="11"/>
      <c r="MTJ56" s="11"/>
      <c r="MTK56" s="11"/>
      <c r="MTL56" s="11"/>
      <c r="MTM56" s="11"/>
      <c r="MTN56" s="11"/>
      <c r="MTO56" s="11"/>
      <c r="MTP56" s="11"/>
      <c r="MTQ56" s="11"/>
      <c r="MTR56" s="11"/>
      <c r="MTS56" s="11"/>
      <c r="MTT56" s="11"/>
      <c r="MTU56" s="11"/>
      <c r="MTV56" s="11"/>
      <c r="MTW56" s="11"/>
      <c r="MTX56" s="11"/>
      <c r="MTY56" s="11"/>
      <c r="MTZ56" s="11"/>
      <c r="MUA56" s="11"/>
      <c r="MUB56" s="11"/>
      <c r="MUC56" s="11"/>
      <c r="MUD56" s="11"/>
      <c r="MUE56" s="11"/>
      <c r="MUF56" s="11"/>
      <c r="MUG56" s="11"/>
      <c r="MUH56" s="11"/>
      <c r="MUI56" s="11"/>
      <c r="MUJ56" s="11"/>
      <c r="MUK56" s="11"/>
      <c r="MUL56" s="11"/>
      <c r="MUM56" s="11"/>
      <c r="MUN56" s="11"/>
      <c r="MUO56" s="11"/>
      <c r="MUP56" s="11"/>
      <c r="MUQ56" s="11"/>
      <c r="MUR56" s="11"/>
      <c r="MUS56" s="11"/>
      <c r="MUT56" s="11"/>
      <c r="MUU56" s="11"/>
      <c r="MUV56" s="11"/>
      <c r="MUW56" s="11"/>
      <c r="MUX56" s="11"/>
      <c r="MUY56" s="11"/>
      <c r="MUZ56" s="11"/>
      <c r="MVA56" s="11"/>
      <c r="MVB56" s="11"/>
      <c r="MVC56" s="11"/>
      <c r="MVD56" s="11"/>
      <c r="MVE56" s="11"/>
      <c r="MVF56" s="11"/>
      <c r="MVG56" s="11"/>
      <c r="MVH56" s="11"/>
      <c r="MVI56" s="11"/>
      <c r="MVJ56" s="11"/>
      <c r="MVK56" s="11"/>
      <c r="MVL56" s="11"/>
      <c r="MVM56" s="11"/>
      <c r="MVN56" s="11"/>
      <c r="MVO56" s="11"/>
      <c r="MVP56" s="11"/>
      <c r="MVQ56" s="11"/>
      <c r="MVR56" s="11"/>
      <c r="MVS56" s="11"/>
      <c r="MVT56" s="11"/>
      <c r="MVU56" s="11"/>
      <c r="MVV56" s="11"/>
      <c r="MVW56" s="11"/>
      <c r="MVX56" s="11"/>
      <c r="MVY56" s="11"/>
      <c r="MVZ56" s="11"/>
      <c r="MWA56" s="11"/>
      <c r="MWB56" s="11"/>
      <c r="MWC56" s="11"/>
      <c r="MWD56" s="11"/>
      <c r="MWE56" s="11"/>
      <c r="MWF56" s="11"/>
      <c r="MWG56" s="11"/>
      <c r="MWH56" s="11"/>
      <c r="MWI56" s="11"/>
      <c r="MWJ56" s="11"/>
      <c r="MWK56" s="11"/>
      <c r="MWL56" s="11"/>
      <c r="MWM56" s="11"/>
      <c r="MWN56" s="11"/>
      <c r="MWO56" s="11"/>
      <c r="MWP56" s="11"/>
      <c r="MWQ56" s="11"/>
      <c r="MWR56" s="11"/>
      <c r="MWS56" s="11"/>
      <c r="MWT56" s="11"/>
      <c r="MWU56" s="11"/>
      <c r="MWV56" s="11"/>
      <c r="MWW56" s="11"/>
      <c r="MWX56" s="11"/>
      <c r="MWY56" s="11"/>
      <c r="MWZ56" s="11"/>
      <c r="MXA56" s="11"/>
      <c r="MXB56" s="11"/>
      <c r="MXC56" s="11"/>
      <c r="MXD56" s="11"/>
      <c r="MXE56" s="11"/>
      <c r="MXF56" s="11"/>
      <c r="MXG56" s="11"/>
      <c r="MXH56" s="11"/>
      <c r="MXI56" s="11"/>
      <c r="MXJ56" s="11"/>
      <c r="MXK56" s="11"/>
      <c r="MXL56" s="11"/>
      <c r="MXM56" s="11"/>
      <c r="MXN56" s="11"/>
      <c r="MXO56" s="11"/>
      <c r="MXP56" s="11"/>
      <c r="MXQ56" s="11"/>
      <c r="MXR56" s="11"/>
      <c r="MXS56" s="11"/>
      <c r="MXT56" s="11"/>
      <c r="MXU56" s="11"/>
      <c r="MXV56" s="11"/>
      <c r="MXW56" s="11"/>
      <c r="MXX56" s="11"/>
      <c r="MXY56" s="11"/>
      <c r="MXZ56" s="11"/>
      <c r="MYA56" s="11"/>
      <c r="MYB56" s="11"/>
      <c r="MYC56" s="11"/>
      <c r="MYD56" s="11"/>
      <c r="MYE56" s="11"/>
      <c r="MYF56" s="11"/>
      <c r="MYG56" s="11"/>
      <c r="MYH56" s="11"/>
      <c r="MYI56" s="11"/>
      <c r="MYJ56" s="11"/>
      <c r="MYK56" s="11"/>
      <c r="MYL56" s="11"/>
      <c r="MYM56" s="11"/>
      <c r="MYN56" s="11"/>
      <c r="MYO56" s="11"/>
      <c r="MYP56" s="11"/>
      <c r="MYQ56" s="11"/>
      <c r="MYR56" s="11"/>
      <c r="MYS56" s="11"/>
      <c r="MYT56" s="11"/>
      <c r="MYU56" s="11"/>
      <c r="MYV56" s="11"/>
      <c r="MYW56" s="11"/>
      <c r="MYX56" s="11"/>
      <c r="MYY56" s="11"/>
      <c r="MYZ56" s="11"/>
      <c r="MZA56" s="11"/>
      <c r="MZB56" s="11"/>
      <c r="MZC56" s="11"/>
      <c r="MZD56" s="11"/>
      <c r="MZE56" s="11"/>
      <c r="MZF56" s="11"/>
      <c r="MZG56" s="11"/>
      <c r="MZH56" s="11"/>
      <c r="MZI56" s="11"/>
      <c r="MZJ56" s="11"/>
      <c r="MZK56" s="11"/>
      <c r="MZL56" s="11"/>
      <c r="MZM56" s="11"/>
      <c r="MZN56" s="11"/>
      <c r="MZO56" s="11"/>
      <c r="MZP56" s="11"/>
      <c r="MZQ56" s="11"/>
      <c r="MZR56" s="11"/>
      <c r="MZS56" s="11"/>
      <c r="MZT56" s="11"/>
      <c r="MZU56" s="11"/>
      <c r="MZV56" s="11"/>
      <c r="MZW56" s="11"/>
      <c r="MZX56" s="11"/>
      <c r="MZY56" s="11"/>
      <c r="MZZ56" s="11"/>
      <c r="NAA56" s="11"/>
      <c r="NAB56" s="11"/>
      <c r="NAC56" s="11"/>
      <c r="NAD56" s="11"/>
      <c r="NAE56" s="11"/>
      <c r="NAF56" s="11"/>
      <c r="NAG56" s="11"/>
      <c r="NAH56" s="11"/>
      <c r="NAI56" s="11"/>
      <c r="NAJ56" s="11"/>
      <c r="NAK56" s="11"/>
      <c r="NAL56" s="11"/>
      <c r="NAM56" s="11"/>
      <c r="NAN56" s="11"/>
      <c r="NAO56" s="11"/>
      <c r="NAP56" s="11"/>
      <c r="NAQ56" s="11"/>
      <c r="NAR56" s="11"/>
      <c r="NAS56" s="11"/>
      <c r="NAT56" s="11"/>
      <c r="NAU56" s="11"/>
      <c r="NAV56" s="11"/>
      <c r="NAW56" s="11"/>
      <c r="NAX56" s="11"/>
      <c r="NAY56" s="11"/>
      <c r="NAZ56" s="11"/>
      <c r="NBA56" s="11"/>
      <c r="NBB56" s="11"/>
      <c r="NBC56" s="11"/>
      <c r="NBD56" s="11"/>
      <c r="NBE56" s="11"/>
      <c r="NBF56" s="11"/>
      <c r="NBG56" s="11"/>
      <c r="NBH56" s="11"/>
      <c r="NBI56" s="11"/>
      <c r="NBJ56" s="11"/>
      <c r="NBK56" s="11"/>
      <c r="NBL56" s="11"/>
      <c r="NBM56" s="11"/>
      <c r="NBN56" s="11"/>
      <c r="NBO56" s="11"/>
      <c r="NBP56" s="11"/>
      <c r="NBQ56" s="11"/>
      <c r="NBR56" s="11"/>
      <c r="NBS56" s="11"/>
      <c r="NBT56" s="11"/>
      <c r="NBU56" s="11"/>
      <c r="NBV56" s="11"/>
      <c r="NBW56" s="11"/>
      <c r="NBX56" s="11"/>
      <c r="NBY56" s="11"/>
      <c r="NBZ56" s="11"/>
      <c r="NCA56" s="11"/>
      <c r="NCB56" s="11"/>
      <c r="NCC56" s="11"/>
      <c r="NCD56" s="11"/>
      <c r="NCE56" s="11"/>
      <c r="NCF56" s="11"/>
      <c r="NCG56" s="11"/>
      <c r="NCH56" s="11"/>
      <c r="NCI56" s="11"/>
      <c r="NCJ56" s="11"/>
      <c r="NCK56" s="11"/>
      <c r="NCL56" s="11"/>
      <c r="NCM56" s="11"/>
      <c r="NCN56" s="11"/>
      <c r="NCO56" s="11"/>
      <c r="NCP56" s="11"/>
      <c r="NCQ56" s="11"/>
      <c r="NCR56" s="11"/>
      <c r="NCS56" s="11"/>
      <c r="NCT56" s="11"/>
      <c r="NCU56" s="11"/>
      <c r="NCV56" s="11"/>
      <c r="NCW56" s="11"/>
      <c r="NCX56" s="11"/>
      <c r="NCY56" s="11"/>
      <c r="NCZ56" s="11"/>
      <c r="NDA56" s="11"/>
      <c r="NDB56" s="11"/>
      <c r="NDC56" s="11"/>
      <c r="NDD56" s="11"/>
      <c r="NDE56" s="11"/>
      <c r="NDF56" s="11"/>
      <c r="NDG56" s="11"/>
      <c r="NDH56" s="11"/>
      <c r="NDI56" s="11"/>
      <c r="NDJ56" s="11"/>
      <c r="NDK56" s="11"/>
      <c r="NDL56" s="11"/>
      <c r="NDM56" s="11"/>
      <c r="NDN56" s="11"/>
      <c r="NDO56" s="11"/>
      <c r="NDP56" s="11"/>
      <c r="NDQ56" s="11"/>
      <c r="NDR56" s="11"/>
      <c r="NDS56" s="11"/>
      <c r="NDT56" s="11"/>
      <c r="NDU56" s="11"/>
      <c r="NDV56" s="11"/>
      <c r="NDW56" s="11"/>
      <c r="NDX56" s="11"/>
      <c r="NDY56" s="11"/>
      <c r="NDZ56" s="11"/>
      <c r="NEA56" s="11"/>
      <c r="NEB56" s="11"/>
      <c r="NEC56" s="11"/>
      <c r="NED56" s="11"/>
      <c r="NEE56" s="11"/>
      <c r="NEF56" s="11"/>
      <c r="NEG56" s="11"/>
      <c r="NEH56" s="11"/>
      <c r="NEI56" s="11"/>
      <c r="NEJ56" s="11"/>
      <c r="NEK56" s="11"/>
      <c r="NEL56" s="11"/>
      <c r="NEM56" s="11"/>
      <c r="NEN56" s="11"/>
      <c r="NEO56" s="11"/>
      <c r="NEP56" s="11"/>
      <c r="NEQ56" s="11"/>
      <c r="NER56" s="11"/>
      <c r="NES56" s="11"/>
      <c r="NET56" s="11"/>
      <c r="NEU56" s="11"/>
      <c r="NEV56" s="11"/>
      <c r="NEW56" s="11"/>
      <c r="NEX56" s="11"/>
      <c r="NEY56" s="11"/>
      <c r="NEZ56" s="11"/>
      <c r="NFA56" s="11"/>
      <c r="NFB56" s="11"/>
      <c r="NFC56" s="11"/>
      <c r="NFD56" s="11"/>
      <c r="NFE56" s="11"/>
      <c r="NFF56" s="11"/>
      <c r="NFG56" s="11"/>
      <c r="NFH56" s="11"/>
      <c r="NFI56" s="11"/>
      <c r="NFJ56" s="11"/>
      <c r="NFK56" s="11"/>
      <c r="NFL56" s="11"/>
      <c r="NFM56" s="11"/>
      <c r="NFN56" s="11"/>
      <c r="NFO56" s="11"/>
      <c r="NFP56" s="11"/>
      <c r="NFQ56" s="11"/>
      <c r="NFR56" s="11"/>
      <c r="NFS56" s="11"/>
      <c r="NFT56" s="11"/>
      <c r="NFU56" s="11"/>
      <c r="NFV56" s="11"/>
      <c r="NFW56" s="11"/>
      <c r="NFX56" s="11"/>
      <c r="NFY56" s="11"/>
      <c r="NFZ56" s="11"/>
      <c r="NGA56" s="11"/>
      <c r="NGB56" s="11"/>
      <c r="NGC56" s="11"/>
      <c r="NGD56" s="11"/>
      <c r="NGE56" s="11"/>
      <c r="NGF56" s="11"/>
      <c r="NGG56" s="11"/>
      <c r="NGH56" s="11"/>
      <c r="NGI56" s="11"/>
      <c r="NGJ56" s="11"/>
      <c r="NGK56" s="11"/>
      <c r="NGL56" s="11"/>
      <c r="NGM56" s="11"/>
      <c r="NGN56" s="11"/>
      <c r="NGO56" s="11"/>
      <c r="NGP56" s="11"/>
      <c r="NGQ56" s="11"/>
      <c r="NGR56" s="11"/>
      <c r="NGS56" s="11"/>
      <c r="NGT56" s="11"/>
      <c r="NGU56" s="11"/>
      <c r="NGV56" s="11"/>
      <c r="NGW56" s="11"/>
      <c r="NGX56" s="11"/>
      <c r="NGY56" s="11"/>
      <c r="NGZ56" s="11"/>
      <c r="NHA56" s="11"/>
      <c r="NHB56" s="11"/>
      <c r="NHC56" s="11"/>
      <c r="NHD56" s="11"/>
      <c r="NHE56" s="11"/>
      <c r="NHF56" s="11"/>
      <c r="NHG56" s="11"/>
      <c r="NHH56" s="11"/>
      <c r="NHI56" s="11"/>
      <c r="NHJ56" s="11"/>
      <c r="NHK56" s="11"/>
      <c r="NHL56" s="11"/>
      <c r="NHM56" s="11"/>
      <c r="NHN56" s="11"/>
      <c r="NHO56" s="11"/>
      <c r="NHP56" s="11"/>
      <c r="NHQ56" s="11"/>
      <c r="NHR56" s="11"/>
      <c r="NHS56" s="11"/>
      <c r="NHT56" s="11"/>
      <c r="NHU56" s="11"/>
      <c r="NHV56" s="11"/>
      <c r="NHW56" s="11"/>
      <c r="NHX56" s="11"/>
      <c r="NHY56" s="11"/>
      <c r="NHZ56" s="11"/>
      <c r="NIA56" s="11"/>
      <c r="NIB56" s="11"/>
      <c r="NIC56" s="11"/>
      <c r="NID56" s="11"/>
      <c r="NIE56" s="11"/>
      <c r="NIF56" s="11"/>
      <c r="NIG56" s="11"/>
      <c r="NIH56" s="11"/>
      <c r="NII56" s="11"/>
      <c r="NIJ56" s="11"/>
      <c r="NIK56" s="11"/>
      <c r="NIL56" s="11"/>
      <c r="NIM56" s="11"/>
      <c r="NIN56" s="11"/>
      <c r="NIO56" s="11"/>
      <c r="NIP56" s="11"/>
      <c r="NIQ56" s="11"/>
      <c r="NIR56" s="11"/>
      <c r="NIS56" s="11"/>
      <c r="NIT56" s="11"/>
      <c r="NIU56" s="11"/>
      <c r="NIV56" s="11"/>
      <c r="NIW56" s="11"/>
      <c r="NIX56" s="11"/>
      <c r="NIY56" s="11"/>
      <c r="NIZ56" s="11"/>
      <c r="NJA56" s="11"/>
      <c r="NJB56" s="11"/>
      <c r="NJC56" s="11"/>
      <c r="NJD56" s="11"/>
      <c r="NJE56" s="11"/>
      <c r="NJF56" s="11"/>
      <c r="NJG56" s="11"/>
      <c r="NJH56" s="11"/>
      <c r="NJI56" s="11"/>
      <c r="NJJ56" s="11"/>
      <c r="NJK56" s="11"/>
      <c r="NJL56" s="11"/>
      <c r="NJM56" s="11"/>
      <c r="NJN56" s="11"/>
      <c r="NJO56" s="11"/>
      <c r="NJP56" s="11"/>
      <c r="NJQ56" s="11"/>
      <c r="NJR56" s="11"/>
      <c r="NJS56" s="11"/>
      <c r="NJT56" s="11"/>
      <c r="NJU56" s="11"/>
      <c r="NJV56" s="11"/>
      <c r="NJW56" s="11"/>
      <c r="NJX56" s="11"/>
      <c r="NJY56" s="11"/>
      <c r="NJZ56" s="11"/>
      <c r="NKA56" s="11"/>
      <c r="NKB56" s="11"/>
      <c r="NKC56" s="11"/>
      <c r="NKD56" s="11"/>
      <c r="NKE56" s="11"/>
      <c r="NKF56" s="11"/>
      <c r="NKG56" s="11"/>
      <c r="NKH56" s="11"/>
      <c r="NKI56" s="11"/>
      <c r="NKJ56" s="11"/>
      <c r="NKK56" s="11"/>
      <c r="NKL56" s="11"/>
      <c r="NKM56" s="11"/>
      <c r="NKN56" s="11"/>
      <c r="NKO56" s="11"/>
      <c r="NKP56" s="11"/>
      <c r="NKQ56" s="11"/>
      <c r="NKR56" s="11"/>
      <c r="NKS56" s="11"/>
      <c r="NKT56" s="11"/>
      <c r="NKU56" s="11"/>
      <c r="NKV56" s="11"/>
      <c r="NKW56" s="11"/>
      <c r="NKX56" s="11"/>
      <c r="NKY56" s="11"/>
      <c r="NKZ56" s="11"/>
      <c r="NLA56" s="11"/>
      <c r="NLB56" s="11"/>
      <c r="NLC56" s="11"/>
      <c r="NLD56" s="11"/>
      <c r="NLE56" s="11"/>
      <c r="NLF56" s="11"/>
      <c r="NLG56" s="11"/>
      <c r="NLH56" s="11"/>
      <c r="NLI56" s="11"/>
      <c r="NLJ56" s="11"/>
      <c r="NLK56" s="11"/>
      <c r="NLL56" s="11"/>
      <c r="NLM56" s="11"/>
      <c r="NLN56" s="11"/>
      <c r="NLO56" s="11"/>
      <c r="NLP56" s="11"/>
      <c r="NLQ56" s="11"/>
      <c r="NLR56" s="11"/>
      <c r="NLS56" s="11"/>
      <c r="NLT56" s="11"/>
      <c r="NLU56" s="11"/>
      <c r="NLV56" s="11"/>
      <c r="NLW56" s="11"/>
      <c r="NLX56" s="11"/>
      <c r="NLY56" s="11"/>
      <c r="NLZ56" s="11"/>
      <c r="NMA56" s="11"/>
      <c r="NMB56" s="11"/>
      <c r="NMC56" s="11"/>
      <c r="NMD56" s="11"/>
      <c r="NME56" s="11"/>
      <c r="NMF56" s="11"/>
      <c r="NMG56" s="11"/>
      <c r="NMH56" s="11"/>
      <c r="NMI56" s="11"/>
      <c r="NMJ56" s="11"/>
      <c r="NMK56" s="11"/>
      <c r="NML56" s="11"/>
      <c r="NMM56" s="11"/>
      <c r="NMN56" s="11"/>
      <c r="NMO56" s="11"/>
      <c r="NMP56" s="11"/>
      <c r="NMQ56" s="11"/>
      <c r="NMR56" s="11"/>
      <c r="NMS56" s="11"/>
      <c r="NMT56" s="11"/>
      <c r="NMU56" s="11"/>
      <c r="NMV56" s="11"/>
      <c r="NMW56" s="11"/>
      <c r="NMX56" s="11"/>
      <c r="NMY56" s="11"/>
      <c r="NMZ56" s="11"/>
      <c r="NNA56" s="11"/>
      <c r="NNB56" s="11"/>
      <c r="NNC56" s="11"/>
      <c r="NND56" s="11"/>
      <c r="NNE56" s="11"/>
      <c r="NNF56" s="11"/>
      <c r="NNG56" s="11"/>
      <c r="NNH56" s="11"/>
      <c r="NNI56" s="11"/>
      <c r="NNJ56" s="11"/>
      <c r="NNK56" s="11"/>
      <c r="NNL56" s="11"/>
      <c r="NNM56" s="11"/>
      <c r="NNN56" s="11"/>
      <c r="NNO56" s="11"/>
      <c r="NNP56" s="11"/>
      <c r="NNQ56" s="11"/>
      <c r="NNR56" s="11"/>
      <c r="NNS56" s="11"/>
      <c r="NNT56" s="11"/>
      <c r="NNU56" s="11"/>
      <c r="NNV56" s="11"/>
      <c r="NNW56" s="11"/>
      <c r="NNX56" s="11"/>
      <c r="NNY56" s="11"/>
      <c r="NNZ56" s="11"/>
      <c r="NOA56" s="11"/>
      <c r="NOB56" s="11"/>
      <c r="NOC56" s="11"/>
      <c r="NOD56" s="11"/>
      <c r="NOE56" s="11"/>
      <c r="NOF56" s="11"/>
      <c r="NOG56" s="11"/>
      <c r="NOH56" s="11"/>
      <c r="NOI56" s="11"/>
      <c r="NOJ56" s="11"/>
      <c r="NOK56" s="11"/>
      <c r="NOL56" s="11"/>
      <c r="NOM56" s="11"/>
      <c r="NON56" s="11"/>
      <c r="NOO56" s="11"/>
      <c r="NOP56" s="11"/>
      <c r="NOQ56" s="11"/>
      <c r="NOR56" s="11"/>
      <c r="NOS56" s="11"/>
      <c r="NOT56" s="11"/>
      <c r="NOU56" s="11"/>
      <c r="NOV56" s="11"/>
      <c r="NOW56" s="11"/>
      <c r="NOX56" s="11"/>
      <c r="NOY56" s="11"/>
      <c r="NOZ56" s="11"/>
      <c r="NPA56" s="11"/>
      <c r="NPB56" s="11"/>
      <c r="NPC56" s="11"/>
      <c r="NPD56" s="11"/>
      <c r="NPE56" s="11"/>
      <c r="NPF56" s="11"/>
      <c r="NPG56" s="11"/>
      <c r="NPH56" s="11"/>
      <c r="NPI56" s="11"/>
      <c r="NPJ56" s="11"/>
      <c r="NPK56" s="11"/>
      <c r="NPL56" s="11"/>
      <c r="NPM56" s="11"/>
      <c r="NPN56" s="11"/>
      <c r="NPO56" s="11"/>
      <c r="NPP56" s="11"/>
      <c r="NPQ56" s="11"/>
      <c r="NPR56" s="11"/>
      <c r="NPS56" s="11"/>
      <c r="NPT56" s="11"/>
      <c r="NPU56" s="11"/>
      <c r="NPV56" s="11"/>
      <c r="NPW56" s="11"/>
      <c r="NPX56" s="11"/>
      <c r="NPY56" s="11"/>
      <c r="NPZ56" s="11"/>
      <c r="NQA56" s="11"/>
      <c r="NQB56" s="11"/>
      <c r="NQC56" s="11"/>
      <c r="NQD56" s="11"/>
      <c r="NQE56" s="11"/>
      <c r="NQF56" s="11"/>
      <c r="NQG56" s="11"/>
      <c r="NQH56" s="11"/>
      <c r="NQI56" s="11"/>
      <c r="NQJ56" s="11"/>
      <c r="NQK56" s="11"/>
      <c r="NQL56" s="11"/>
      <c r="NQM56" s="11"/>
      <c r="NQN56" s="11"/>
      <c r="NQO56" s="11"/>
      <c r="NQP56" s="11"/>
      <c r="NQQ56" s="11"/>
      <c r="NQR56" s="11"/>
      <c r="NQS56" s="11"/>
      <c r="NQT56" s="11"/>
      <c r="NQU56" s="11"/>
      <c r="NQV56" s="11"/>
      <c r="NQW56" s="11"/>
      <c r="NQX56" s="11"/>
      <c r="NQY56" s="11"/>
      <c r="NQZ56" s="11"/>
      <c r="NRA56" s="11"/>
      <c r="NRB56" s="11"/>
      <c r="NRC56" s="11"/>
      <c r="NRD56" s="11"/>
      <c r="NRE56" s="11"/>
      <c r="NRF56" s="11"/>
      <c r="NRG56" s="11"/>
      <c r="NRH56" s="11"/>
      <c r="NRI56" s="11"/>
      <c r="NRJ56" s="11"/>
      <c r="NRK56" s="11"/>
      <c r="NRL56" s="11"/>
      <c r="NRM56" s="11"/>
      <c r="NRN56" s="11"/>
      <c r="NRO56" s="11"/>
      <c r="NRP56" s="11"/>
      <c r="NRQ56" s="11"/>
      <c r="NRR56" s="11"/>
      <c r="NRS56" s="11"/>
      <c r="NRT56" s="11"/>
      <c r="NRU56" s="11"/>
      <c r="NRV56" s="11"/>
      <c r="NRW56" s="11"/>
      <c r="NRX56" s="11"/>
      <c r="NRY56" s="11"/>
      <c r="NRZ56" s="11"/>
      <c r="NSA56" s="11"/>
      <c r="NSB56" s="11"/>
      <c r="NSC56" s="11"/>
      <c r="NSD56" s="11"/>
      <c r="NSE56" s="11"/>
      <c r="NSF56" s="11"/>
      <c r="NSG56" s="11"/>
      <c r="NSH56" s="11"/>
      <c r="NSI56" s="11"/>
      <c r="NSJ56" s="11"/>
      <c r="NSK56" s="11"/>
      <c r="NSL56" s="11"/>
      <c r="NSM56" s="11"/>
      <c r="NSN56" s="11"/>
      <c r="NSO56" s="11"/>
      <c r="NSP56" s="11"/>
      <c r="NSQ56" s="11"/>
      <c r="NSR56" s="11"/>
      <c r="NSS56" s="11"/>
      <c r="NST56" s="11"/>
      <c r="NSU56" s="11"/>
      <c r="NSV56" s="11"/>
      <c r="NSW56" s="11"/>
      <c r="NSX56" s="11"/>
      <c r="NSY56" s="11"/>
      <c r="NSZ56" s="11"/>
      <c r="NTA56" s="11"/>
      <c r="NTB56" s="11"/>
      <c r="NTC56" s="11"/>
      <c r="NTD56" s="11"/>
      <c r="NTE56" s="11"/>
      <c r="NTF56" s="11"/>
      <c r="NTG56" s="11"/>
      <c r="NTH56" s="11"/>
      <c r="NTI56" s="11"/>
      <c r="NTJ56" s="11"/>
      <c r="NTK56" s="11"/>
      <c r="NTL56" s="11"/>
      <c r="NTM56" s="11"/>
      <c r="NTN56" s="11"/>
      <c r="NTO56" s="11"/>
      <c r="NTP56" s="11"/>
      <c r="NTQ56" s="11"/>
      <c r="NTR56" s="11"/>
      <c r="NTS56" s="11"/>
      <c r="NTT56" s="11"/>
      <c r="NTU56" s="11"/>
      <c r="NTV56" s="11"/>
      <c r="NTW56" s="11"/>
      <c r="NTX56" s="11"/>
      <c r="NTY56" s="11"/>
      <c r="NTZ56" s="11"/>
      <c r="NUA56" s="11"/>
      <c r="NUB56" s="11"/>
      <c r="NUC56" s="11"/>
      <c r="NUD56" s="11"/>
      <c r="NUE56" s="11"/>
      <c r="NUF56" s="11"/>
      <c r="NUG56" s="11"/>
      <c r="NUH56" s="11"/>
      <c r="NUI56" s="11"/>
      <c r="NUJ56" s="11"/>
      <c r="NUK56" s="11"/>
      <c r="NUL56" s="11"/>
      <c r="NUM56" s="11"/>
      <c r="NUN56" s="11"/>
      <c r="NUO56" s="11"/>
      <c r="NUP56" s="11"/>
      <c r="NUQ56" s="11"/>
      <c r="NUR56" s="11"/>
      <c r="NUS56" s="11"/>
      <c r="NUT56" s="11"/>
      <c r="NUU56" s="11"/>
      <c r="NUV56" s="11"/>
      <c r="NUW56" s="11"/>
      <c r="NUX56" s="11"/>
      <c r="NUY56" s="11"/>
      <c r="NUZ56" s="11"/>
      <c r="NVA56" s="11"/>
      <c r="NVB56" s="11"/>
      <c r="NVC56" s="11"/>
      <c r="NVD56" s="11"/>
      <c r="NVE56" s="11"/>
      <c r="NVF56" s="11"/>
      <c r="NVG56" s="11"/>
      <c r="NVH56" s="11"/>
      <c r="NVI56" s="11"/>
      <c r="NVJ56" s="11"/>
      <c r="NVK56" s="11"/>
      <c r="NVL56" s="11"/>
      <c r="NVM56" s="11"/>
      <c r="NVN56" s="11"/>
      <c r="NVO56" s="11"/>
      <c r="NVP56" s="11"/>
      <c r="NVQ56" s="11"/>
      <c r="NVR56" s="11"/>
      <c r="NVS56" s="11"/>
      <c r="NVT56" s="11"/>
      <c r="NVU56" s="11"/>
      <c r="NVV56" s="11"/>
      <c r="NVW56" s="11"/>
      <c r="NVX56" s="11"/>
      <c r="NVY56" s="11"/>
      <c r="NVZ56" s="11"/>
      <c r="NWA56" s="11"/>
      <c r="NWB56" s="11"/>
      <c r="NWC56" s="11"/>
      <c r="NWD56" s="11"/>
      <c r="NWE56" s="11"/>
      <c r="NWF56" s="11"/>
      <c r="NWG56" s="11"/>
      <c r="NWH56" s="11"/>
      <c r="NWI56" s="11"/>
      <c r="NWJ56" s="11"/>
      <c r="NWK56" s="11"/>
      <c r="NWL56" s="11"/>
      <c r="NWM56" s="11"/>
      <c r="NWN56" s="11"/>
      <c r="NWO56" s="11"/>
      <c r="NWP56" s="11"/>
      <c r="NWQ56" s="11"/>
      <c r="NWR56" s="11"/>
      <c r="NWS56" s="11"/>
      <c r="NWT56" s="11"/>
      <c r="NWU56" s="11"/>
      <c r="NWV56" s="11"/>
      <c r="NWW56" s="11"/>
      <c r="NWX56" s="11"/>
      <c r="NWY56" s="11"/>
      <c r="NWZ56" s="11"/>
      <c r="NXA56" s="11"/>
      <c r="NXB56" s="11"/>
      <c r="NXC56" s="11"/>
      <c r="NXD56" s="11"/>
      <c r="NXE56" s="11"/>
      <c r="NXF56" s="11"/>
      <c r="NXG56" s="11"/>
      <c r="NXH56" s="11"/>
      <c r="NXI56" s="11"/>
      <c r="NXJ56" s="11"/>
      <c r="NXK56" s="11"/>
      <c r="NXL56" s="11"/>
      <c r="NXM56" s="11"/>
      <c r="NXN56" s="11"/>
      <c r="NXO56" s="11"/>
      <c r="NXP56" s="11"/>
      <c r="NXQ56" s="11"/>
      <c r="NXR56" s="11"/>
      <c r="NXS56" s="11"/>
      <c r="NXT56" s="11"/>
      <c r="NXU56" s="11"/>
      <c r="NXV56" s="11"/>
      <c r="NXW56" s="11"/>
      <c r="NXX56" s="11"/>
      <c r="NXY56" s="11"/>
      <c r="NXZ56" s="11"/>
      <c r="NYA56" s="11"/>
      <c r="NYB56" s="11"/>
      <c r="NYC56" s="11"/>
      <c r="NYD56" s="11"/>
      <c r="NYE56" s="11"/>
      <c r="NYF56" s="11"/>
      <c r="NYG56" s="11"/>
      <c r="NYH56" s="11"/>
      <c r="NYI56" s="11"/>
      <c r="NYJ56" s="11"/>
      <c r="NYK56" s="11"/>
      <c r="NYL56" s="11"/>
      <c r="NYM56" s="11"/>
      <c r="NYN56" s="11"/>
      <c r="NYO56" s="11"/>
      <c r="NYP56" s="11"/>
      <c r="NYQ56" s="11"/>
      <c r="NYR56" s="11"/>
      <c r="NYS56" s="11"/>
      <c r="NYT56" s="11"/>
      <c r="NYU56" s="11"/>
      <c r="NYV56" s="11"/>
      <c r="NYW56" s="11"/>
      <c r="NYX56" s="11"/>
      <c r="NYY56" s="11"/>
      <c r="NYZ56" s="11"/>
      <c r="NZA56" s="11"/>
      <c r="NZB56" s="11"/>
      <c r="NZC56" s="11"/>
      <c r="NZD56" s="11"/>
      <c r="NZE56" s="11"/>
      <c r="NZF56" s="11"/>
      <c r="NZG56" s="11"/>
      <c r="NZH56" s="11"/>
      <c r="NZI56" s="11"/>
      <c r="NZJ56" s="11"/>
      <c r="NZK56" s="11"/>
      <c r="NZL56" s="11"/>
      <c r="NZM56" s="11"/>
      <c r="NZN56" s="11"/>
      <c r="NZO56" s="11"/>
      <c r="NZP56" s="11"/>
      <c r="NZQ56" s="11"/>
      <c r="NZR56" s="11"/>
      <c r="NZS56" s="11"/>
      <c r="NZT56" s="11"/>
      <c r="NZU56" s="11"/>
      <c r="NZV56" s="11"/>
      <c r="NZW56" s="11"/>
      <c r="NZX56" s="11"/>
      <c r="NZY56" s="11"/>
      <c r="NZZ56" s="11"/>
      <c r="OAA56" s="11"/>
      <c r="OAB56" s="11"/>
      <c r="OAC56" s="11"/>
      <c r="OAD56" s="11"/>
      <c r="OAE56" s="11"/>
      <c r="OAF56" s="11"/>
      <c r="OAG56" s="11"/>
      <c r="OAH56" s="11"/>
      <c r="OAI56" s="11"/>
      <c r="OAJ56" s="11"/>
      <c r="OAK56" s="11"/>
      <c r="OAL56" s="11"/>
      <c r="OAM56" s="11"/>
      <c r="OAN56" s="11"/>
      <c r="OAO56" s="11"/>
      <c r="OAP56" s="11"/>
      <c r="OAQ56" s="11"/>
      <c r="OAR56" s="11"/>
      <c r="OAS56" s="11"/>
      <c r="OAT56" s="11"/>
      <c r="OAU56" s="11"/>
      <c r="OAV56" s="11"/>
      <c r="OAW56" s="11"/>
      <c r="OAX56" s="11"/>
      <c r="OAY56" s="11"/>
      <c r="OAZ56" s="11"/>
      <c r="OBA56" s="11"/>
      <c r="OBB56" s="11"/>
      <c r="OBC56" s="11"/>
      <c r="OBD56" s="11"/>
      <c r="OBE56" s="11"/>
      <c r="OBF56" s="11"/>
      <c r="OBG56" s="11"/>
      <c r="OBH56" s="11"/>
      <c r="OBI56" s="11"/>
      <c r="OBJ56" s="11"/>
      <c r="OBK56" s="11"/>
      <c r="OBL56" s="11"/>
      <c r="OBM56" s="11"/>
      <c r="OBN56" s="11"/>
      <c r="OBO56" s="11"/>
      <c r="OBP56" s="11"/>
      <c r="OBQ56" s="11"/>
      <c r="OBR56" s="11"/>
      <c r="OBS56" s="11"/>
      <c r="OBT56" s="11"/>
      <c r="OBU56" s="11"/>
      <c r="OBV56" s="11"/>
      <c r="OBW56" s="11"/>
      <c r="OBX56" s="11"/>
      <c r="OBY56" s="11"/>
      <c r="OBZ56" s="11"/>
      <c r="OCA56" s="11"/>
      <c r="OCB56" s="11"/>
      <c r="OCC56" s="11"/>
      <c r="OCD56" s="11"/>
      <c r="OCE56" s="11"/>
      <c r="OCF56" s="11"/>
      <c r="OCG56" s="11"/>
      <c r="OCH56" s="11"/>
      <c r="OCI56" s="11"/>
      <c r="OCJ56" s="11"/>
      <c r="OCK56" s="11"/>
      <c r="OCL56" s="11"/>
      <c r="OCM56" s="11"/>
      <c r="OCN56" s="11"/>
      <c r="OCO56" s="11"/>
      <c r="OCP56" s="11"/>
      <c r="OCQ56" s="11"/>
      <c r="OCR56" s="11"/>
      <c r="OCS56" s="11"/>
      <c r="OCT56" s="11"/>
      <c r="OCU56" s="11"/>
      <c r="OCV56" s="11"/>
      <c r="OCW56" s="11"/>
      <c r="OCX56" s="11"/>
      <c r="OCY56" s="11"/>
      <c r="OCZ56" s="11"/>
      <c r="ODA56" s="11"/>
      <c r="ODB56" s="11"/>
      <c r="ODC56" s="11"/>
      <c r="ODD56" s="11"/>
      <c r="ODE56" s="11"/>
      <c r="ODF56" s="11"/>
      <c r="ODG56" s="11"/>
      <c r="ODH56" s="11"/>
      <c r="ODI56" s="11"/>
      <c r="ODJ56" s="11"/>
      <c r="ODK56" s="11"/>
      <c r="ODL56" s="11"/>
      <c r="ODM56" s="11"/>
      <c r="ODN56" s="11"/>
      <c r="ODO56" s="11"/>
      <c r="ODP56" s="11"/>
      <c r="ODQ56" s="11"/>
      <c r="ODR56" s="11"/>
      <c r="ODS56" s="11"/>
      <c r="ODT56" s="11"/>
      <c r="ODU56" s="11"/>
      <c r="ODV56" s="11"/>
      <c r="ODW56" s="11"/>
      <c r="ODX56" s="11"/>
      <c r="ODY56" s="11"/>
      <c r="ODZ56" s="11"/>
      <c r="OEA56" s="11"/>
      <c r="OEB56" s="11"/>
      <c r="OEC56" s="11"/>
      <c r="OED56" s="11"/>
      <c r="OEE56" s="11"/>
      <c r="OEF56" s="11"/>
      <c r="OEG56" s="11"/>
      <c r="OEH56" s="11"/>
      <c r="OEI56" s="11"/>
      <c r="OEJ56" s="11"/>
      <c r="OEK56" s="11"/>
      <c r="OEL56" s="11"/>
      <c r="OEM56" s="11"/>
      <c r="OEN56" s="11"/>
      <c r="OEO56" s="11"/>
      <c r="OEP56" s="11"/>
      <c r="OEQ56" s="11"/>
      <c r="OER56" s="11"/>
      <c r="OES56" s="11"/>
      <c r="OET56" s="11"/>
      <c r="OEU56" s="11"/>
      <c r="OEV56" s="11"/>
      <c r="OEW56" s="11"/>
      <c r="OEX56" s="11"/>
      <c r="OEY56" s="11"/>
      <c r="OEZ56" s="11"/>
      <c r="OFA56" s="11"/>
      <c r="OFB56" s="11"/>
      <c r="OFC56" s="11"/>
      <c r="OFD56" s="11"/>
      <c r="OFE56" s="11"/>
      <c r="OFF56" s="11"/>
      <c r="OFG56" s="11"/>
      <c r="OFH56" s="11"/>
      <c r="OFI56" s="11"/>
      <c r="OFJ56" s="11"/>
      <c r="OFK56" s="11"/>
      <c r="OFL56" s="11"/>
      <c r="OFM56" s="11"/>
      <c r="OFN56" s="11"/>
      <c r="OFO56" s="11"/>
      <c r="OFP56" s="11"/>
      <c r="OFQ56" s="11"/>
      <c r="OFR56" s="11"/>
      <c r="OFS56" s="11"/>
      <c r="OFT56" s="11"/>
      <c r="OFU56" s="11"/>
      <c r="OFV56" s="11"/>
      <c r="OFW56" s="11"/>
      <c r="OFX56" s="11"/>
      <c r="OFY56" s="11"/>
      <c r="OFZ56" s="11"/>
      <c r="OGA56" s="11"/>
      <c r="OGB56" s="11"/>
      <c r="OGC56" s="11"/>
      <c r="OGD56" s="11"/>
      <c r="OGE56" s="11"/>
      <c r="OGF56" s="11"/>
      <c r="OGG56" s="11"/>
      <c r="OGH56" s="11"/>
      <c r="OGI56" s="11"/>
      <c r="OGJ56" s="11"/>
      <c r="OGK56" s="11"/>
      <c r="OGL56" s="11"/>
      <c r="OGM56" s="11"/>
      <c r="OGN56" s="11"/>
      <c r="OGO56" s="11"/>
      <c r="OGP56" s="11"/>
      <c r="OGQ56" s="11"/>
      <c r="OGR56" s="11"/>
      <c r="OGS56" s="11"/>
      <c r="OGT56" s="11"/>
      <c r="OGU56" s="11"/>
      <c r="OGV56" s="11"/>
      <c r="OGW56" s="11"/>
      <c r="OGX56" s="11"/>
      <c r="OGY56" s="11"/>
      <c r="OGZ56" s="11"/>
      <c r="OHA56" s="11"/>
      <c r="OHB56" s="11"/>
      <c r="OHC56" s="11"/>
      <c r="OHD56" s="11"/>
      <c r="OHE56" s="11"/>
      <c r="OHF56" s="11"/>
      <c r="OHG56" s="11"/>
      <c r="OHH56" s="11"/>
      <c r="OHI56" s="11"/>
      <c r="OHJ56" s="11"/>
      <c r="OHK56" s="11"/>
      <c r="OHL56" s="11"/>
      <c r="OHM56" s="11"/>
      <c r="OHN56" s="11"/>
      <c r="OHO56" s="11"/>
      <c r="OHP56" s="11"/>
      <c r="OHQ56" s="11"/>
      <c r="OHR56" s="11"/>
      <c r="OHS56" s="11"/>
      <c r="OHT56" s="11"/>
      <c r="OHU56" s="11"/>
      <c r="OHV56" s="11"/>
      <c r="OHW56" s="11"/>
      <c r="OHX56" s="11"/>
      <c r="OHY56" s="11"/>
      <c r="OHZ56" s="11"/>
      <c r="OIA56" s="11"/>
      <c r="OIB56" s="11"/>
      <c r="OIC56" s="11"/>
      <c r="OID56" s="11"/>
      <c r="OIE56" s="11"/>
      <c r="OIF56" s="11"/>
      <c r="OIG56" s="11"/>
      <c r="OIH56" s="11"/>
      <c r="OII56" s="11"/>
      <c r="OIJ56" s="11"/>
      <c r="OIK56" s="11"/>
      <c r="OIL56" s="11"/>
      <c r="OIM56" s="11"/>
      <c r="OIN56" s="11"/>
      <c r="OIO56" s="11"/>
      <c r="OIP56" s="11"/>
      <c r="OIQ56" s="11"/>
      <c r="OIR56" s="11"/>
      <c r="OIS56" s="11"/>
      <c r="OIT56" s="11"/>
      <c r="OIU56" s="11"/>
      <c r="OIV56" s="11"/>
      <c r="OIW56" s="11"/>
      <c r="OIX56" s="11"/>
      <c r="OIY56" s="11"/>
      <c r="OIZ56" s="11"/>
      <c r="OJA56" s="11"/>
      <c r="OJB56" s="11"/>
      <c r="OJC56" s="11"/>
      <c r="OJD56" s="11"/>
      <c r="OJE56" s="11"/>
      <c r="OJF56" s="11"/>
      <c r="OJG56" s="11"/>
      <c r="OJH56" s="11"/>
      <c r="OJI56" s="11"/>
      <c r="OJJ56" s="11"/>
      <c r="OJK56" s="11"/>
      <c r="OJL56" s="11"/>
      <c r="OJM56" s="11"/>
      <c r="OJN56" s="11"/>
      <c r="OJO56" s="11"/>
      <c r="OJP56" s="11"/>
      <c r="OJQ56" s="11"/>
      <c r="OJR56" s="11"/>
      <c r="OJS56" s="11"/>
      <c r="OJT56" s="11"/>
      <c r="OJU56" s="11"/>
      <c r="OJV56" s="11"/>
      <c r="OJW56" s="11"/>
      <c r="OJX56" s="11"/>
      <c r="OJY56" s="11"/>
      <c r="OJZ56" s="11"/>
      <c r="OKA56" s="11"/>
      <c r="OKB56" s="11"/>
      <c r="OKC56" s="11"/>
      <c r="OKD56" s="11"/>
      <c r="OKE56" s="11"/>
      <c r="OKF56" s="11"/>
      <c r="OKG56" s="11"/>
      <c r="OKH56" s="11"/>
      <c r="OKI56" s="11"/>
      <c r="OKJ56" s="11"/>
      <c r="OKK56" s="11"/>
      <c r="OKL56" s="11"/>
      <c r="OKM56" s="11"/>
      <c r="OKN56" s="11"/>
      <c r="OKO56" s="11"/>
      <c r="OKP56" s="11"/>
      <c r="OKQ56" s="11"/>
      <c r="OKR56" s="11"/>
      <c r="OKS56" s="11"/>
      <c r="OKT56" s="11"/>
      <c r="OKU56" s="11"/>
      <c r="OKV56" s="11"/>
      <c r="OKW56" s="11"/>
      <c r="OKX56" s="11"/>
      <c r="OKY56" s="11"/>
      <c r="OKZ56" s="11"/>
      <c r="OLA56" s="11"/>
      <c r="OLB56" s="11"/>
      <c r="OLC56" s="11"/>
      <c r="OLD56" s="11"/>
      <c r="OLE56" s="11"/>
      <c r="OLF56" s="11"/>
      <c r="OLG56" s="11"/>
      <c r="OLH56" s="11"/>
      <c r="OLI56" s="11"/>
      <c r="OLJ56" s="11"/>
      <c r="OLK56" s="11"/>
      <c r="OLL56" s="11"/>
      <c r="OLM56" s="11"/>
      <c r="OLN56" s="11"/>
      <c r="OLO56" s="11"/>
      <c r="OLP56" s="11"/>
      <c r="OLQ56" s="11"/>
      <c r="OLR56" s="11"/>
      <c r="OLS56" s="11"/>
      <c r="OLT56" s="11"/>
      <c r="OLU56" s="11"/>
      <c r="OLV56" s="11"/>
      <c r="OLW56" s="11"/>
      <c r="OLX56" s="11"/>
      <c r="OLY56" s="11"/>
      <c r="OLZ56" s="11"/>
      <c r="OMA56" s="11"/>
      <c r="OMB56" s="11"/>
      <c r="OMC56" s="11"/>
      <c r="OMD56" s="11"/>
      <c r="OME56" s="11"/>
      <c r="OMF56" s="11"/>
      <c r="OMG56" s="11"/>
      <c r="OMH56" s="11"/>
      <c r="OMI56" s="11"/>
      <c r="OMJ56" s="11"/>
      <c r="OMK56" s="11"/>
      <c r="OML56" s="11"/>
      <c r="OMM56" s="11"/>
      <c r="OMN56" s="11"/>
      <c r="OMO56" s="11"/>
      <c r="OMP56" s="11"/>
      <c r="OMQ56" s="11"/>
      <c r="OMR56" s="11"/>
      <c r="OMS56" s="11"/>
      <c r="OMT56" s="11"/>
      <c r="OMU56" s="11"/>
      <c r="OMV56" s="11"/>
      <c r="OMW56" s="11"/>
      <c r="OMX56" s="11"/>
      <c r="OMY56" s="11"/>
      <c r="OMZ56" s="11"/>
      <c r="ONA56" s="11"/>
      <c r="ONB56" s="11"/>
      <c r="ONC56" s="11"/>
      <c r="OND56" s="11"/>
      <c r="ONE56" s="11"/>
      <c r="ONF56" s="11"/>
      <c r="ONG56" s="11"/>
      <c r="ONH56" s="11"/>
      <c r="ONI56" s="11"/>
      <c r="ONJ56" s="11"/>
      <c r="ONK56" s="11"/>
      <c r="ONL56" s="11"/>
      <c r="ONM56" s="11"/>
      <c r="ONN56" s="11"/>
      <c r="ONO56" s="11"/>
      <c r="ONP56" s="11"/>
      <c r="ONQ56" s="11"/>
      <c r="ONR56" s="11"/>
      <c r="ONS56" s="11"/>
      <c r="ONT56" s="11"/>
      <c r="ONU56" s="11"/>
      <c r="ONV56" s="11"/>
      <c r="ONW56" s="11"/>
      <c r="ONX56" s="11"/>
      <c r="ONY56" s="11"/>
      <c r="ONZ56" s="11"/>
      <c r="OOA56" s="11"/>
      <c r="OOB56" s="11"/>
      <c r="OOC56" s="11"/>
      <c r="OOD56" s="11"/>
      <c r="OOE56" s="11"/>
      <c r="OOF56" s="11"/>
      <c r="OOG56" s="11"/>
      <c r="OOH56" s="11"/>
      <c r="OOI56" s="11"/>
      <c r="OOJ56" s="11"/>
      <c r="OOK56" s="11"/>
      <c r="OOL56" s="11"/>
      <c r="OOM56" s="11"/>
      <c r="OON56" s="11"/>
      <c r="OOO56" s="11"/>
      <c r="OOP56" s="11"/>
      <c r="OOQ56" s="11"/>
      <c r="OOR56" s="11"/>
      <c r="OOS56" s="11"/>
      <c r="OOT56" s="11"/>
      <c r="OOU56" s="11"/>
      <c r="OOV56" s="11"/>
      <c r="OOW56" s="11"/>
      <c r="OOX56" s="11"/>
      <c r="OOY56" s="11"/>
      <c r="OOZ56" s="11"/>
      <c r="OPA56" s="11"/>
      <c r="OPB56" s="11"/>
      <c r="OPC56" s="11"/>
      <c r="OPD56" s="11"/>
      <c r="OPE56" s="11"/>
      <c r="OPF56" s="11"/>
      <c r="OPG56" s="11"/>
      <c r="OPH56" s="11"/>
      <c r="OPI56" s="11"/>
      <c r="OPJ56" s="11"/>
      <c r="OPK56" s="11"/>
      <c r="OPL56" s="11"/>
      <c r="OPM56" s="11"/>
      <c r="OPN56" s="11"/>
      <c r="OPO56" s="11"/>
      <c r="OPP56" s="11"/>
      <c r="OPQ56" s="11"/>
      <c r="OPR56" s="11"/>
      <c r="OPS56" s="11"/>
      <c r="OPT56" s="11"/>
      <c r="OPU56" s="11"/>
      <c r="OPV56" s="11"/>
      <c r="OPW56" s="11"/>
      <c r="OPX56" s="11"/>
      <c r="OPY56" s="11"/>
      <c r="OPZ56" s="11"/>
      <c r="OQA56" s="11"/>
      <c r="OQB56" s="11"/>
      <c r="OQC56" s="11"/>
      <c r="OQD56" s="11"/>
      <c r="OQE56" s="11"/>
      <c r="OQF56" s="11"/>
      <c r="OQG56" s="11"/>
      <c r="OQH56" s="11"/>
      <c r="OQI56" s="11"/>
      <c r="OQJ56" s="11"/>
      <c r="OQK56" s="11"/>
      <c r="OQL56" s="11"/>
      <c r="OQM56" s="11"/>
      <c r="OQN56" s="11"/>
      <c r="OQO56" s="11"/>
      <c r="OQP56" s="11"/>
      <c r="OQQ56" s="11"/>
      <c r="OQR56" s="11"/>
      <c r="OQS56" s="11"/>
      <c r="OQT56" s="11"/>
      <c r="OQU56" s="11"/>
      <c r="OQV56" s="11"/>
      <c r="OQW56" s="11"/>
      <c r="OQX56" s="11"/>
      <c r="OQY56" s="11"/>
      <c r="OQZ56" s="11"/>
      <c r="ORA56" s="11"/>
      <c r="ORB56" s="11"/>
      <c r="ORC56" s="11"/>
      <c r="ORD56" s="11"/>
      <c r="ORE56" s="11"/>
      <c r="ORF56" s="11"/>
      <c r="ORG56" s="11"/>
      <c r="ORH56" s="11"/>
      <c r="ORI56" s="11"/>
      <c r="ORJ56" s="11"/>
      <c r="ORK56" s="11"/>
      <c r="ORL56" s="11"/>
      <c r="ORM56" s="11"/>
      <c r="ORN56" s="11"/>
      <c r="ORO56" s="11"/>
      <c r="ORP56" s="11"/>
      <c r="ORQ56" s="11"/>
      <c r="ORR56" s="11"/>
      <c r="ORS56" s="11"/>
      <c r="ORT56" s="11"/>
      <c r="ORU56" s="11"/>
      <c r="ORV56" s="11"/>
      <c r="ORW56" s="11"/>
      <c r="ORX56" s="11"/>
      <c r="ORY56" s="11"/>
      <c r="ORZ56" s="11"/>
      <c r="OSA56" s="11"/>
      <c r="OSB56" s="11"/>
      <c r="OSC56" s="11"/>
      <c r="OSD56" s="11"/>
      <c r="OSE56" s="11"/>
      <c r="OSF56" s="11"/>
      <c r="OSG56" s="11"/>
      <c r="OSH56" s="11"/>
      <c r="OSI56" s="11"/>
      <c r="OSJ56" s="11"/>
      <c r="OSK56" s="11"/>
      <c r="OSL56" s="11"/>
      <c r="OSM56" s="11"/>
      <c r="OSN56" s="11"/>
      <c r="OSO56" s="11"/>
      <c r="OSP56" s="11"/>
      <c r="OSQ56" s="11"/>
      <c r="OSR56" s="11"/>
      <c r="OSS56" s="11"/>
      <c r="OST56" s="11"/>
      <c r="OSU56" s="11"/>
      <c r="OSV56" s="11"/>
      <c r="OSW56" s="11"/>
      <c r="OSX56" s="11"/>
      <c r="OSY56" s="11"/>
      <c r="OSZ56" s="11"/>
      <c r="OTA56" s="11"/>
      <c r="OTB56" s="11"/>
      <c r="OTC56" s="11"/>
      <c r="OTD56" s="11"/>
      <c r="OTE56" s="11"/>
      <c r="OTF56" s="11"/>
      <c r="OTG56" s="11"/>
      <c r="OTH56" s="11"/>
      <c r="OTI56" s="11"/>
      <c r="OTJ56" s="11"/>
      <c r="OTK56" s="11"/>
      <c r="OTL56" s="11"/>
      <c r="OTM56" s="11"/>
      <c r="OTN56" s="11"/>
      <c r="OTO56" s="11"/>
      <c r="OTP56" s="11"/>
      <c r="OTQ56" s="11"/>
      <c r="OTR56" s="11"/>
      <c r="OTS56" s="11"/>
      <c r="OTT56" s="11"/>
      <c r="OTU56" s="11"/>
      <c r="OTV56" s="11"/>
      <c r="OTW56" s="11"/>
      <c r="OTX56" s="11"/>
      <c r="OTY56" s="11"/>
      <c r="OTZ56" s="11"/>
      <c r="OUA56" s="11"/>
      <c r="OUB56" s="11"/>
      <c r="OUC56" s="11"/>
      <c r="OUD56" s="11"/>
      <c r="OUE56" s="11"/>
      <c r="OUF56" s="11"/>
      <c r="OUG56" s="11"/>
      <c r="OUH56" s="11"/>
      <c r="OUI56" s="11"/>
      <c r="OUJ56" s="11"/>
      <c r="OUK56" s="11"/>
      <c r="OUL56" s="11"/>
      <c r="OUM56" s="11"/>
      <c r="OUN56" s="11"/>
      <c r="OUO56" s="11"/>
      <c r="OUP56" s="11"/>
      <c r="OUQ56" s="11"/>
      <c r="OUR56" s="11"/>
      <c r="OUS56" s="11"/>
      <c r="OUT56" s="11"/>
      <c r="OUU56" s="11"/>
      <c r="OUV56" s="11"/>
      <c r="OUW56" s="11"/>
      <c r="OUX56" s="11"/>
      <c r="OUY56" s="11"/>
      <c r="OUZ56" s="11"/>
      <c r="OVA56" s="11"/>
      <c r="OVB56" s="11"/>
      <c r="OVC56" s="11"/>
      <c r="OVD56" s="11"/>
      <c r="OVE56" s="11"/>
      <c r="OVF56" s="11"/>
      <c r="OVG56" s="11"/>
      <c r="OVH56" s="11"/>
      <c r="OVI56" s="11"/>
      <c r="OVJ56" s="11"/>
      <c r="OVK56" s="11"/>
      <c r="OVL56" s="11"/>
      <c r="OVM56" s="11"/>
      <c r="OVN56" s="11"/>
      <c r="OVO56" s="11"/>
      <c r="OVP56" s="11"/>
      <c r="OVQ56" s="11"/>
      <c r="OVR56" s="11"/>
      <c r="OVS56" s="11"/>
      <c r="OVT56" s="11"/>
      <c r="OVU56" s="11"/>
      <c r="OVV56" s="11"/>
      <c r="OVW56" s="11"/>
      <c r="OVX56" s="11"/>
      <c r="OVY56" s="11"/>
      <c r="OVZ56" s="11"/>
      <c r="OWA56" s="11"/>
      <c r="OWB56" s="11"/>
      <c r="OWC56" s="11"/>
      <c r="OWD56" s="11"/>
      <c r="OWE56" s="11"/>
      <c r="OWF56" s="11"/>
      <c r="OWG56" s="11"/>
      <c r="OWH56" s="11"/>
      <c r="OWI56" s="11"/>
      <c r="OWJ56" s="11"/>
      <c r="OWK56" s="11"/>
      <c r="OWL56" s="11"/>
      <c r="OWM56" s="11"/>
      <c r="OWN56" s="11"/>
      <c r="OWO56" s="11"/>
      <c r="OWP56" s="11"/>
      <c r="OWQ56" s="11"/>
      <c r="OWR56" s="11"/>
      <c r="OWS56" s="11"/>
      <c r="OWT56" s="11"/>
      <c r="OWU56" s="11"/>
      <c r="OWV56" s="11"/>
      <c r="OWW56" s="11"/>
      <c r="OWX56" s="11"/>
      <c r="OWY56" s="11"/>
      <c r="OWZ56" s="11"/>
      <c r="OXA56" s="11"/>
      <c r="OXB56" s="11"/>
      <c r="OXC56" s="11"/>
      <c r="OXD56" s="11"/>
      <c r="OXE56" s="11"/>
      <c r="OXF56" s="11"/>
      <c r="OXG56" s="11"/>
      <c r="OXH56" s="11"/>
      <c r="OXI56" s="11"/>
      <c r="OXJ56" s="11"/>
      <c r="OXK56" s="11"/>
      <c r="OXL56" s="11"/>
      <c r="OXM56" s="11"/>
      <c r="OXN56" s="11"/>
      <c r="OXO56" s="11"/>
      <c r="OXP56" s="11"/>
      <c r="OXQ56" s="11"/>
      <c r="OXR56" s="11"/>
      <c r="OXS56" s="11"/>
      <c r="OXT56" s="11"/>
      <c r="OXU56" s="11"/>
      <c r="OXV56" s="11"/>
      <c r="OXW56" s="11"/>
      <c r="OXX56" s="11"/>
      <c r="OXY56" s="11"/>
      <c r="OXZ56" s="11"/>
      <c r="OYA56" s="11"/>
      <c r="OYB56" s="11"/>
      <c r="OYC56" s="11"/>
      <c r="OYD56" s="11"/>
      <c r="OYE56" s="11"/>
      <c r="OYF56" s="11"/>
      <c r="OYG56" s="11"/>
      <c r="OYH56" s="11"/>
      <c r="OYI56" s="11"/>
      <c r="OYJ56" s="11"/>
      <c r="OYK56" s="11"/>
      <c r="OYL56" s="11"/>
      <c r="OYM56" s="11"/>
      <c r="OYN56" s="11"/>
      <c r="OYO56" s="11"/>
      <c r="OYP56" s="11"/>
      <c r="OYQ56" s="11"/>
      <c r="OYR56" s="11"/>
      <c r="OYS56" s="11"/>
      <c r="OYT56" s="11"/>
      <c r="OYU56" s="11"/>
      <c r="OYV56" s="11"/>
      <c r="OYW56" s="11"/>
      <c r="OYX56" s="11"/>
      <c r="OYY56" s="11"/>
      <c r="OYZ56" s="11"/>
      <c r="OZA56" s="11"/>
      <c r="OZB56" s="11"/>
      <c r="OZC56" s="11"/>
      <c r="OZD56" s="11"/>
      <c r="OZE56" s="11"/>
      <c r="OZF56" s="11"/>
      <c r="OZG56" s="11"/>
      <c r="OZH56" s="11"/>
      <c r="OZI56" s="11"/>
      <c r="OZJ56" s="11"/>
      <c r="OZK56" s="11"/>
      <c r="OZL56" s="11"/>
      <c r="OZM56" s="11"/>
      <c r="OZN56" s="11"/>
      <c r="OZO56" s="11"/>
      <c r="OZP56" s="11"/>
      <c r="OZQ56" s="11"/>
      <c r="OZR56" s="11"/>
      <c r="OZS56" s="11"/>
      <c r="OZT56" s="11"/>
      <c r="OZU56" s="11"/>
      <c r="OZV56" s="11"/>
      <c r="OZW56" s="11"/>
      <c r="OZX56" s="11"/>
      <c r="OZY56" s="11"/>
      <c r="OZZ56" s="11"/>
      <c r="PAA56" s="11"/>
      <c r="PAB56" s="11"/>
      <c r="PAC56" s="11"/>
      <c r="PAD56" s="11"/>
      <c r="PAE56" s="11"/>
      <c r="PAF56" s="11"/>
      <c r="PAG56" s="11"/>
      <c r="PAH56" s="11"/>
      <c r="PAI56" s="11"/>
      <c r="PAJ56" s="11"/>
      <c r="PAK56" s="11"/>
      <c r="PAL56" s="11"/>
      <c r="PAM56" s="11"/>
      <c r="PAN56" s="11"/>
      <c r="PAO56" s="11"/>
      <c r="PAP56" s="11"/>
      <c r="PAQ56" s="11"/>
      <c r="PAR56" s="11"/>
      <c r="PAS56" s="11"/>
      <c r="PAT56" s="11"/>
      <c r="PAU56" s="11"/>
      <c r="PAV56" s="11"/>
      <c r="PAW56" s="11"/>
      <c r="PAX56" s="11"/>
      <c r="PAY56" s="11"/>
      <c r="PAZ56" s="11"/>
      <c r="PBA56" s="11"/>
      <c r="PBB56" s="11"/>
      <c r="PBC56" s="11"/>
      <c r="PBD56" s="11"/>
      <c r="PBE56" s="11"/>
      <c r="PBF56" s="11"/>
      <c r="PBG56" s="11"/>
      <c r="PBH56" s="11"/>
      <c r="PBI56" s="11"/>
      <c r="PBJ56" s="11"/>
      <c r="PBK56" s="11"/>
      <c r="PBL56" s="11"/>
      <c r="PBM56" s="11"/>
      <c r="PBN56" s="11"/>
      <c r="PBO56" s="11"/>
      <c r="PBP56" s="11"/>
      <c r="PBQ56" s="11"/>
      <c r="PBR56" s="11"/>
      <c r="PBS56" s="11"/>
      <c r="PBT56" s="11"/>
      <c r="PBU56" s="11"/>
      <c r="PBV56" s="11"/>
      <c r="PBW56" s="11"/>
      <c r="PBX56" s="11"/>
      <c r="PBY56" s="11"/>
      <c r="PBZ56" s="11"/>
      <c r="PCA56" s="11"/>
      <c r="PCB56" s="11"/>
      <c r="PCC56" s="11"/>
      <c r="PCD56" s="11"/>
      <c r="PCE56" s="11"/>
      <c r="PCF56" s="11"/>
      <c r="PCG56" s="11"/>
      <c r="PCH56" s="11"/>
      <c r="PCI56" s="11"/>
      <c r="PCJ56" s="11"/>
      <c r="PCK56" s="11"/>
      <c r="PCL56" s="11"/>
      <c r="PCM56" s="11"/>
      <c r="PCN56" s="11"/>
      <c r="PCO56" s="11"/>
      <c r="PCP56" s="11"/>
      <c r="PCQ56" s="11"/>
      <c r="PCR56" s="11"/>
      <c r="PCS56" s="11"/>
      <c r="PCT56" s="11"/>
      <c r="PCU56" s="11"/>
      <c r="PCV56" s="11"/>
      <c r="PCW56" s="11"/>
      <c r="PCX56" s="11"/>
      <c r="PCY56" s="11"/>
      <c r="PCZ56" s="11"/>
      <c r="PDA56" s="11"/>
      <c r="PDB56" s="11"/>
      <c r="PDC56" s="11"/>
      <c r="PDD56" s="11"/>
      <c r="PDE56" s="11"/>
      <c r="PDF56" s="11"/>
      <c r="PDG56" s="11"/>
      <c r="PDH56" s="11"/>
      <c r="PDI56" s="11"/>
      <c r="PDJ56" s="11"/>
      <c r="PDK56" s="11"/>
      <c r="PDL56" s="11"/>
      <c r="PDM56" s="11"/>
      <c r="PDN56" s="11"/>
      <c r="PDO56" s="11"/>
      <c r="PDP56" s="11"/>
      <c r="PDQ56" s="11"/>
      <c r="PDR56" s="11"/>
      <c r="PDS56" s="11"/>
      <c r="PDT56" s="11"/>
      <c r="PDU56" s="11"/>
      <c r="PDV56" s="11"/>
      <c r="PDW56" s="11"/>
      <c r="PDX56" s="11"/>
      <c r="PDY56" s="11"/>
      <c r="PDZ56" s="11"/>
      <c r="PEA56" s="11"/>
      <c r="PEB56" s="11"/>
      <c r="PEC56" s="11"/>
      <c r="PED56" s="11"/>
      <c r="PEE56" s="11"/>
      <c r="PEF56" s="11"/>
      <c r="PEG56" s="11"/>
      <c r="PEH56" s="11"/>
      <c r="PEI56" s="11"/>
      <c r="PEJ56" s="11"/>
      <c r="PEK56" s="11"/>
      <c r="PEL56" s="11"/>
      <c r="PEM56" s="11"/>
      <c r="PEN56" s="11"/>
      <c r="PEO56" s="11"/>
      <c r="PEP56" s="11"/>
      <c r="PEQ56" s="11"/>
      <c r="PER56" s="11"/>
      <c r="PES56" s="11"/>
      <c r="PET56" s="11"/>
      <c r="PEU56" s="11"/>
      <c r="PEV56" s="11"/>
      <c r="PEW56" s="11"/>
      <c r="PEX56" s="11"/>
      <c r="PEY56" s="11"/>
      <c r="PEZ56" s="11"/>
      <c r="PFA56" s="11"/>
      <c r="PFB56" s="11"/>
      <c r="PFC56" s="11"/>
      <c r="PFD56" s="11"/>
      <c r="PFE56" s="11"/>
      <c r="PFF56" s="11"/>
      <c r="PFG56" s="11"/>
      <c r="PFH56" s="11"/>
      <c r="PFI56" s="11"/>
      <c r="PFJ56" s="11"/>
      <c r="PFK56" s="11"/>
      <c r="PFL56" s="11"/>
      <c r="PFM56" s="11"/>
      <c r="PFN56" s="11"/>
      <c r="PFO56" s="11"/>
      <c r="PFP56" s="11"/>
      <c r="PFQ56" s="11"/>
      <c r="PFR56" s="11"/>
      <c r="PFS56" s="11"/>
      <c r="PFT56" s="11"/>
      <c r="PFU56" s="11"/>
      <c r="PFV56" s="11"/>
      <c r="PFW56" s="11"/>
      <c r="PFX56" s="11"/>
      <c r="PFY56" s="11"/>
      <c r="PFZ56" s="11"/>
      <c r="PGA56" s="11"/>
      <c r="PGB56" s="11"/>
      <c r="PGC56" s="11"/>
      <c r="PGD56" s="11"/>
      <c r="PGE56" s="11"/>
      <c r="PGF56" s="11"/>
      <c r="PGG56" s="11"/>
      <c r="PGH56" s="11"/>
      <c r="PGI56" s="11"/>
      <c r="PGJ56" s="11"/>
      <c r="PGK56" s="11"/>
      <c r="PGL56" s="11"/>
      <c r="PGM56" s="11"/>
      <c r="PGN56" s="11"/>
      <c r="PGO56" s="11"/>
      <c r="PGP56" s="11"/>
      <c r="PGQ56" s="11"/>
      <c r="PGR56" s="11"/>
      <c r="PGS56" s="11"/>
      <c r="PGT56" s="11"/>
      <c r="PGU56" s="11"/>
      <c r="PGV56" s="11"/>
      <c r="PGW56" s="11"/>
      <c r="PGX56" s="11"/>
      <c r="PGY56" s="11"/>
      <c r="PGZ56" s="11"/>
      <c r="PHA56" s="11"/>
      <c r="PHB56" s="11"/>
      <c r="PHC56" s="11"/>
      <c r="PHD56" s="11"/>
      <c r="PHE56" s="11"/>
      <c r="PHF56" s="11"/>
      <c r="PHG56" s="11"/>
      <c r="PHH56" s="11"/>
      <c r="PHI56" s="11"/>
      <c r="PHJ56" s="11"/>
      <c r="PHK56" s="11"/>
      <c r="PHL56" s="11"/>
      <c r="PHM56" s="11"/>
      <c r="PHN56" s="11"/>
      <c r="PHO56" s="11"/>
      <c r="PHP56" s="11"/>
      <c r="PHQ56" s="11"/>
      <c r="PHR56" s="11"/>
      <c r="PHS56" s="11"/>
      <c r="PHT56" s="11"/>
      <c r="PHU56" s="11"/>
      <c r="PHV56" s="11"/>
      <c r="PHW56" s="11"/>
      <c r="PHX56" s="11"/>
      <c r="PHY56" s="11"/>
      <c r="PHZ56" s="11"/>
      <c r="PIA56" s="11"/>
      <c r="PIB56" s="11"/>
      <c r="PIC56" s="11"/>
      <c r="PID56" s="11"/>
      <c r="PIE56" s="11"/>
      <c r="PIF56" s="11"/>
      <c r="PIG56" s="11"/>
      <c r="PIH56" s="11"/>
      <c r="PII56" s="11"/>
      <c r="PIJ56" s="11"/>
      <c r="PIK56" s="11"/>
      <c r="PIL56" s="11"/>
      <c r="PIM56" s="11"/>
      <c r="PIN56" s="11"/>
      <c r="PIO56" s="11"/>
      <c r="PIP56" s="11"/>
      <c r="PIQ56" s="11"/>
      <c r="PIR56" s="11"/>
      <c r="PIS56" s="11"/>
      <c r="PIT56" s="11"/>
      <c r="PIU56" s="11"/>
      <c r="PIV56" s="11"/>
      <c r="PIW56" s="11"/>
      <c r="PIX56" s="11"/>
      <c r="PIY56" s="11"/>
      <c r="PIZ56" s="11"/>
      <c r="PJA56" s="11"/>
      <c r="PJB56" s="11"/>
      <c r="PJC56" s="11"/>
      <c r="PJD56" s="11"/>
      <c r="PJE56" s="11"/>
      <c r="PJF56" s="11"/>
      <c r="PJG56" s="11"/>
      <c r="PJH56" s="11"/>
      <c r="PJI56" s="11"/>
      <c r="PJJ56" s="11"/>
      <c r="PJK56" s="11"/>
      <c r="PJL56" s="11"/>
      <c r="PJM56" s="11"/>
      <c r="PJN56" s="11"/>
      <c r="PJO56" s="11"/>
      <c r="PJP56" s="11"/>
      <c r="PJQ56" s="11"/>
      <c r="PJR56" s="11"/>
      <c r="PJS56" s="11"/>
      <c r="PJT56" s="11"/>
      <c r="PJU56" s="11"/>
      <c r="PJV56" s="11"/>
      <c r="PJW56" s="11"/>
      <c r="PJX56" s="11"/>
      <c r="PJY56" s="11"/>
      <c r="PJZ56" s="11"/>
      <c r="PKA56" s="11"/>
      <c r="PKB56" s="11"/>
      <c r="PKC56" s="11"/>
      <c r="PKD56" s="11"/>
      <c r="PKE56" s="11"/>
      <c r="PKF56" s="11"/>
      <c r="PKG56" s="11"/>
      <c r="PKH56" s="11"/>
      <c r="PKI56" s="11"/>
      <c r="PKJ56" s="11"/>
      <c r="PKK56" s="11"/>
      <c r="PKL56" s="11"/>
      <c r="PKM56" s="11"/>
      <c r="PKN56" s="11"/>
      <c r="PKO56" s="11"/>
      <c r="PKP56" s="11"/>
      <c r="PKQ56" s="11"/>
      <c r="PKR56" s="11"/>
      <c r="PKS56" s="11"/>
      <c r="PKT56" s="11"/>
      <c r="PKU56" s="11"/>
      <c r="PKV56" s="11"/>
      <c r="PKW56" s="11"/>
      <c r="PKX56" s="11"/>
      <c r="PKY56" s="11"/>
      <c r="PKZ56" s="11"/>
      <c r="PLA56" s="11"/>
      <c r="PLB56" s="11"/>
      <c r="PLC56" s="11"/>
      <c r="PLD56" s="11"/>
      <c r="PLE56" s="11"/>
      <c r="PLF56" s="11"/>
      <c r="PLG56" s="11"/>
      <c r="PLH56" s="11"/>
      <c r="PLI56" s="11"/>
      <c r="PLJ56" s="11"/>
      <c r="PLK56" s="11"/>
      <c r="PLL56" s="11"/>
      <c r="PLM56" s="11"/>
      <c r="PLN56" s="11"/>
      <c r="PLO56" s="11"/>
      <c r="PLP56" s="11"/>
      <c r="PLQ56" s="11"/>
      <c r="PLR56" s="11"/>
      <c r="PLS56" s="11"/>
      <c r="PLT56" s="11"/>
      <c r="PLU56" s="11"/>
      <c r="PLV56" s="11"/>
      <c r="PLW56" s="11"/>
      <c r="PLX56" s="11"/>
      <c r="PLY56" s="11"/>
      <c r="PLZ56" s="11"/>
      <c r="PMA56" s="11"/>
      <c r="PMB56" s="11"/>
      <c r="PMC56" s="11"/>
      <c r="PMD56" s="11"/>
      <c r="PME56" s="11"/>
      <c r="PMF56" s="11"/>
      <c r="PMG56" s="11"/>
      <c r="PMH56" s="11"/>
      <c r="PMI56" s="11"/>
      <c r="PMJ56" s="11"/>
      <c r="PMK56" s="11"/>
      <c r="PML56" s="11"/>
      <c r="PMM56" s="11"/>
      <c r="PMN56" s="11"/>
      <c r="PMO56" s="11"/>
      <c r="PMP56" s="11"/>
      <c r="PMQ56" s="11"/>
      <c r="PMR56" s="11"/>
      <c r="PMS56" s="11"/>
      <c r="PMT56" s="11"/>
      <c r="PMU56" s="11"/>
      <c r="PMV56" s="11"/>
      <c r="PMW56" s="11"/>
      <c r="PMX56" s="11"/>
      <c r="PMY56" s="11"/>
      <c r="PMZ56" s="11"/>
      <c r="PNA56" s="11"/>
      <c r="PNB56" s="11"/>
      <c r="PNC56" s="11"/>
      <c r="PND56" s="11"/>
      <c r="PNE56" s="11"/>
      <c r="PNF56" s="11"/>
      <c r="PNG56" s="11"/>
      <c r="PNH56" s="11"/>
      <c r="PNI56" s="11"/>
      <c r="PNJ56" s="11"/>
      <c r="PNK56" s="11"/>
      <c r="PNL56" s="11"/>
      <c r="PNM56" s="11"/>
      <c r="PNN56" s="11"/>
      <c r="PNO56" s="11"/>
      <c r="PNP56" s="11"/>
      <c r="PNQ56" s="11"/>
      <c r="PNR56" s="11"/>
      <c r="PNS56" s="11"/>
      <c r="PNT56" s="11"/>
      <c r="PNU56" s="11"/>
      <c r="PNV56" s="11"/>
      <c r="PNW56" s="11"/>
      <c r="PNX56" s="11"/>
      <c r="PNY56" s="11"/>
      <c r="PNZ56" s="11"/>
      <c r="POA56" s="11"/>
      <c r="POB56" s="11"/>
      <c r="POC56" s="11"/>
      <c r="POD56" s="11"/>
      <c r="POE56" s="11"/>
      <c r="POF56" s="11"/>
      <c r="POG56" s="11"/>
      <c r="POH56" s="11"/>
      <c r="POI56" s="11"/>
      <c r="POJ56" s="11"/>
      <c r="POK56" s="11"/>
      <c r="POL56" s="11"/>
      <c r="POM56" s="11"/>
      <c r="PON56" s="11"/>
      <c r="POO56" s="11"/>
      <c r="POP56" s="11"/>
      <c r="POQ56" s="11"/>
      <c r="POR56" s="11"/>
      <c r="POS56" s="11"/>
      <c r="POT56" s="11"/>
      <c r="POU56" s="11"/>
      <c r="POV56" s="11"/>
      <c r="POW56" s="11"/>
      <c r="POX56" s="11"/>
      <c r="POY56" s="11"/>
      <c r="POZ56" s="11"/>
      <c r="PPA56" s="11"/>
      <c r="PPB56" s="11"/>
      <c r="PPC56" s="11"/>
      <c r="PPD56" s="11"/>
      <c r="PPE56" s="11"/>
      <c r="PPF56" s="11"/>
      <c r="PPG56" s="11"/>
      <c r="PPH56" s="11"/>
      <c r="PPI56" s="11"/>
      <c r="PPJ56" s="11"/>
      <c r="PPK56" s="11"/>
      <c r="PPL56" s="11"/>
      <c r="PPM56" s="11"/>
      <c r="PPN56" s="11"/>
      <c r="PPO56" s="11"/>
      <c r="PPP56" s="11"/>
      <c r="PPQ56" s="11"/>
      <c r="PPR56" s="11"/>
      <c r="PPS56" s="11"/>
      <c r="PPT56" s="11"/>
      <c r="PPU56" s="11"/>
      <c r="PPV56" s="11"/>
      <c r="PPW56" s="11"/>
      <c r="PPX56" s="11"/>
      <c r="PPY56" s="11"/>
      <c r="PPZ56" s="11"/>
      <c r="PQA56" s="11"/>
      <c r="PQB56" s="11"/>
      <c r="PQC56" s="11"/>
      <c r="PQD56" s="11"/>
      <c r="PQE56" s="11"/>
      <c r="PQF56" s="11"/>
      <c r="PQG56" s="11"/>
      <c r="PQH56" s="11"/>
      <c r="PQI56" s="11"/>
      <c r="PQJ56" s="11"/>
      <c r="PQK56" s="11"/>
      <c r="PQL56" s="11"/>
      <c r="PQM56" s="11"/>
      <c r="PQN56" s="11"/>
      <c r="PQO56" s="11"/>
      <c r="PQP56" s="11"/>
      <c r="PQQ56" s="11"/>
      <c r="PQR56" s="11"/>
      <c r="PQS56" s="11"/>
      <c r="PQT56" s="11"/>
      <c r="PQU56" s="11"/>
      <c r="PQV56" s="11"/>
      <c r="PQW56" s="11"/>
      <c r="PQX56" s="11"/>
      <c r="PQY56" s="11"/>
      <c r="PQZ56" s="11"/>
      <c r="PRA56" s="11"/>
      <c r="PRB56" s="11"/>
      <c r="PRC56" s="11"/>
      <c r="PRD56" s="11"/>
      <c r="PRE56" s="11"/>
      <c r="PRF56" s="11"/>
      <c r="PRG56" s="11"/>
      <c r="PRH56" s="11"/>
      <c r="PRI56" s="11"/>
      <c r="PRJ56" s="11"/>
      <c r="PRK56" s="11"/>
      <c r="PRL56" s="11"/>
      <c r="PRM56" s="11"/>
      <c r="PRN56" s="11"/>
      <c r="PRO56" s="11"/>
      <c r="PRP56" s="11"/>
      <c r="PRQ56" s="11"/>
      <c r="PRR56" s="11"/>
      <c r="PRS56" s="11"/>
      <c r="PRT56" s="11"/>
      <c r="PRU56" s="11"/>
      <c r="PRV56" s="11"/>
      <c r="PRW56" s="11"/>
      <c r="PRX56" s="11"/>
      <c r="PRY56" s="11"/>
      <c r="PRZ56" s="11"/>
      <c r="PSA56" s="11"/>
      <c r="PSB56" s="11"/>
      <c r="PSC56" s="11"/>
      <c r="PSD56" s="11"/>
      <c r="PSE56" s="11"/>
      <c r="PSF56" s="11"/>
      <c r="PSG56" s="11"/>
      <c r="PSH56" s="11"/>
      <c r="PSI56" s="11"/>
      <c r="PSJ56" s="11"/>
      <c r="PSK56" s="11"/>
      <c r="PSL56" s="11"/>
      <c r="PSM56" s="11"/>
      <c r="PSN56" s="11"/>
      <c r="PSO56" s="11"/>
      <c r="PSP56" s="11"/>
      <c r="PSQ56" s="11"/>
      <c r="PSR56" s="11"/>
      <c r="PSS56" s="11"/>
      <c r="PST56" s="11"/>
      <c r="PSU56" s="11"/>
      <c r="PSV56" s="11"/>
      <c r="PSW56" s="11"/>
      <c r="PSX56" s="11"/>
      <c r="PSY56" s="11"/>
      <c r="PSZ56" s="11"/>
      <c r="PTA56" s="11"/>
      <c r="PTB56" s="11"/>
      <c r="PTC56" s="11"/>
      <c r="PTD56" s="11"/>
      <c r="PTE56" s="11"/>
      <c r="PTF56" s="11"/>
      <c r="PTG56" s="11"/>
      <c r="PTH56" s="11"/>
      <c r="PTI56" s="11"/>
      <c r="PTJ56" s="11"/>
      <c r="PTK56" s="11"/>
      <c r="PTL56" s="11"/>
      <c r="PTM56" s="11"/>
      <c r="PTN56" s="11"/>
      <c r="PTO56" s="11"/>
      <c r="PTP56" s="11"/>
      <c r="PTQ56" s="11"/>
      <c r="PTR56" s="11"/>
      <c r="PTS56" s="11"/>
      <c r="PTT56" s="11"/>
      <c r="PTU56" s="11"/>
      <c r="PTV56" s="11"/>
      <c r="PTW56" s="11"/>
      <c r="PTX56" s="11"/>
      <c r="PTY56" s="11"/>
      <c r="PTZ56" s="11"/>
      <c r="PUA56" s="11"/>
      <c r="PUB56" s="11"/>
      <c r="PUC56" s="11"/>
      <c r="PUD56" s="11"/>
      <c r="PUE56" s="11"/>
      <c r="PUF56" s="11"/>
      <c r="PUG56" s="11"/>
      <c r="PUH56" s="11"/>
      <c r="PUI56" s="11"/>
      <c r="PUJ56" s="11"/>
      <c r="PUK56" s="11"/>
      <c r="PUL56" s="11"/>
      <c r="PUM56" s="11"/>
      <c r="PUN56" s="11"/>
      <c r="PUO56" s="11"/>
      <c r="PUP56" s="11"/>
      <c r="PUQ56" s="11"/>
      <c r="PUR56" s="11"/>
      <c r="PUS56" s="11"/>
      <c r="PUT56" s="11"/>
      <c r="PUU56" s="11"/>
      <c r="PUV56" s="11"/>
      <c r="PUW56" s="11"/>
      <c r="PUX56" s="11"/>
      <c r="PUY56" s="11"/>
      <c r="PUZ56" s="11"/>
      <c r="PVA56" s="11"/>
      <c r="PVB56" s="11"/>
      <c r="PVC56" s="11"/>
      <c r="PVD56" s="11"/>
      <c r="PVE56" s="11"/>
      <c r="PVF56" s="11"/>
      <c r="PVG56" s="11"/>
      <c r="PVH56" s="11"/>
      <c r="PVI56" s="11"/>
      <c r="PVJ56" s="11"/>
      <c r="PVK56" s="11"/>
      <c r="PVL56" s="11"/>
      <c r="PVM56" s="11"/>
      <c r="PVN56" s="11"/>
      <c r="PVO56" s="11"/>
      <c r="PVP56" s="11"/>
      <c r="PVQ56" s="11"/>
      <c r="PVR56" s="11"/>
      <c r="PVS56" s="11"/>
      <c r="PVT56" s="11"/>
      <c r="PVU56" s="11"/>
      <c r="PVV56" s="11"/>
      <c r="PVW56" s="11"/>
      <c r="PVX56" s="11"/>
      <c r="PVY56" s="11"/>
      <c r="PVZ56" s="11"/>
      <c r="PWA56" s="11"/>
      <c r="PWB56" s="11"/>
      <c r="PWC56" s="11"/>
      <c r="PWD56" s="11"/>
      <c r="PWE56" s="11"/>
      <c r="PWF56" s="11"/>
      <c r="PWG56" s="11"/>
      <c r="PWH56" s="11"/>
      <c r="PWI56" s="11"/>
      <c r="PWJ56" s="11"/>
      <c r="PWK56" s="11"/>
      <c r="PWL56" s="11"/>
      <c r="PWM56" s="11"/>
      <c r="PWN56" s="11"/>
      <c r="PWO56" s="11"/>
      <c r="PWP56" s="11"/>
      <c r="PWQ56" s="11"/>
      <c r="PWR56" s="11"/>
      <c r="PWS56" s="11"/>
      <c r="PWT56" s="11"/>
      <c r="PWU56" s="11"/>
      <c r="PWV56" s="11"/>
      <c r="PWW56" s="11"/>
      <c r="PWX56" s="11"/>
      <c r="PWY56" s="11"/>
      <c r="PWZ56" s="11"/>
      <c r="PXA56" s="11"/>
      <c r="PXB56" s="11"/>
      <c r="PXC56" s="11"/>
      <c r="PXD56" s="11"/>
      <c r="PXE56" s="11"/>
      <c r="PXF56" s="11"/>
      <c r="PXG56" s="11"/>
      <c r="PXH56" s="11"/>
      <c r="PXI56" s="11"/>
      <c r="PXJ56" s="11"/>
      <c r="PXK56" s="11"/>
      <c r="PXL56" s="11"/>
      <c r="PXM56" s="11"/>
      <c r="PXN56" s="11"/>
      <c r="PXO56" s="11"/>
      <c r="PXP56" s="11"/>
      <c r="PXQ56" s="11"/>
      <c r="PXR56" s="11"/>
      <c r="PXS56" s="11"/>
      <c r="PXT56" s="11"/>
      <c r="PXU56" s="11"/>
      <c r="PXV56" s="11"/>
      <c r="PXW56" s="11"/>
      <c r="PXX56" s="11"/>
      <c r="PXY56" s="11"/>
      <c r="PXZ56" s="11"/>
      <c r="PYA56" s="11"/>
      <c r="PYB56" s="11"/>
      <c r="PYC56" s="11"/>
      <c r="PYD56" s="11"/>
      <c r="PYE56" s="11"/>
      <c r="PYF56" s="11"/>
      <c r="PYG56" s="11"/>
      <c r="PYH56" s="11"/>
      <c r="PYI56" s="11"/>
      <c r="PYJ56" s="11"/>
      <c r="PYK56" s="11"/>
      <c r="PYL56" s="11"/>
      <c r="PYM56" s="11"/>
      <c r="PYN56" s="11"/>
      <c r="PYO56" s="11"/>
      <c r="PYP56" s="11"/>
      <c r="PYQ56" s="11"/>
      <c r="PYR56" s="11"/>
      <c r="PYS56" s="11"/>
      <c r="PYT56" s="11"/>
      <c r="PYU56" s="11"/>
      <c r="PYV56" s="11"/>
      <c r="PYW56" s="11"/>
      <c r="PYX56" s="11"/>
      <c r="PYY56" s="11"/>
      <c r="PYZ56" s="11"/>
      <c r="PZA56" s="11"/>
      <c r="PZB56" s="11"/>
      <c r="PZC56" s="11"/>
      <c r="PZD56" s="11"/>
      <c r="PZE56" s="11"/>
      <c r="PZF56" s="11"/>
      <c r="PZG56" s="11"/>
      <c r="PZH56" s="11"/>
      <c r="PZI56" s="11"/>
      <c r="PZJ56" s="11"/>
      <c r="PZK56" s="11"/>
      <c r="PZL56" s="11"/>
      <c r="PZM56" s="11"/>
      <c r="PZN56" s="11"/>
      <c r="PZO56" s="11"/>
      <c r="PZP56" s="11"/>
      <c r="PZQ56" s="11"/>
      <c r="PZR56" s="11"/>
      <c r="PZS56" s="11"/>
      <c r="PZT56" s="11"/>
      <c r="PZU56" s="11"/>
      <c r="PZV56" s="11"/>
      <c r="PZW56" s="11"/>
      <c r="PZX56" s="11"/>
      <c r="PZY56" s="11"/>
      <c r="PZZ56" s="11"/>
      <c r="QAA56" s="11"/>
      <c r="QAB56" s="11"/>
      <c r="QAC56" s="11"/>
      <c r="QAD56" s="11"/>
      <c r="QAE56" s="11"/>
      <c r="QAF56" s="11"/>
      <c r="QAG56" s="11"/>
      <c r="QAH56" s="11"/>
      <c r="QAI56" s="11"/>
      <c r="QAJ56" s="11"/>
      <c r="QAK56" s="11"/>
      <c r="QAL56" s="11"/>
      <c r="QAM56" s="11"/>
      <c r="QAN56" s="11"/>
      <c r="QAO56" s="11"/>
      <c r="QAP56" s="11"/>
      <c r="QAQ56" s="11"/>
      <c r="QAR56" s="11"/>
      <c r="QAS56" s="11"/>
      <c r="QAT56" s="11"/>
      <c r="QAU56" s="11"/>
      <c r="QAV56" s="11"/>
      <c r="QAW56" s="11"/>
      <c r="QAX56" s="11"/>
      <c r="QAY56" s="11"/>
      <c r="QAZ56" s="11"/>
      <c r="QBA56" s="11"/>
      <c r="QBB56" s="11"/>
      <c r="QBC56" s="11"/>
      <c r="QBD56" s="11"/>
      <c r="QBE56" s="11"/>
      <c r="QBF56" s="11"/>
      <c r="QBG56" s="11"/>
      <c r="QBH56" s="11"/>
      <c r="QBI56" s="11"/>
      <c r="QBJ56" s="11"/>
      <c r="QBK56" s="11"/>
      <c r="QBL56" s="11"/>
      <c r="QBM56" s="11"/>
      <c r="QBN56" s="11"/>
      <c r="QBO56" s="11"/>
      <c r="QBP56" s="11"/>
      <c r="QBQ56" s="11"/>
      <c r="QBR56" s="11"/>
      <c r="QBS56" s="11"/>
      <c r="QBT56" s="11"/>
      <c r="QBU56" s="11"/>
      <c r="QBV56" s="11"/>
      <c r="QBW56" s="11"/>
      <c r="QBX56" s="11"/>
      <c r="QBY56" s="11"/>
      <c r="QBZ56" s="11"/>
      <c r="QCA56" s="11"/>
      <c r="QCB56" s="11"/>
      <c r="QCC56" s="11"/>
      <c r="QCD56" s="11"/>
      <c r="QCE56" s="11"/>
      <c r="QCF56" s="11"/>
      <c r="QCG56" s="11"/>
      <c r="QCH56" s="11"/>
      <c r="QCI56" s="11"/>
      <c r="QCJ56" s="11"/>
      <c r="QCK56" s="11"/>
      <c r="QCL56" s="11"/>
      <c r="QCM56" s="11"/>
      <c r="QCN56" s="11"/>
      <c r="QCO56" s="11"/>
      <c r="QCP56" s="11"/>
      <c r="QCQ56" s="11"/>
      <c r="QCR56" s="11"/>
      <c r="QCS56" s="11"/>
      <c r="QCT56" s="11"/>
      <c r="QCU56" s="11"/>
      <c r="QCV56" s="11"/>
      <c r="QCW56" s="11"/>
      <c r="QCX56" s="11"/>
      <c r="QCY56" s="11"/>
      <c r="QCZ56" s="11"/>
      <c r="QDA56" s="11"/>
      <c r="QDB56" s="11"/>
      <c r="QDC56" s="11"/>
      <c r="QDD56" s="11"/>
      <c r="QDE56" s="11"/>
      <c r="QDF56" s="11"/>
      <c r="QDG56" s="11"/>
      <c r="QDH56" s="11"/>
      <c r="QDI56" s="11"/>
      <c r="QDJ56" s="11"/>
      <c r="QDK56" s="11"/>
      <c r="QDL56" s="11"/>
      <c r="QDM56" s="11"/>
      <c r="QDN56" s="11"/>
      <c r="QDO56" s="11"/>
      <c r="QDP56" s="11"/>
      <c r="QDQ56" s="11"/>
      <c r="QDR56" s="11"/>
      <c r="QDS56" s="11"/>
      <c r="QDT56" s="11"/>
      <c r="QDU56" s="11"/>
      <c r="QDV56" s="11"/>
      <c r="QDW56" s="11"/>
      <c r="QDX56" s="11"/>
      <c r="QDY56" s="11"/>
      <c r="QDZ56" s="11"/>
      <c r="QEA56" s="11"/>
      <c r="QEB56" s="11"/>
      <c r="QEC56" s="11"/>
      <c r="QED56" s="11"/>
      <c r="QEE56" s="11"/>
      <c r="QEF56" s="11"/>
      <c r="QEG56" s="11"/>
      <c r="QEH56" s="11"/>
      <c r="QEI56" s="11"/>
      <c r="QEJ56" s="11"/>
      <c r="QEK56" s="11"/>
      <c r="QEL56" s="11"/>
      <c r="QEM56" s="11"/>
      <c r="QEN56" s="11"/>
      <c r="QEO56" s="11"/>
      <c r="QEP56" s="11"/>
      <c r="QEQ56" s="11"/>
      <c r="QER56" s="11"/>
      <c r="QES56" s="11"/>
      <c r="QET56" s="11"/>
      <c r="QEU56" s="11"/>
      <c r="QEV56" s="11"/>
      <c r="QEW56" s="11"/>
      <c r="QEX56" s="11"/>
      <c r="QEY56" s="11"/>
      <c r="QEZ56" s="11"/>
      <c r="QFA56" s="11"/>
      <c r="QFB56" s="11"/>
      <c r="QFC56" s="11"/>
      <c r="QFD56" s="11"/>
      <c r="QFE56" s="11"/>
      <c r="QFF56" s="11"/>
      <c r="QFG56" s="11"/>
      <c r="QFH56" s="11"/>
      <c r="QFI56" s="11"/>
      <c r="QFJ56" s="11"/>
      <c r="QFK56" s="11"/>
      <c r="QFL56" s="11"/>
      <c r="QFM56" s="11"/>
      <c r="QFN56" s="11"/>
      <c r="QFO56" s="11"/>
      <c r="QFP56" s="11"/>
      <c r="QFQ56" s="11"/>
      <c r="QFR56" s="11"/>
      <c r="QFS56" s="11"/>
      <c r="QFT56" s="11"/>
      <c r="QFU56" s="11"/>
      <c r="QFV56" s="11"/>
      <c r="QFW56" s="11"/>
      <c r="QFX56" s="11"/>
      <c r="QFY56" s="11"/>
      <c r="QFZ56" s="11"/>
      <c r="QGA56" s="11"/>
      <c r="QGB56" s="11"/>
      <c r="QGC56" s="11"/>
      <c r="QGD56" s="11"/>
      <c r="QGE56" s="11"/>
      <c r="QGF56" s="11"/>
      <c r="QGG56" s="11"/>
      <c r="QGH56" s="11"/>
      <c r="QGI56" s="11"/>
      <c r="QGJ56" s="11"/>
      <c r="QGK56" s="11"/>
      <c r="QGL56" s="11"/>
      <c r="QGM56" s="11"/>
      <c r="QGN56" s="11"/>
      <c r="QGO56" s="11"/>
      <c r="QGP56" s="11"/>
      <c r="QGQ56" s="11"/>
      <c r="QGR56" s="11"/>
      <c r="QGS56" s="11"/>
      <c r="QGT56" s="11"/>
      <c r="QGU56" s="11"/>
      <c r="QGV56" s="11"/>
      <c r="QGW56" s="11"/>
      <c r="QGX56" s="11"/>
      <c r="QGY56" s="11"/>
      <c r="QGZ56" s="11"/>
      <c r="QHA56" s="11"/>
      <c r="QHB56" s="11"/>
      <c r="QHC56" s="11"/>
      <c r="QHD56" s="11"/>
      <c r="QHE56" s="11"/>
      <c r="QHF56" s="11"/>
      <c r="QHG56" s="11"/>
      <c r="QHH56" s="11"/>
      <c r="QHI56" s="11"/>
      <c r="QHJ56" s="11"/>
      <c r="QHK56" s="11"/>
      <c r="QHL56" s="11"/>
      <c r="QHM56" s="11"/>
      <c r="QHN56" s="11"/>
      <c r="QHO56" s="11"/>
      <c r="QHP56" s="11"/>
      <c r="QHQ56" s="11"/>
      <c r="QHR56" s="11"/>
      <c r="QHS56" s="11"/>
      <c r="QHT56" s="11"/>
      <c r="QHU56" s="11"/>
      <c r="QHV56" s="11"/>
      <c r="QHW56" s="11"/>
      <c r="QHX56" s="11"/>
      <c r="QHY56" s="11"/>
      <c r="QHZ56" s="11"/>
      <c r="QIA56" s="11"/>
      <c r="QIB56" s="11"/>
      <c r="QIC56" s="11"/>
      <c r="QID56" s="11"/>
      <c r="QIE56" s="11"/>
      <c r="QIF56" s="11"/>
      <c r="QIG56" s="11"/>
      <c r="QIH56" s="11"/>
      <c r="QII56" s="11"/>
      <c r="QIJ56" s="11"/>
      <c r="QIK56" s="11"/>
      <c r="QIL56" s="11"/>
      <c r="QIM56" s="11"/>
      <c r="QIN56" s="11"/>
      <c r="QIO56" s="11"/>
      <c r="QIP56" s="11"/>
      <c r="QIQ56" s="11"/>
      <c r="QIR56" s="11"/>
      <c r="QIS56" s="11"/>
      <c r="QIT56" s="11"/>
      <c r="QIU56" s="11"/>
      <c r="QIV56" s="11"/>
      <c r="QIW56" s="11"/>
      <c r="QIX56" s="11"/>
      <c r="QIY56" s="11"/>
      <c r="QIZ56" s="11"/>
      <c r="QJA56" s="11"/>
      <c r="QJB56" s="11"/>
      <c r="QJC56" s="11"/>
      <c r="QJD56" s="11"/>
      <c r="QJE56" s="11"/>
      <c r="QJF56" s="11"/>
      <c r="QJG56" s="11"/>
      <c r="QJH56" s="11"/>
      <c r="QJI56" s="11"/>
      <c r="QJJ56" s="11"/>
      <c r="QJK56" s="11"/>
      <c r="QJL56" s="11"/>
      <c r="QJM56" s="11"/>
      <c r="QJN56" s="11"/>
      <c r="QJO56" s="11"/>
      <c r="QJP56" s="11"/>
      <c r="QJQ56" s="11"/>
      <c r="QJR56" s="11"/>
      <c r="QJS56" s="11"/>
      <c r="QJT56" s="11"/>
      <c r="QJU56" s="11"/>
      <c r="QJV56" s="11"/>
      <c r="QJW56" s="11"/>
      <c r="QJX56" s="11"/>
      <c r="QJY56" s="11"/>
      <c r="QJZ56" s="11"/>
      <c r="QKA56" s="11"/>
      <c r="QKB56" s="11"/>
      <c r="QKC56" s="11"/>
      <c r="QKD56" s="11"/>
      <c r="QKE56" s="11"/>
      <c r="QKF56" s="11"/>
      <c r="QKG56" s="11"/>
      <c r="QKH56" s="11"/>
      <c r="QKI56" s="11"/>
      <c r="QKJ56" s="11"/>
      <c r="QKK56" s="11"/>
      <c r="QKL56" s="11"/>
      <c r="QKM56" s="11"/>
      <c r="QKN56" s="11"/>
      <c r="QKO56" s="11"/>
      <c r="QKP56" s="11"/>
      <c r="QKQ56" s="11"/>
      <c r="QKR56" s="11"/>
      <c r="QKS56" s="11"/>
      <c r="QKT56" s="11"/>
      <c r="QKU56" s="11"/>
      <c r="QKV56" s="11"/>
      <c r="QKW56" s="11"/>
      <c r="QKX56" s="11"/>
      <c r="QKY56" s="11"/>
      <c r="QKZ56" s="11"/>
      <c r="QLA56" s="11"/>
      <c r="QLB56" s="11"/>
      <c r="QLC56" s="11"/>
      <c r="QLD56" s="11"/>
      <c r="QLE56" s="11"/>
      <c r="QLF56" s="11"/>
      <c r="QLG56" s="11"/>
      <c r="QLH56" s="11"/>
      <c r="QLI56" s="11"/>
      <c r="QLJ56" s="11"/>
      <c r="QLK56" s="11"/>
      <c r="QLL56" s="11"/>
      <c r="QLM56" s="11"/>
      <c r="QLN56" s="11"/>
      <c r="QLO56" s="11"/>
      <c r="QLP56" s="11"/>
      <c r="QLQ56" s="11"/>
      <c r="QLR56" s="11"/>
      <c r="QLS56" s="11"/>
      <c r="QLT56" s="11"/>
      <c r="QLU56" s="11"/>
      <c r="QLV56" s="11"/>
      <c r="QLW56" s="11"/>
      <c r="QLX56" s="11"/>
      <c r="QLY56" s="11"/>
      <c r="QLZ56" s="11"/>
      <c r="QMA56" s="11"/>
      <c r="QMB56" s="11"/>
      <c r="QMC56" s="11"/>
      <c r="QMD56" s="11"/>
      <c r="QME56" s="11"/>
      <c r="QMF56" s="11"/>
      <c r="QMG56" s="11"/>
      <c r="QMH56" s="11"/>
      <c r="QMI56" s="11"/>
      <c r="QMJ56" s="11"/>
      <c r="QMK56" s="11"/>
      <c r="QML56" s="11"/>
      <c r="QMM56" s="11"/>
      <c r="QMN56" s="11"/>
      <c r="QMO56" s="11"/>
      <c r="QMP56" s="11"/>
      <c r="QMQ56" s="11"/>
      <c r="QMR56" s="11"/>
      <c r="QMS56" s="11"/>
      <c r="QMT56" s="11"/>
      <c r="QMU56" s="11"/>
      <c r="QMV56" s="11"/>
      <c r="QMW56" s="11"/>
      <c r="QMX56" s="11"/>
      <c r="QMY56" s="11"/>
      <c r="QMZ56" s="11"/>
      <c r="QNA56" s="11"/>
      <c r="QNB56" s="11"/>
      <c r="QNC56" s="11"/>
      <c r="QND56" s="11"/>
      <c r="QNE56" s="11"/>
      <c r="QNF56" s="11"/>
      <c r="QNG56" s="11"/>
      <c r="QNH56" s="11"/>
      <c r="QNI56" s="11"/>
      <c r="QNJ56" s="11"/>
      <c r="QNK56" s="11"/>
      <c r="QNL56" s="11"/>
      <c r="QNM56" s="11"/>
      <c r="QNN56" s="11"/>
      <c r="QNO56" s="11"/>
      <c r="QNP56" s="11"/>
      <c r="QNQ56" s="11"/>
      <c r="QNR56" s="11"/>
      <c r="QNS56" s="11"/>
      <c r="QNT56" s="11"/>
      <c r="QNU56" s="11"/>
      <c r="QNV56" s="11"/>
      <c r="QNW56" s="11"/>
      <c r="QNX56" s="11"/>
      <c r="QNY56" s="11"/>
      <c r="QNZ56" s="11"/>
      <c r="QOA56" s="11"/>
      <c r="QOB56" s="11"/>
      <c r="QOC56" s="11"/>
      <c r="QOD56" s="11"/>
      <c r="QOE56" s="11"/>
      <c r="QOF56" s="11"/>
      <c r="QOG56" s="11"/>
      <c r="QOH56" s="11"/>
      <c r="QOI56" s="11"/>
      <c r="QOJ56" s="11"/>
      <c r="QOK56" s="11"/>
      <c r="QOL56" s="11"/>
      <c r="QOM56" s="11"/>
      <c r="QON56" s="11"/>
      <c r="QOO56" s="11"/>
      <c r="QOP56" s="11"/>
      <c r="QOQ56" s="11"/>
      <c r="QOR56" s="11"/>
      <c r="QOS56" s="11"/>
      <c r="QOT56" s="11"/>
      <c r="QOU56" s="11"/>
      <c r="QOV56" s="11"/>
      <c r="QOW56" s="11"/>
      <c r="QOX56" s="11"/>
      <c r="QOY56" s="11"/>
      <c r="QOZ56" s="11"/>
      <c r="QPA56" s="11"/>
      <c r="QPB56" s="11"/>
      <c r="QPC56" s="11"/>
      <c r="QPD56" s="11"/>
      <c r="QPE56" s="11"/>
      <c r="QPF56" s="11"/>
      <c r="QPG56" s="11"/>
      <c r="QPH56" s="11"/>
      <c r="QPI56" s="11"/>
      <c r="QPJ56" s="11"/>
      <c r="QPK56" s="11"/>
      <c r="QPL56" s="11"/>
      <c r="QPM56" s="11"/>
      <c r="QPN56" s="11"/>
      <c r="QPO56" s="11"/>
      <c r="QPP56" s="11"/>
      <c r="QPQ56" s="11"/>
      <c r="QPR56" s="11"/>
      <c r="QPS56" s="11"/>
      <c r="QPT56" s="11"/>
      <c r="QPU56" s="11"/>
      <c r="QPV56" s="11"/>
      <c r="QPW56" s="11"/>
      <c r="QPX56" s="11"/>
      <c r="QPY56" s="11"/>
      <c r="QPZ56" s="11"/>
      <c r="QQA56" s="11"/>
      <c r="QQB56" s="11"/>
      <c r="QQC56" s="11"/>
      <c r="QQD56" s="11"/>
      <c r="QQE56" s="11"/>
      <c r="QQF56" s="11"/>
      <c r="QQG56" s="11"/>
      <c r="QQH56" s="11"/>
      <c r="QQI56" s="11"/>
      <c r="QQJ56" s="11"/>
      <c r="QQK56" s="11"/>
      <c r="QQL56" s="11"/>
      <c r="QQM56" s="11"/>
      <c r="QQN56" s="11"/>
      <c r="QQO56" s="11"/>
      <c r="QQP56" s="11"/>
      <c r="QQQ56" s="11"/>
      <c r="QQR56" s="11"/>
      <c r="QQS56" s="11"/>
      <c r="QQT56" s="11"/>
      <c r="QQU56" s="11"/>
      <c r="QQV56" s="11"/>
      <c r="QQW56" s="11"/>
      <c r="QQX56" s="11"/>
      <c r="QQY56" s="11"/>
      <c r="QQZ56" s="11"/>
      <c r="QRA56" s="11"/>
      <c r="QRB56" s="11"/>
      <c r="QRC56" s="11"/>
      <c r="QRD56" s="11"/>
      <c r="QRE56" s="11"/>
      <c r="QRF56" s="11"/>
      <c r="QRG56" s="11"/>
      <c r="QRH56" s="11"/>
      <c r="QRI56" s="11"/>
      <c r="QRJ56" s="11"/>
      <c r="QRK56" s="11"/>
      <c r="QRL56" s="11"/>
      <c r="QRM56" s="11"/>
      <c r="QRN56" s="11"/>
      <c r="QRO56" s="11"/>
      <c r="QRP56" s="11"/>
      <c r="QRQ56" s="11"/>
      <c r="QRR56" s="11"/>
      <c r="QRS56" s="11"/>
      <c r="QRT56" s="11"/>
      <c r="QRU56" s="11"/>
      <c r="QRV56" s="11"/>
      <c r="QRW56" s="11"/>
      <c r="QRX56" s="11"/>
      <c r="QRY56" s="11"/>
      <c r="QRZ56" s="11"/>
      <c r="QSA56" s="11"/>
      <c r="QSB56" s="11"/>
      <c r="QSC56" s="11"/>
      <c r="QSD56" s="11"/>
      <c r="QSE56" s="11"/>
      <c r="QSF56" s="11"/>
      <c r="QSG56" s="11"/>
      <c r="QSH56" s="11"/>
      <c r="QSI56" s="11"/>
      <c r="QSJ56" s="11"/>
      <c r="QSK56" s="11"/>
      <c r="QSL56" s="11"/>
      <c r="QSM56" s="11"/>
      <c r="QSN56" s="11"/>
      <c r="QSO56" s="11"/>
      <c r="QSP56" s="11"/>
      <c r="QSQ56" s="11"/>
      <c r="QSR56" s="11"/>
      <c r="QSS56" s="11"/>
      <c r="QST56" s="11"/>
      <c r="QSU56" s="11"/>
      <c r="QSV56" s="11"/>
      <c r="QSW56" s="11"/>
      <c r="QSX56" s="11"/>
      <c r="QSY56" s="11"/>
      <c r="QSZ56" s="11"/>
      <c r="QTA56" s="11"/>
      <c r="QTB56" s="11"/>
      <c r="QTC56" s="11"/>
      <c r="QTD56" s="11"/>
      <c r="QTE56" s="11"/>
      <c r="QTF56" s="11"/>
      <c r="QTG56" s="11"/>
      <c r="QTH56" s="11"/>
      <c r="QTI56" s="11"/>
      <c r="QTJ56" s="11"/>
      <c r="QTK56" s="11"/>
      <c r="QTL56" s="11"/>
      <c r="QTM56" s="11"/>
      <c r="QTN56" s="11"/>
      <c r="QTO56" s="11"/>
      <c r="QTP56" s="11"/>
      <c r="QTQ56" s="11"/>
      <c r="QTR56" s="11"/>
      <c r="QTS56" s="11"/>
      <c r="QTT56" s="11"/>
      <c r="QTU56" s="11"/>
      <c r="QTV56" s="11"/>
      <c r="QTW56" s="11"/>
      <c r="QTX56" s="11"/>
      <c r="QTY56" s="11"/>
      <c r="QTZ56" s="11"/>
      <c r="QUA56" s="11"/>
      <c r="QUB56" s="11"/>
      <c r="QUC56" s="11"/>
      <c r="QUD56" s="11"/>
      <c r="QUE56" s="11"/>
      <c r="QUF56" s="11"/>
      <c r="QUG56" s="11"/>
      <c r="QUH56" s="11"/>
      <c r="QUI56" s="11"/>
      <c r="QUJ56" s="11"/>
      <c r="QUK56" s="11"/>
      <c r="QUL56" s="11"/>
      <c r="QUM56" s="11"/>
      <c r="QUN56" s="11"/>
      <c r="QUO56" s="11"/>
      <c r="QUP56" s="11"/>
      <c r="QUQ56" s="11"/>
      <c r="QUR56" s="11"/>
      <c r="QUS56" s="11"/>
      <c r="QUT56" s="11"/>
      <c r="QUU56" s="11"/>
      <c r="QUV56" s="11"/>
      <c r="QUW56" s="11"/>
      <c r="QUX56" s="11"/>
      <c r="QUY56" s="11"/>
      <c r="QUZ56" s="11"/>
      <c r="QVA56" s="11"/>
      <c r="QVB56" s="11"/>
      <c r="QVC56" s="11"/>
      <c r="QVD56" s="11"/>
      <c r="QVE56" s="11"/>
      <c r="QVF56" s="11"/>
      <c r="QVG56" s="11"/>
      <c r="QVH56" s="11"/>
      <c r="QVI56" s="11"/>
      <c r="QVJ56" s="11"/>
      <c r="QVK56" s="11"/>
      <c r="QVL56" s="11"/>
      <c r="QVM56" s="11"/>
      <c r="QVN56" s="11"/>
      <c r="QVO56" s="11"/>
      <c r="QVP56" s="11"/>
      <c r="QVQ56" s="11"/>
      <c r="QVR56" s="11"/>
      <c r="QVS56" s="11"/>
      <c r="QVT56" s="11"/>
      <c r="QVU56" s="11"/>
      <c r="QVV56" s="11"/>
      <c r="QVW56" s="11"/>
      <c r="QVX56" s="11"/>
      <c r="QVY56" s="11"/>
      <c r="QVZ56" s="11"/>
      <c r="QWA56" s="11"/>
      <c r="QWB56" s="11"/>
      <c r="QWC56" s="11"/>
      <c r="QWD56" s="11"/>
      <c r="QWE56" s="11"/>
      <c r="QWF56" s="11"/>
      <c r="QWG56" s="11"/>
      <c r="QWH56" s="11"/>
      <c r="QWI56" s="11"/>
      <c r="QWJ56" s="11"/>
      <c r="QWK56" s="11"/>
      <c r="QWL56" s="11"/>
      <c r="QWM56" s="11"/>
      <c r="QWN56" s="11"/>
      <c r="QWO56" s="11"/>
      <c r="QWP56" s="11"/>
      <c r="QWQ56" s="11"/>
      <c r="QWR56" s="11"/>
      <c r="QWS56" s="11"/>
      <c r="QWT56" s="11"/>
      <c r="QWU56" s="11"/>
      <c r="QWV56" s="11"/>
      <c r="QWW56" s="11"/>
      <c r="QWX56" s="11"/>
      <c r="QWY56" s="11"/>
      <c r="QWZ56" s="11"/>
      <c r="QXA56" s="11"/>
      <c r="QXB56" s="11"/>
      <c r="QXC56" s="11"/>
      <c r="QXD56" s="11"/>
      <c r="QXE56" s="11"/>
      <c r="QXF56" s="11"/>
      <c r="QXG56" s="11"/>
      <c r="QXH56" s="11"/>
      <c r="QXI56" s="11"/>
      <c r="QXJ56" s="11"/>
      <c r="QXK56" s="11"/>
      <c r="QXL56" s="11"/>
      <c r="QXM56" s="11"/>
      <c r="QXN56" s="11"/>
      <c r="QXO56" s="11"/>
      <c r="QXP56" s="11"/>
      <c r="QXQ56" s="11"/>
      <c r="QXR56" s="11"/>
      <c r="QXS56" s="11"/>
      <c r="QXT56" s="11"/>
      <c r="QXU56" s="11"/>
      <c r="QXV56" s="11"/>
      <c r="QXW56" s="11"/>
      <c r="QXX56" s="11"/>
      <c r="QXY56" s="11"/>
      <c r="QXZ56" s="11"/>
      <c r="QYA56" s="11"/>
      <c r="QYB56" s="11"/>
      <c r="QYC56" s="11"/>
      <c r="QYD56" s="11"/>
      <c r="QYE56" s="11"/>
      <c r="QYF56" s="11"/>
      <c r="QYG56" s="11"/>
      <c r="QYH56" s="11"/>
      <c r="QYI56" s="11"/>
      <c r="QYJ56" s="11"/>
      <c r="QYK56" s="11"/>
      <c r="QYL56" s="11"/>
      <c r="QYM56" s="11"/>
      <c r="QYN56" s="11"/>
      <c r="QYO56" s="11"/>
      <c r="QYP56" s="11"/>
      <c r="QYQ56" s="11"/>
      <c r="QYR56" s="11"/>
      <c r="QYS56" s="11"/>
      <c r="QYT56" s="11"/>
      <c r="QYU56" s="11"/>
      <c r="QYV56" s="11"/>
      <c r="QYW56" s="11"/>
      <c r="QYX56" s="11"/>
      <c r="QYY56" s="11"/>
      <c r="QYZ56" s="11"/>
      <c r="QZA56" s="11"/>
      <c r="QZB56" s="11"/>
      <c r="QZC56" s="11"/>
      <c r="QZD56" s="11"/>
      <c r="QZE56" s="11"/>
      <c r="QZF56" s="11"/>
      <c r="QZG56" s="11"/>
      <c r="QZH56" s="11"/>
      <c r="QZI56" s="11"/>
      <c r="QZJ56" s="11"/>
      <c r="QZK56" s="11"/>
      <c r="QZL56" s="11"/>
      <c r="QZM56" s="11"/>
      <c r="QZN56" s="11"/>
      <c r="QZO56" s="11"/>
      <c r="QZP56" s="11"/>
      <c r="QZQ56" s="11"/>
      <c r="QZR56" s="11"/>
      <c r="QZS56" s="11"/>
      <c r="QZT56" s="11"/>
      <c r="QZU56" s="11"/>
      <c r="QZV56" s="11"/>
      <c r="QZW56" s="11"/>
      <c r="QZX56" s="11"/>
      <c r="QZY56" s="11"/>
      <c r="QZZ56" s="11"/>
      <c r="RAA56" s="11"/>
      <c r="RAB56" s="11"/>
      <c r="RAC56" s="11"/>
      <c r="RAD56" s="11"/>
      <c r="RAE56" s="11"/>
      <c r="RAF56" s="11"/>
      <c r="RAG56" s="11"/>
      <c r="RAH56" s="11"/>
      <c r="RAI56" s="11"/>
      <c r="RAJ56" s="11"/>
      <c r="RAK56" s="11"/>
      <c r="RAL56" s="11"/>
      <c r="RAM56" s="11"/>
      <c r="RAN56" s="11"/>
      <c r="RAO56" s="11"/>
      <c r="RAP56" s="11"/>
      <c r="RAQ56" s="11"/>
      <c r="RAR56" s="11"/>
      <c r="RAS56" s="11"/>
      <c r="RAT56" s="11"/>
      <c r="RAU56" s="11"/>
      <c r="RAV56" s="11"/>
      <c r="RAW56" s="11"/>
      <c r="RAX56" s="11"/>
      <c r="RAY56" s="11"/>
      <c r="RAZ56" s="11"/>
      <c r="RBA56" s="11"/>
      <c r="RBB56" s="11"/>
      <c r="RBC56" s="11"/>
      <c r="RBD56" s="11"/>
      <c r="RBE56" s="11"/>
      <c r="RBF56" s="11"/>
      <c r="RBG56" s="11"/>
      <c r="RBH56" s="11"/>
      <c r="RBI56" s="11"/>
      <c r="RBJ56" s="11"/>
      <c r="RBK56" s="11"/>
      <c r="RBL56" s="11"/>
      <c r="RBM56" s="11"/>
      <c r="RBN56" s="11"/>
      <c r="RBO56" s="11"/>
      <c r="RBP56" s="11"/>
      <c r="RBQ56" s="11"/>
      <c r="RBR56" s="11"/>
      <c r="RBS56" s="11"/>
      <c r="RBT56" s="11"/>
      <c r="RBU56" s="11"/>
      <c r="RBV56" s="11"/>
      <c r="RBW56" s="11"/>
      <c r="RBX56" s="11"/>
      <c r="RBY56" s="11"/>
      <c r="RBZ56" s="11"/>
      <c r="RCA56" s="11"/>
      <c r="RCB56" s="11"/>
      <c r="RCC56" s="11"/>
      <c r="RCD56" s="11"/>
      <c r="RCE56" s="11"/>
      <c r="RCF56" s="11"/>
      <c r="RCG56" s="11"/>
      <c r="RCH56" s="11"/>
      <c r="RCI56" s="11"/>
      <c r="RCJ56" s="11"/>
      <c r="RCK56" s="11"/>
      <c r="RCL56" s="11"/>
      <c r="RCM56" s="11"/>
      <c r="RCN56" s="11"/>
      <c r="RCO56" s="11"/>
      <c r="RCP56" s="11"/>
      <c r="RCQ56" s="11"/>
      <c r="RCR56" s="11"/>
      <c r="RCS56" s="11"/>
      <c r="RCT56" s="11"/>
      <c r="RCU56" s="11"/>
      <c r="RCV56" s="11"/>
      <c r="RCW56" s="11"/>
      <c r="RCX56" s="11"/>
      <c r="RCY56" s="11"/>
      <c r="RCZ56" s="11"/>
      <c r="RDA56" s="11"/>
      <c r="RDB56" s="11"/>
      <c r="RDC56" s="11"/>
      <c r="RDD56" s="11"/>
      <c r="RDE56" s="11"/>
      <c r="RDF56" s="11"/>
      <c r="RDG56" s="11"/>
      <c r="RDH56" s="11"/>
      <c r="RDI56" s="11"/>
      <c r="RDJ56" s="11"/>
      <c r="RDK56" s="11"/>
      <c r="RDL56" s="11"/>
      <c r="RDM56" s="11"/>
      <c r="RDN56" s="11"/>
      <c r="RDO56" s="11"/>
      <c r="RDP56" s="11"/>
      <c r="RDQ56" s="11"/>
      <c r="RDR56" s="11"/>
      <c r="RDS56" s="11"/>
      <c r="RDT56" s="11"/>
      <c r="RDU56" s="11"/>
      <c r="RDV56" s="11"/>
      <c r="RDW56" s="11"/>
      <c r="RDX56" s="11"/>
      <c r="RDY56" s="11"/>
      <c r="RDZ56" s="11"/>
      <c r="REA56" s="11"/>
      <c r="REB56" s="11"/>
      <c r="REC56" s="11"/>
      <c r="RED56" s="11"/>
      <c r="REE56" s="11"/>
      <c r="REF56" s="11"/>
      <c r="REG56" s="11"/>
      <c r="REH56" s="11"/>
      <c r="REI56" s="11"/>
      <c r="REJ56" s="11"/>
      <c r="REK56" s="11"/>
      <c r="REL56" s="11"/>
      <c r="REM56" s="11"/>
      <c r="REN56" s="11"/>
      <c r="REO56" s="11"/>
      <c r="REP56" s="11"/>
      <c r="REQ56" s="11"/>
      <c r="RER56" s="11"/>
      <c r="RES56" s="11"/>
      <c r="RET56" s="11"/>
      <c r="REU56" s="11"/>
      <c r="REV56" s="11"/>
      <c r="REW56" s="11"/>
      <c r="REX56" s="11"/>
      <c r="REY56" s="11"/>
      <c r="REZ56" s="11"/>
      <c r="RFA56" s="11"/>
      <c r="RFB56" s="11"/>
      <c r="RFC56" s="11"/>
      <c r="RFD56" s="11"/>
      <c r="RFE56" s="11"/>
      <c r="RFF56" s="11"/>
      <c r="RFG56" s="11"/>
      <c r="RFH56" s="11"/>
      <c r="RFI56" s="11"/>
      <c r="RFJ56" s="11"/>
      <c r="RFK56" s="11"/>
      <c r="RFL56" s="11"/>
      <c r="RFM56" s="11"/>
      <c r="RFN56" s="11"/>
      <c r="RFO56" s="11"/>
      <c r="RFP56" s="11"/>
      <c r="RFQ56" s="11"/>
      <c r="RFR56" s="11"/>
      <c r="RFS56" s="11"/>
      <c r="RFT56" s="11"/>
      <c r="RFU56" s="11"/>
      <c r="RFV56" s="11"/>
      <c r="RFW56" s="11"/>
      <c r="RFX56" s="11"/>
      <c r="RFY56" s="11"/>
      <c r="RFZ56" s="11"/>
      <c r="RGA56" s="11"/>
      <c r="RGB56" s="11"/>
      <c r="RGC56" s="11"/>
      <c r="RGD56" s="11"/>
      <c r="RGE56" s="11"/>
      <c r="RGF56" s="11"/>
      <c r="RGG56" s="11"/>
      <c r="RGH56" s="11"/>
      <c r="RGI56" s="11"/>
      <c r="RGJ56" s="11"/>
      <c r="RGK56" s="11"/>
      <c r="RGL56" s="11"/>
      <c r="RGM56" s="11"/>
      <c r="RGN56" s="11"/>
      <c r="RGO56" s="11"/>
      <c r="RGP56" s="11"/>
      <c r="RGQ56" s="11"/>
      <c r="RGR56" s="11"/>
      <c r="RGS56" s="11"/>
      <c r="RGT56" s="11"/>
      <c r="RGU56" s="11"/>
      <c r="RGV56" s="11"/>
      <c r="RGW56" s="11"/>
      <c r="RGX56" s="11"/>
      <c r="RGY56" s="11"/>
      <c r="RGZ56" s="11"/>
      <c r="RHA56" s="11"/>
      <c r="RHB56" s="11"/>
      <c r="RHC56" s="11"/>
      <c r="RHD56" s="11"/>
      <c r="RHE56" s="11"/>
      <c r="RHF56" s="11"/>
      <c r="RHG56" s="11"/>
      <c r="RHH56" s="11"/>
      <c r="RHI56" s="11"/>
      <c r="RHJ56" s="11"/>
      <c r="RHK56" s="11"/>
      <c r="RHL56" s="11"/>
      <c r="RHM56" s="11"/>
      <c r="RHN56" s="11"/>
      <c r="RHO56" s="11"/>
      <c r="RHP56" s="11"/>
      <c r="RHQ56" s="11"/>
      <c r="RHR56" s="11"/>
      <c r="RHS56" s="11"/>
      <c r="RHT56" s="11"/>
      <c r="RHU56" s="11"/>
      <c r="RHV56" s="11"/>
      <c r="RHW56" s="11"/>
      <c r="RHX56" s="11"/>
      <c r="RHY56" s="11"/>
      <c r="RHZ56" s="11"/>
      <c r="RIA56" s="11"/>
      <c r="RIB56" s="11"/>
      <c r="RIC56" s="11"/>
      <c r="RID56" s="11"/>
      <c r="RIE56" s="11"/>
      <c r="RIF56" s="11"/>
      <c r="RIG56" s="11"/>
      <c r="RIH56" s="11"/>
      <c r="RII56" s="11"/>
      <c r="RIJ56" s="11"/>
      <c r="RIK56" s="11"/>
      <c r="RIL56" s="11"/>
      <c r="RIM56" s="11"/>
      <c r="RIN56" s="11"/>
      <c r="RIO56" s="11"/>
      <c r="RIP56" s="11"/>
      <c r="RIQ56" s="11"/>
      <c r="RIR56" s="11"/>
      <c r="RIS56" s="11"/>
      <c r="RIT56" s="11"/>
      <c r="RIU56" s="11"/>
      <c r="RIV56" s="11"/>
      <c r="RIW56" s="11"/>
      <c r="RIX56" s="11"/>
      <c r="RIY56" s="11"/>
      <c r="RIZ56" s="11"/>
      <c r="RJA56" s="11"/>
      <c r="RJB56" s="11"/>
      <c r="RJC56" s="11"/>
      <c r="RJD56" s="11"/>
      <c r="RJE56" s="11"/>
      <c r="RJF56" s="11"/>
      <c r="RJG56" s="11"/>
      <c r="RJH56" s="11"/>
      <c r="RJI56" s="11"/>
      <c r="RJJ56" s="11"/>
      <c r="RJK56" s="11"/>
      <c r="RJL56" s="11"/>
      <c r="RJM56" s="11"/>
      <c r="RJN56" s="11"/>
      <c r="RJO56" s="11"/>
      <c r="RJP56" s="11"/>
      <c r="RJQ56" s="11"/>
      <c r="RJR56" s="11"/>
      <c r="RJS56" s="11"/>
      <c r="RJT56" s="11"/>
      <c r="RJU56" s="11"/>
      <c r="RJV56" s="11"/>
      <c r="RJW56" s="11"/>
      <c r="RJX56" s="11"/>
      <c r="RJY56" s="11"/>
      <c r="RJZ56" s="11"/>
      <c r="RKA56" s="11"/>
      <c r="RKB56" s="11"/>
      <c r="RKC56" s="11"/>
      <c r="RKD56" s="11"/>
      <c r="RKE56" s="11"/>
      <c r="RKF56" s="11"/>
      <c r="RKG56" s="11"/>
      <c r="RKH56" s="11"/>
      <c r="RKI56" s="11"/>
      <c r="RKJ56" s="11"/>
      <c r="RKK56" s="11"/>
      <c r="RKL56" s="11"/>
      <c r="RKM56" s="11"/>
      <c r="RKN56" s="11"/>
      <c r="RKO56" s="11"/>
      <c r="RKP56" s="11"/>
      <c r="RKQ56" s="11"/>
      <c r="RKR56" s="11"/>
      <c r="RKS56" s="11"/>
      <c r="RKT56" s="11"/>
      <c r="RKU56" s="11"/>
      <c r="RKV56" s="11"/>
      <c r="RKW56" s="11"/>
      <c r="RKX56" s="11"/>
      <c r="RKY56" s="11"/>
      <c r="RKZ56" s="11"/>
      <c r="RLA56" s="11"/>
      <c r="RLB56" s="11"/>
      <c r="RLC56" s="11"/>
      <c r="RLD56" s="11"/>
      <c r="RLE56" s="11"/>
      <c r="RLF56" s="11"/>
      <c r="RLG56" s="11"/>
      <c r="RLH56" s="11"/>
      <c r="RLI56" s="11"/>
      <c r="RLJ56" s="11"/>
      <c r="RLK56" s="11"/>
      <c r="RLL56" s="11"/>
      <c r="RLM56" s="11"/>
      <c r="RLN56" s="11"/>
      <c r="RLO56" s="11"/>
      <c r="RLP56" s="11"/>
      <c r="RLQ56" s="11"/>
      <c r="RLR56" s="11"/>
      <c r="RLS56" s="11"/>
      <c r="RLT56" s="11"/>
      <c r="RLU56" s="11"/>
      <c r="RLV56" s="11"/>
      <c r="RLW56" s="11"/>
      <c r="RLX56" s="11"/>
      <c r="RLY56" s="11"/>
      <c r="RLZ56" s="11"/>
      <c r="RMA56" s="11"/>
      <c r="RMB56" s="11"/>
      <c r="RMC56" s="11"/>
      <c r="RMD56" s="11"/>
      <c r="RME56" s="11"/>
      <c r="RMF56" s="11"/>
      <c r="RMG56" s="11"/>
      <c r="RMH56" s="11"/>
      <c r="RMI56" s="11"/>
      <c r="RMJ56" s="11"/>
      <c r="RMK56" s="11"/>
      <c r="RML56" s="11"/>
      <c r="RMM56" s="11"/>
      <c r="RMN56" s="11"/>
      <c r="RMO56" s="11"/>
      <c r="RMP56" s="11"/>
      <c r="RMQ56" s="11"/>
      <c r="RMR56" s="11"/>
      <c r="RMS56" s="11"/>
      <c r="RMT56" s="11"/>
      <c r="RMU56" s="11"/>
      <c r="RMV56" s="11"/>
      <c r="RMW56" s="11"/>
      <c r="RMX56" s="11"/>
      <c r="RMY56" s="11"/>
      <c r="RMZ56" s="11"/>
      <c r="RNA56" s="11"/>
      <c r="RNB56" s="11"/>
      <c r="RNC56" s="11"/>
      <c r="RND56" s="11"/>
      <c r="RNE56" s="11"/>
      <c r="RNF56" s="11"/>
      <c r="RNG56" s="11"/>
      <c r="RNH56" s="11"/>
      <c r="RNI56" s="11"/>
      <c r="RNJ56" s="11"/>
      <c r="RNK56" s="11"/>
      <c r="RNL56" s="11"/>
      <c r="RNM56" s="11"/>
      <c r="RNN56" s="11"/>
      <c r="RNO56" s="11"/>
      <c r="RNP56" s="11"/>
      <c r="RNQ56" s="11"/>
      <c r="RNR56" s="11"/>
      <c r="RNS56" s="11"/>
      <c r="RNT56" s="11"/>
      <c r="RNU56" s="11"/>
      <c r="RNV56" s="11"/>
      <c r="RNW56" s="11"/>
      <c r="RNX56" s="11"/>
      <c r="RNY56" s="11"/>
      <c r="RNZ56" s="11"/>
      <c r="ROA56" s="11"/>
      <c r="ROB56" s="11"/>
      <c r="ROC56" s="11"/>
      <c r="ROD56" s="11"/>
      <c r="ROE56" s="11"/>
      <c r="ROF56" s="11"/>
      <c r="ROG56" s="11"/>
      <c r="ROH56" s="11"/>
      <c r="ROI56" s="11"/>
      <c r="ROJ56" s="11"/>
      <c r="ROK56" s="11"/>
      <c r="ROL56" s="11"/>
      <c r="ROM56" s="11"/>
      <c r="RON56" s="11"/>
      <c r="ROO56" s="11"/>
      <c r="ROP56" s="11"/>
      <c r="ROQ56" s="11"/>
      <c r="ROR56" s="11"/>
      <c r="ROS56" s="11"/>
      <c r="ROT56" s="11"/>
      <c r="ROU56" s="11"/>
      <c r="ROV56" s="11"/>
      <c r="ROW56" s="11"/>
      <c r="ROX56" s="11"/>
      <c r="ROY56" s="11"/>
      <c r="ROZ56" s="11"/>
      <c r="RPA56" s="11"/>
      <c r="RPB56" s="11"/>
      <c r="RPC56" s="11"/>
      <c r="RPD56" s="11"/>
      <c r="RPE56" s="11"/>
      <c r="RPF56" s="11"/>
      <c r="RPG56" s="11"/>
      <c r="RPH56" s="11"/>
      <c r="RPI56" s="11"/>
      <c r="RPJ56" s="11"/>
      <c r="RPK56" s="11"/>
      <c r="RPL56" s="11"/>
      <c r="RPM56" s="11"/>
      <c r="RPN56" s="11"/>
      <c r="RPO56" s="11"/>
      <c r="RPP56" s="11"/>
      <c r="RPQ56" s="11"/>
      <c r="RPR56" s="11"/>
      <c r="RPS56" s="11"/>
      <c r="RPT56" s="11"/>
      <c r="RPU56" s="11"/>
      <c r="RPV56" s="11"/>
      <c r="RPW56" s="11"/>
      <c r="RPX56" s="11"/>
      <c r="RPY56" s="11"/>
      <c r="RPZ56" s="11"/>
      <c r="RQA56" s="11"/>
      <c r="RQB56" s="11"/>
      <c r="RQC56" s="11"/>
      <c r="RQD56" s="11"/>
      <c r="RQE56" s="11"/>
      <c r="RQF56" s="11"/>
      <c r="RQG56" s="11"/>
      <c r="RQH56" s="11"/>
      <c r="RQI56" s="11"/>
      <c r="RQJ56" s="11"/>
      <c r="RQK56" s="11"/>
      <c r="RQL56" s="11"/>
      <c r="RQM56" s="11"/>
      <c r="RQN56" s="11"/>
      <c r="RQO56" s="11"/>
      <c r="RQP56" s="11"/>
      <c r="RQQ56" s="11"/>
      <c r="RQR56" s="11"/>
      <c r="RQS56" s="11"/>
      <c r="RQT56" s="11"/>
      <c r="RQU56" s="11"/>
      <c r="RQV56" s="11"/>
      <c r="RQW56" s="11"/>
      <c r="RQX56" s="11"/>
      <c r="RQY56" s="11"/>
      <c r="RQZ56" s="11"/>
      <c r="RRA56" s="11"/>
      <c r="RRB56" s="11"/>
      <c r="RRC56" s="11"/>
      <c r="RRD56" s="11"/>
      <c r="RRE56" s="11"/>
      <c r="RRF56" s="11"/>
      <c r="RRG56" s="11"/>
      <c r="RRH56" s="11"/>
      <c r="RRI56" s="11"/>
      <c r="RRJ56" s="11"/>
      <c r="RRK56" s="11"/>
      <c r="RRL56" s="11"/>
      <c r="RRM56" s="11"/>
      <c r="RRN56" s="11"/>
      <c r="RRO56" s="11"/>
      <c r="RRP56" s="11"/>
      <c r="RRQ56" s="11"/>
      <c r="RRR56" s="11"/>
      <c r="RRS56" s="11"/>
      <c r="RRT56" s="11"/>
      <c r="RRU56" s="11"/>
      <c r="RRV56" s="11"/>
      <c r="RRW56" s="11"/>
      <c r="RRX56" s="11"/>
      <c r="RRY56" s="11"/>
      <c r="RRZ56" s="11"/>
      <c r="RSA56" s="11"/>
      <c r="RSB56" s="11"/>
      <c r="RSC56" s="11"/>
      <c r="RSD56" s="11"/>
      <c r="RSE56" s="11"/>
      <c r="RSF56" s="11"/>
      <c r="RSG56" s="11"/>
      <c r="RSH56" s="11"/>
      <c r="RSI56" s="11"/>
      <c r="RSJ56" s="11"/>
      <c r="RSK56" s="11"/>
      <c r="RSL56" s="11"/>
      <c r="RSM56" s="11"/>
      <c r="RSN56" s="11"/>
      <c r="RSO56" s="11"/>
      <c r="RSP56" s="11"/>
      <c r="RSQ56" s="11"/>
      <c r="RSR56" s="11"/>
      <c r="RSS56" s="11"/>
      <c r="RST56" s="11"/>
      <c r="RSU56" s="11"/>
      <c r="RSV56" s="11"/>
      <c r="RSW56" s="11"/>
      <c r="RSX56" s="11"/>
      <c r="RSY56" s="11"/>
      <c r="RSZ56" s="11"/>
      <c r="RTA56" s="11"/>
      <c r="RTB56" s="11"/>
      <c r="RTC56" s="11"/>
      <c r="RTD56" s="11"/>
      <c r="RTE56" s="11"/>
      <c r="RTF56" s="11"/>
      <c r="RTG56" s="11"/>
      <c r="RTH56" s="11"/>
      <c r="RTI56" s="11"/>
      <c r="RTJ56" s="11"/>
      <c r="RTK56" s="11"/>
      <c r="RTL56" s="11"/>
      <c r="RTM56" s="11"/>
      <c r="RTN56" s="11"/>
      <c r="RTO56" s="11"/>
      <c r="RTP56" s="11"/>
      <c r="RTQ56" s="11"/>
      <c r="RTR56" s="11"/>
      <c r="RTS56" s="11"/>
      <c r="RTT56" s="11"/>
      <c r="RTU56" s="11"/>
      <c r="RTV56" s="11"/>
      <c r="RTW56" s="11"/>
      <c r="RTX56" s="11"/>
      <c r="RTY56" s="11"/>
      <c r="RTZ56" s="11"/>
      <c r="RUA56" s="11"/>
      <c r="RUB56" s="11"/>
      <c r="RUC56" s="11"/>
      <c r="RUD56" s="11"/>
      <c r="RUE56" s="11"/>
      <c r="RUF56" s="11"/>
      <c r="RUG56" s="11"/>
      <c r="RUH56" s="11"/>
      <c r="RUI56" s="11"/>
      <c r="RUJ56" s="11"/>
      <c r="RUK56" s="11"/>
      <c r="RUL56" s="11"/>
      <c r="RUM56" s="11"/>
      <c r="RUN56" s="11"/>
      <c r="RUO56" s="11"/>
      <c r="RUP56" s="11"/>
      <c r="RUQ56" s="11"/>
      <c r="RUR56" s="11"/>
      <c r="RUS56" s="11"/>
      <c r="RUT56" s="11"/>
      <c r="RUU56" s="11"/>
      <c r="RUV56" s="11"/>
      <c r="RUW56" s="11"/>
      <c r="RUX56" s="11"/>
      <c r="RUY56" s="11"/>
      <c r="RUZ56" s="11"/>
      <c r="RVA56" s="11"/>
      <c r="RVB56" s="11"/>
      <c r="RVC56" s="11"/>
      <c r="RVD56" s="11"/>
      <c r="RVE56" s="11"/>
      <c r="RVF56" s="11"/>
      <c r="RVG56" s="11"/>
      <c r="RVH56" s="11"/>
      <c r="RVI56" s="11"/>
      <c r="RVJ56" s="11"/>
      <c r="RVK56" s="11"/>
      <c r="RVL56" s="11"/>
      <c r="RVM56" s="11"/>
      <c r="RVN56" s="11"/>
      <c r="RVO56" s="11"/>
      <c r="RVP56" s="11"/>
      <c r="RVQ56" s="11"/>
      <c r="RVR56" s="11"/>
      <c r="RVS56" s="11"/>
      <c r="RVT56" s="11"/>
      <c r="RVU56" s="11"/>
      <c r="RVV56" s="11"/>
      <c r="RVW56" s="11"/>
      <c r="RVX56" s="11"/>
      <c r="RVY56" s="11"/>
      <c r="RVZ56" s="11"/>
      <c r="RWA56" s="11"/>
      <c r="RWB56" s="11"/>
      <c r="RWC56" s="11"/>
      <c r="RWD56" s="11"/>
      <c r="RWE56" s="11"/>
      <c r="RWF56" s="11"/>
      <c r="RWG56" s="11"/>
      <c r="RWH56" s="11"/>
      <c r="RWI56" s="11"/>
      <c r="RWJ56" s="11"/>
      <c r="RWK56" s="11"/>
      <c r="RWL56" s="11"/>
      <c r="RWM56" s="11"/>
      <c r="RWN56" s="11"/>
      <c r="RWO56" s="11"/>
      <c r="RWP56" s="11"/>
      <c r="RWQ56" s="11"/>
      <c r="RWR56" s="11"/>
      <c r="RWS56" s="11"/>
      <c r="RWT56" s="11"/>
      <c r="RWU56" s="11"/>
      <c r="RWV56" s="11"/>
      <c r="RWW56" s="11"/>
      <c r="RWX56" s="11"/>
      <c r="RWY56" s="11"/>
      <c r="RWZ56" s="11"/>
      <c r="RXA56" s="11"/>
      <c r="RXB56" s="11"/>
      <c r="RXC56" s="11"/>
      <c r="RXD56" s="11"/>
      <c r="RXE56" s="11"/>
      <c r="RXF56" s="11"/>
      <c r="RXG56" s="11"/>
      <c r="RXH56" s="11"/>
      <c r="RXI56" s="11"/>
      <c r="RXJ56" s="11"/>
      <c r="RXK56" s="11"/>
      <c r="RXL56" s="11"/>
      <c r="RXM56" s="11"/>
      <c r="RXN56" s="11"/>
      <c r="RXO56" s="11"/>
      <c r="RXP56" s="11"/>
      <c r="RXQ56" s="11"/>
      <c r="RXR56" s="11"/>
      <c r="RXS56" s="11"/>
      <c r="RXT56" s="11"/>
      <c r="RXU56" s="11"/>
      <c r="RXV56" s="11"/>
      <c r="RXW56" s="11"/>
      <c r="RXX56" s="11"/>
      <c r="RXY56" s="11"/>
      <c r="RXZ56" s="11"/>
      <c r="RYA56" s="11"/>
      <c r="RYB56" s="11"/>
      <c r="RYC56" s="11"/>
      <c r="RYD56" s="11"/>
      <c r="RYE56" s="11"/>
      <c r="RYF56" s="11"/>
      <c r="RYG56" s="11"/>
      <c r="RYH56" s="11"/>
      <c r="RYI56" s="11"/>
      <c r="RYJ56" s="11"/>
      <c r="RYK56" s="11"/>
      <c r="RYL56" s="11"/>
      <c r="RYM56" s="11"/>
      <c r="RYN56" s="11"/>
      <c r="RYO56" s="11"/>
      <c r="RYP56" s="11"/>
      <c r="RYQ56" s="11"/>
      <c r="RYR56" s="11"/>
      <c r="RYS56" s="11"/>
      <c r="RYT56" s="11"/>
      <c r="RYU56" s="11"/>
      <c r="RYV56" s="11"/>
      <c r="RYW56" s="11"/>
      <c r="RYX56" s="11"/>
      <c r="RYY56" s="11"/>
      <c r="RYZ56" s="11"/>
      <c r="RZA56" s="11"/>
      <c r="RZB56" s="11"/>
      <c r="RZC56" s="11"/>
      <c r="RZD56" s="11"/>
      <c r="RZE56" s="11"/>
      <c r="RZF56" s="11"/>
      <c r="RZG56" s="11"/>
      <c r="RZH56" s="11"/>
      <c r="RZI56" s="11"/>
      <c r="RZJ56" s="11"/>
      <c r="RZK56" s="11"/>
      <c r="RZL56" s="11"/>
      <c r="RZM56" s="11"/>
      <c r="RZN56" s="11"/>
      <c r="RZO56" s="11"/>
      <c r="RZP56" s="11"/>
      <c r="RZQ56" s="11"/>
      <c r="RZR56" s="11"/>
      <c r="RZS56" s="11"/>
      <c r="RZT56" s="11"/>
      <c r="RZU56" s="11"/>
      <c r="RZV56" s="11"/>
      <c r="RZW56" s="11"/>
      <c r="RZX56" s="11"/>
      <c r="RZY56" s="11"/>
      <c r="RZZ56" s="11"/>
      <c r="SAA56" s="11"/>
      <c r="SAB56" s="11"/>
      <c r="SAC56" s="11"/>
      <c r="SAD56" s="11"/>
      <c r="SAE56" s="11"/>
      <c r="SAF56" s="11"/>
      <c r="SAG56" s="11"/>
      <c r="SAH56" s="11"/>
      <c r="SAI56" s="11"/>
      <c r="SAJ56" s="11"/>
      <c r="SAK56" s="11"/>
      <c r="SAL56" s="11"/>
      <c r="SAM56" s="11"/>
      <c r="SAN56" s="11"/>
      <c r="SAO56" s="11"/>
      <c r="SAP56" s="11"/>
      <c r="SAQ56" s="11"/>
      <c r="SAR56" s="11"/>
      <c r="SAS56" s="11"/>
      <c r="SAT56" s="11"/>
      <c r="SAU56" s="11"/>
      <c r="SAV56" s="11"/>
      <c r="SAW56" s="11"/>
      <c r="SAX56" s="11"/>
      <c r="SAY56" s="11"/>
      <c r="SAZ56" s="11"/>
      <c r="SBA56" s="11"/>
      <c r="SBB56" s="11"/>
      <c r="SBC56" s="11"/>
      <c r="SBD56" s="11"/>
      <c r="SBE56" s="11"/>
      <c r="SBF56" s="11"/>
      <c r="SBG56" s="11"/>
      <c r="SBH56" s="11"/>
      <c r="SBI56" s="11"/>
      <c r="SBJ56" s="11"/>
      <c r="SBK56" s="11"/>
      <c r="SBL56" s="11"/>
      <c r="SBM56" s="11"/>
      <c r="SBN56" s="11"/>
      <c r="SBO56" s="11"/>
      <c r="SBP56" s="11"/>
      <c r="SBQ56" s="11"/>
      <c r="SBR56" s="11"/>
      <c r="SBS56" s="11"/>
      <c r="SBT56" s="11"/>
      <c r="SBU56" s="11"/>
      <c r="SBV56" s="11"/>
      <c r="SBW56" s="11"/>
      <c r="SBX56" s="11"/>
      <c r="SBY56" s="11"/>
      <c r="SBZ56" s="11"/>
      <c r="SCA56" s="11"/>
      <c r="SCB56" s="11"/>
      <c r="SCC56" s="11"/>
      <c r="SCD56" s="11"/>
      <c r="SCE56" s="11"/>
      <c r="SCF56" s="11"/>
      <c r="SCG56" s="11"/>
      <c r="SCH56" s="11"/>
      <c r="SCI56" s="11"/>
      <c r="SCJ56" s="11"/>
      <c r="SCK56" s="11"/>
      <c r="SCL56" s="11"/>
      <c r="SCM56" s="11"/>
      <c r="SCN56" s="11"/>
      <c r="SCO56" s="11"/>
      <c r="SCP56" s="11"/>
      <c r="SCQ56" s="11"/>
      <c r="SCR56" s="11"/>
      <c r="SCS56" s="11"/>
      <c r="SCT56" s="11"/>
      <c r="SCU56" s="11"/>
      <c r="SCV56" s="11"/>
      <c r="SCW56" s="11"/>
      <c r="SCX56" s="11"/>
      <c r="SCY56" s="11"/>
      <c r="SCZ56" s="11"/>
      <c r="SDA56" s="11"/>
      <c r="SDB56" s="11"/>
      <c r="SDC56" s="11"/>
      <c r="SDD56" s="11"/>
      <c r="SDE56" s="11"/>
      <c r="SDF56" s="11"/>
      <c r="SDG56" s="11"/>
      <c r="SDH56" s="11"/>
      <c r="SDI56" s="11"/>
      <c r="SDJ56" s="11"/>
      <c r="SDK56" s="11"/>
      <c r="SDL56" s="11"/>
      <c r="SDM56" s="11"/>
      <c r="SDN56" s="11"/>
      <c r="SDO56" s="11"/>
      <c r="SDP56" s="11"/>
      <c r="SDQ56" s="11"/>
      <c r="SDR56" s="11"/>
      <c r="SDS56" s="11"/>
      <c r="SDT56" s="11"/>
      <c r="SDU56" s="11"/>
      <c r="SDV56" s="11"/>
      <c r="SDW56" s="11"/>
      <c r="SDX56" s="11"/>
      <c r="SDY56" s="11"/>
      <c r="SDZ56" s="11"/>
      <c r="SEA56" s="11"/>
      <c r="SEB56" s="11"/>
      <c r="SEC56" s="11"/>
      <c r="SED56" s="11"/>
      <c r="SEE56" s="11"/>
      <c r="SEF56" s="11"/>
      <c r="SEG56" s="11"/>
      <c r="SEH56" s="11"/>
      <c r="SEI56" s="11"/>
      <c r="SEJ56" s="11"/>
      <c r="SEK56" s="11"/>
      <c r="SEL56" s="11"/>
      <c r="SEM56" s="11"/>
      <c r="SEN56" s="11"/>
      <c r="SEO56" s="11"/>
      <c r="SEP56" s="11"/>
      <c r="SEQ56" s="11"/>
      <c r="SER56" s="11"/>
      <c r="SES56" s="11"/>
      <c r="SET56" s="11"/>
      <c r="SEU56" s="11"/>
      <c r="SEV56" s="11"/>
      <c r="SEW56" s="11"/>
      <c r="SEX56" s="11"/>
      <c r="SEY56" s="11"/>
      <c r="SEZ56" s="11"/>
      <c r="SFA56" s="11"/>
      <c r="SFB56" s="11"/>
      <c r="SFC56" s="11"/>
      <c r="SFD56" s="11"/>
      <c r="SFE56" s="11"/>
      <c r="SFF56" s="11"/>
      <c r="SFG56" s="11"/>
      <c r="SFH56" s="11"/>
      <c r="SFI56" s="11"/>
      <c r="SFJ56" s="11"/>
      <c r="SFK56" s="11"/>
      <c r="SFL56" s="11"/>
      <c r="SFM56" s="11"/>
      <c r="SFN56" s="11"/>
      <c r="SFO56" s="11"/>
      <c r="SFP56" s="11"/>
      <c r="SFQ56" s="11"/>
      <c r="SFR56" s="11"/>
      <c r="SFS56" s="11"/>
      <c r="SFT56" s="11"/>
      <c r="SFU56" s="11"/>
      <c r="SFV56" s="11"/>
      <c r="SFW56" s="11"/>
      <c r="SFX56" s="11"/>
      <c r="SFY56" s="11"/>
      <c r="SFZ56" s="11"/>
      <c r="SGA56" s="11"/>
      <c r="SGB56" s="11"/>
      <c r="SGC56" s="11"/>
      <c r="SGD56" s="11"/>
      <c r="SGE56" s="11"/>
      <c r="SGF56" s="11"/>
      <c r="SGG56" s="11"/>
      <c r="SGH56" s="11"/>
      <c r="SGI56" s="11"/>
      <c r="SGJ56" s="11"/>
      <c r="SGK56" s="11"/>
      <c r="SGL56" s="11"/>
      <c r="SGM56" s="11"/>
      <c r="SGN56" s="11"/>
      <c r="SGO56" s="11"/>
      <c r="SGP56" s="11"/>
      <c r="SGQ56" s="11"/>
      <c r="SGR56" s="11"/>
      <c r="SGS56" s="11"/>
      <c r="SGT56" s="11"/>
      <c r="SGU56" s="11"/>
      <c r="SGV56" s="11"/>
      <c r="SGW56" s="11"/>
      <c r="SGX56" s="11"/>
      <c r="SGY56" s="11"/>
      <c r="SGZ56" s="11"/>
      <c r="SHA56" s="11"/>
      <c r="SHB56" s="11"/>
      <c r="SHC56" s="11"/>
      <c r="SHD56" s="11"/>
      <c r="SHE56" s="11"/>
      <c r="SHF56" s="11"/>
      <c r="SHG56" s="11"/>
      <c r="SHH56" s="11"/>
      <c r="SHI56" s="11"/>
      <c r="SHJ56" s="11"/>
      <c r="SHK56" s="11"/>
      <c r="SHL56" s="11"/>
      <c r="SHM56" s="11"/>
      <c r="SHN56" s="11"/>
      <c r="SHO56" s="11"/>
      <c r="SHP56" s="11"/>
      <c r="SHQ56" s="11"/>
      <c r="SHR56" s="11"/>
      <c r="SHS56" s="11"/>
      <c r="SHT56" s="11"/>
      <c r="SHU56" s="11"/>
      <c r="SHV56" s="11"/>
      <c r="SHW56" s="11"/>
      <c r="SHX56" s="11"/>
      <c r="SHY56" s="11"/>
      <c r="SHZ56" s="11"/>
      <c r="SIA56" s="11"/>
      <c r="SIB56" s="11"/>
      <c r="SIC56" s="11"/>
      <c r="SID56" s="11"/>
      <c r="SIE56" s="11"/>
      <c r="SIF56" s="11"/>
      <c r="SIG56" s="11"/>
      <c r="SIH56" s="11"/>
      <c r="SII56" s="11"/>
      <c r="SIJ56" s="11"/>
      <c r="SIK56" s="11"/>
      <c r="SIL56" s="11"/>
      <c r="SIM56" s="11"/>
      <c r="SIN56" s="11"/>
      <c r="SIO56" s="11"/>
      <c r="SIP56" s="11"/>
      <c r="SIQ56" s="11"/>
      <c r="SIR56" s="11"/>
      <c r="SIS56" s="11"/>
      <c r="SIT56" s="11"/>
      <c r="SIU56" s="11"/>
      <c r="SIV56" s="11"/>
      <c r="SIW56" s="11"/>
      <c r="SIX56" s="11"/>
      <c r="SIY56" s="11"/>
      <c r="SIZ56" s="11"/>
      <c r="SJA56" s="11"/>
      <c r="SJB56" s="11"/>
      <c r="SJC56" s="11"/>
      <c r="SJD56" s="11"/>
      <c r="SJE56" s="11"/>
      <c r="SJF56" s="11"/>
      <c r="SJG56" s="11"/>
      <c r="SJH56" s="11"/>
      <c r="SJI56" s="11"/>
      <c r="SJJ56" s="11"/>
      <c r="SJK56" s="11"/>
      <c r="SJL56" s="11"/>
      <c r="SJM56" s="11"/>
      <c r="SJN56" s="11"/>
      <c r="SJO56" s="11"/>
      <c r="SJP56" s="11"/>
      <c r="SJQ56" s="11"/>
      <c r="SJR56" s="11"/>
      <c r="SJS56" s="11"/>
      <c r="SJT56" s="11"/>
      <c r="SJU56" s="11"/>
      <c r="SJV56" s="11"/>
      <c r="SJW56" s="11"/>
      <c r="SJX56" s="11"/>
      <c r="SJY56" s="11"/>
      <c r="SJZ56" s="11"/>
      <c r="SKA56" s="11"/>
      <c r="SKB56" s="11"/>
      <c r="SKC56" s="11"/>
      <c r="SKD56" s="11"/>
      <c r="SKE56" s="11"/>
      <c r="SKF56" s="11"/>
      <c r="SKG56" s="11"/>
      <c r="SKH56" s="11"/>
      <c r="SKI56" s="11"/>
      <c r="SKJ56" s="11"/>
      <c r="SKK56" s="11"/>
      <c r="SKL56" s="11"/>
      <c r="SKM56" s="11"/>
      <c r="SKN56" s="11"/>
      <c r="SKO56" s="11"/>
      <c r="SKP56" s="11"/>
      <c r="SKQ56" s="11"/>
      <c r="SKR56" s="11"/>
      <c r="SKS56" s="11"/>
      <c r="SKT56" s="11"/>
      <c r="SKU56" s="11"/>
      <c r="SKV56" s="11"/>
      <c r="SKW56" s="11"/>
      <c r="SKX56" s="11"/>
      <c r="SKY56" s="11"/>
      <c r="SKZ56" s="11"/>
      <c r="SLA56" s="11"/>
      <c r="SLB56" s="11"/>
      <c r="SLC56" s="11"/>
      <c r="SLD56" s="11"/>
      <c r="SLE56" s="11"/>
      <c r="SLF56" s="11"/>
      <c r="SLG56" s="11"/>
      <c r="SLH56" s="11"/>
      <c r="SLI56" s="11"/>
      <c r="SLJ56" s="11"/>
      <c r="SLK56" s="11"/>
      <c r="SLL56" s="11"/>
      <c r="SLM56" s="11"/>
      <c r="SLN56" s="11"/>
      <c r="SLO56" s="11"/>
      <c r="SLP56" s="11"/>
      <c r="SLQ56" s="11"/>
      <c r="SLR56" s="11"/>
      <c r="SLS56" s="11"/>
      <c r="SLT56" s="11"/>
      <c r="SLU56" s="11"/>
      <c r="SLV56" s="11"/>
      <c r="SLW56" s="11"/>
      <c r="SLX56" s="11"/>
      <c r="SLY56" s="11"/>
      <c r="SLZ56" s="11"/>
      <c r="SMA56" s="11"/>
      <c r="SMB56" s="11"/>
      <c r="SMC56" s="11"/>
      <c r="SMD56" s="11"/>
      <c r="SME56" s="11"/>
      <c r="SMF56" s="11"/>
      <c r="SMG56" s="11"/>
      <c r="SMH56" s="11"/>
      <c r="SMI56" s="11"/>
      <c r="SMJ56" s="11"/>
      <c r="SMK56" s="11"/>
      <c r="SML56" s="11"/>
      <c r="SMM56" s="11"/>
      <c r="SMN56" s="11"/>
      <c r="SMO56" s="11"/>
      <c r="SMP56" s="11"/>
      <c r="SMQ56" s="11"/>
      <c r="SMR56" s="11"/>
      <c r="SMS56" s="11"/>
      <c r="SMT56" s="11"/>
      <c r="SMU56" s="11"/>
      <c r="SMV56" s="11"/>
      <c r="SMW56" s="11"/>
      <c r="SMX56" s="11"/>
      <c r="SMY56" s="11"/>
      <c r="SMZ56" s="11"/>
      <c r="SNA56" s="11"/>
      <c r="SNB56" s="11"/>
      <c r="SNC56" s="11"/>
      <c r="SND56" s="11"/>
      <c r="SNE56" s="11"/>
      <c r="SNF56" s="11"/>
      <c r="SNG56" s="11"/>
      <c r="SNH56" s="11"/>
      <c r="SNI56" s="11"/>
      <c r="SNJ56" s="11"/>
      <c r="SNK56" s="11"/>
      <c r="SNL56" s="11"/>
      <c r="SNM56" s="11"/>
      <c r="SNN56" s="11"/>
      <c r="SNO56" s="11"/>
      <c r="SNP56" s="11"/>
      <c r="SNQ56" s="11"/>
      <c r="SNR56" s="11"/>
      <c r="SNS56" s="11"/>
      <c r="SNT56" s="11"/>
      <c r="SNU56" s="11"/>
      <c r="SNV56" s="11"/>
      <c r="SNW56" s="11"/>
      <c r="SNX56" s="11"/>
      <c r="SNY56" s="11"/>
      <c r="SNZ56" s="11"/>
      <c r="SOA56" s="11"/>
      <c r="SOB56" s="11"/>
      <c r="SOC56" s="11"/>
      <c r="SOD56" s="11"/>
      <c r="SOE56" s="11"/>
      <c r="SOF56" s="11"/>
      <c r="SOG56" s="11"/>
      <c r="SOH56" s="11"/>
      <c r="SOI56" s="11"/>
      <c r="SOJ56" s="11"/>
      <c r="SOK56" s="11"/>
      <c r="SOL56" s="11"/>
      <c r="SOM56" s="11"/>
      <c r="SON56" s="11"/>
      <c r="SOO56" s="11"/>
      <c r="SOP56" s="11"/>
      <c r="SOQ56" s="11"/>
      <c r="SOR56" s="11"/>
      <c r="SOS56" s="11"/>
      <c r="SOT56" s="11"/>
      <c r="SOU56" s="11"/>
      <c r="SOV56" s="11"/>
      <c r="SOW56" s="11"/>
      <c r="SOX56" s="11"/>
      <c r="SOY56" s="11"/>
      <c r="SOZ56" s="11"/>
      <c r="SPA56" s="11"/>
      <c r="SPB56" s="11"/>
      <c r="SPC56" s="11"/>
      <c r="SPD56" s="11"/>
      <c r="SPE56" s="11"/>
      <c r="SPF56" s="11"/>
      <c r="SPG56" s="11"/>
      <c r="SPH56" s="11"/>
      <c r="SPI56" s="11"/>
      <c r="SPJ56" s="11"/>
      <c r="SPK56" s="11"/>
      <c r="SPL56" s="11"/>
      <c r="SPM56" s="11"/>
      <c r="SPN56" s="11"/>
      <c r="SPO56" s="11"/>
      <c r="SPP56" s="11"/>
      <c r="SPQ56" s="11"/>
      <c r="SPR56" s="11"/>
      <c r="SPS56" s="11"/>
      <c r="SPT56" s="11"/>
      <c r="SPU56" s="11"/>
      <c r="SPV56" s="11"/>
      <c r="SPW56" s="11"/>
      <c r="SPX56" s="11"/>
      <c r="SPY56" s="11"/>
      <c r="SPZ56" s="11"/>
      <c r="SQA56" s="11"/>
      <c r="SQB56" s="11"/>
      <c r="SQC56" s="11"/>
      <c r="SQD56" s="11"/>
      <c r="SQE56" s="11"/>
      <c r="SQF56" s="11"/>
      <c r="SQG56" s="11"/>
      <c r="SQH56" s="11"/>
      <c r="SQI56" s="11"/>
      <c r="SQJ56" s="11"/>
      <c r="SQK56" s="11"/>
      <c r="SQL56" s="11"/>
      <c r="SQM56" s="11"/>
      <c r="SQN56" s="11"/>
      <c r="SQO56" s="11"/>
      <c r="SQP56" s="11"/>
      <c r="SQQ56" s="11"/>
      <c r="SQR56" s="11"/>
      <c r="SQS56" s="11"/>
      <c r="SQT56" s="11"/>
      <c r="SQU56" s="11"/>
      <c r="SQV56" s="11"/>
      <c r="SQW56" s="11"/>
      <c r="SQX56" s="11"/>
      <c r="SQY56" s="11"/>
      <c r="SQZ56" s="11"/>
      <c r="SRA56" s="11"/>
      <c r="SRB56" s="11"/>
      <c r="SRC56" s="11"/>
      <c r="SRD56" s="11"/>
      <c r="SRE56" s="11"/>
      <c r="SRF56" s="11"/>
      <c r="SRG56" s="11"/>
      <c r="SRH56" s="11"/>
      <c r="SRI56" s="11"/>
      <c r="SRJ56" s="11"/>
      <c r="SRK56" s="11"/>
      <c r="SRL56" s="11"/>
      <c r="SRM56" s="11"/>
      <c r="SRN56" s="11"/>
      <c r="SRO56" s="11"/>
      <c r="SRP56" s="11"/>
      <c r="SRQ56" s="11"/>
      <c r="SRR56" s="11"/>
      <c r="SRS56" s="11"/>
      <c r="SRT56" s="11"/>
      <c r="SRU56" s="11"/>
      <c r="SRV56" s="11"/>
      <c r="SRW56" s="11"/>
      <c r="SRX56" s="11"/>
      <c r="SRY56" s="11"/>
      <c r="SRZ56" s="11"/>
      <c r="SSA56" s="11"/>
      <c r="SSB56" s="11"/>
      <c r="SSC56" s="11"/>
      <c r="SSD56" s="11"/>
      <c r="SSE56" s="11"/>
      <c r="SSF56" s="11"/>
      <c r="SSG56" s="11"/>
      <c r="SSH56" s="11"/>
      <c r="SSI56" s="11"/>
      <c r="SSJ56" s="11"/>
      <c r="SSK56" s="11"/>
      <c r="SSL56" s="11"/>
      <c r="SSM56" s="11"/>
      <c r="SSN56" s="11"/>
      <c r="SSO56" s="11"/>
      <c r="SSP56" s="11"/>
      <c r="SSQ56" s="11"/>
      <c r="SSR56" s="11"/>
      <c r="SSS56" s="11"/>
      <c r="SST56" s="11"/>
      <c r="SSU56" s="11"/>
      <c r="SSV56" s="11"/>
      <c r="SSW56" s="11"/>
      <c r="SSX56" s="11"/>
      <c r="SSY56" s="11"/>
      <c r="SSZ56" s="11"/>
      <c r="STA56" s="11"/>
      <c r="STB56" s="11"/>
      <c r="STC56" s="11"/>
      <c r="STD56" s="11"/>
      <c r="STE56" s="11"/>
      <c r="STF56" s="11"/>
      <c r="STG56" s="11"/>
      <c r="STH56" s="11"/>
      <c r="STI56" s="11"/>
      <c r="STJ56" s="11"/>
      <c r="STK56" s="11"/>
      <c r="STL56" s="11"/>
      <c r="STM56" s="11"/>
      <c r="STN56" s="11"/>
      <c r="STO56" s="11"/>
      <c r="STP56" s="11"/>
      <c r="STQ56" s="11"/>
      <c r="STR56" s="11"/>
      <c r="STS56" s="11"/>
      <c r="STT56" s="11"/>
      <c r="STU56" s="11"/>
      <c r="STV56" s="11"/>
      <c r="STW56" s="11"/>
      <c r="STX56" s="11"/>
      <c r="STY56" s="11"/>
      <c r="STZ56" s="11"/>
      <c r="SUA56" s="11"/>
      <c r="SUB56" s="11"/>
      <c r="SUC56" s="11"/>
      <c r="SUD56" s="11"/>
      <c r="SUE56" s="11"/>
      <c r="SUF56" s="11"/>
      <c r="SUG56" s="11"/>
      <c r="SUH56" s="11"/>
      <c r="SUI56" s="11"/>
      <c r="SUJ56" s="11"/>
      <c r="SUK56" s="11"/>
      <c r="SUL56" s="11"/>
      <c r="SUM56" s="11"/>
      <c r="SUN56" s="11"/>
      <c r="SUO56" s="11"/>
      <c r="SUP56" s="11"/>
      <c r="SUQ56" s="11"/>
      <c r="SUR56" s="11"/>
      <c r="SUS56" s="11"/>
      <c r="SUT56" s="11"/>
      <c r="SUU56" s="11"/>
      <c r="SUV56" s="11"/>
      <c r="SUW56" s="11"/>
      <c r="SUX56" s="11"/>
      <c r="SUY56" s="11"/>
      <c r="SUZ56" s="11"/>
      <c r="SVA56" s="11"/>
      <c r="SVB56" s="11"/>
      <c r="SVC56" s="11"/>
      <c r="SVD56" s="11"/>
      <c r="SVE56" s="11"/>
      <c r="SVF56" s="11"/>
      <c r="SVG56" s="11"/>
      <c r="SVH56" s="11"/>
      <c r="SVI56" s="11"/>
      <c r="SVJ56" s="11"/>
      <c r="SVK56" s="11"/>
      <c r="SVL56" s="11"/>
      <c r="SVM56" s="11"/>
      <c r="SVN56" s="11"/>
      <c r="SVO56" s="11"/>
      <c r="SVP56" s="11"/>
      <c r="SVQ56" s="11"/>
      <c r="SVR56" s="11"/>
      <c r="SVS56" s="11"/>
      <c r="SVT56" s="11"/>
      <c r="SVU56" s="11"/>
      <c r="SVV56" s="11"/>
      <c r="SVW56" s="11"/>
      <c r="SVX56" s="11"/>
      <c r="SVY56" s="11"/>
      <c r="SVZ56" s="11"/>
      <c r="SWA56" s="11"/>
      <c r="SWB56" s="11"/>
      <c r="SWC56" s="11"/>
      <c r="SWD56" s="11"/>
      <c r="SWE56" s="11"/>
      <c r="SWF56" s="11"/>
      <c r="SWG56" s="11"/>
      <c r="SWH56" s="11"/>
      <c r="SWI56" s="11"/>
      <c r="SWJ56" s="11"/>
      <c r="SWK56" s="11"/>
      <c r="SWL56" s="11"/>
      <c r="SWM56" s="11"/>
      <c r="SWN56" s="11"/>
      <c r="SWO56" s="11"/>
      <c r="SWP56" s="11"/>
      <c r="SWQ56" s="11"/>
      <c r="SWR56" s="11"/>
      <c r="SWS56" s="11"/>
      <c r="SWT56" s="11"/>
      <c r="SWU56" s="11"/>
      <c r="SWV56" s="11"/>
      <c r="SWW56" s="11"/>
      <c r="SWX56" s="11"/>
      <c r="SWY56" s="11"/>
      <c r="SWZ56" s="11"/>
      <c r="SXA56" s="11"/>
      <c r="SXB56" s="11"/>
      <c r="SXC56" s="11"/>
      <c r="SXD56" s="11"/>
      <c r="SXE56" s="11"/>
      <c r="SXF56" s="11"/>
      <c r="SXG56" s="11"/>
      <c r="SXH56" s="11"/>
      <c r="SXI56" s="11"/>
      <c r="SXJ56" s="11"/>
      <c r="SXK56" s="11"/>
      <c r="SXL56" s="11"/>
      <c r="SXM56" s="11"/>
      <c r="SXN56" s="11"/>
      <c r="SXO56" s="11"/>
      <c r="SXP56" s="11"/>
      <c r="SXQ56" s="11"/>
      <c r="SXR56" s="11"/>
      <c r="SXS56" s="11"/>
      <c r="SXT56" s="11"/>
      <c r="SXU56" s="11"/>
      <c r="SXV56" s="11"/>
      <c r="SXW56" s="11"/>
      <c r="SXX56" s="11"/>
      <c r="SXY56" s="11"/>
      <c r="SXZ56" s="11"/>
      <c r="SYA56" s="11"/>
      <c r="SYB56" s="11"/>
      <c r="SYC56" s="11"/>
      <c r="SYD56" s="11"/>
      <c r="SYE56" s="11"/>
      <c r="SYF56" s="11"/>
      <c r="SYG56" s="11"/>
      <c r="SYH56" s="11"/>
      <c r="SYI56" s="11"/>
      <c r="SYJ56" s="11"/>
      <c r="SYK56" s="11"/>
      <c r="SYL56" s="11"/>
      <c r="SYM56" s="11"/>
      <c r="SYN56" s="11"/>
      <c r="SYO56" s="11"/>
      <c r="SYP56" s="11"/>
      <c r="SYQ56" s="11"/>
      <c r="SYR56" s="11"/>
      <c r="SYS56" s="11"/>
      <c r="SYT56" s="11"/>
      <c r="SYU56" s="11"/>
      <c r="SYV56" s="11"/>
      <c r="SYW56" s="11"/>
      <c r="SYX56" s="11"/>
      <c r="SYY56" s="11"/>
      <c r="SYZ56" s="11"/>
      <c r="SZA56" s="11"/>
      <c r="SZB56" s="11"/>
      <c r="SZC56" s="11"/>
      <c r="SZD56" s="11"/>
      <c r="SZE56" s="11"/>
      <c r="SZF56" s="11"/>
      <c r="SZG56" s="11"/>
      <c r="SZH56" s="11"/>
      <c r="SZI56" s="11"/>
      <c r="SZJ56" s="11"/>
      <c r="SZK56" s="11"/>
      <c r="SZL56" s="11"/>
      <c r="SZM56" s="11"/>
      <c r="SZN56" s="11"/>
      <c r="SZO56" s="11"/>
      <c r="SZP56" s="11"/>
      <c r="SZQ56" s="11"/>
      <c r="SZR56" s="11"/>
      <c r="SZS56" s="11"/>
      <c r="SZT56" s="11"/>
      <c r="SZU56" s="11"/>
      <c r="SZV56" s="11"/>
      <c r="SZW56" s="11"/>
      <c r="SZX56" s="11"/>
      <c r="SZY56" s="11"/>
      <c r="SZZ56" s="11"/>
      <c r="TAA56" s="11"/>
      <c r="TAB56" s="11"/>
      <c r="TAC56" s="11"/>
      <c r="TAD56" s="11"/>
      <c r="TAE56" s="11"/>
      <c r="TAF56" s="11"/>
      <c r="TAG56" s="11"/>
      <c r="TAH56" s="11"/>
      <c r="TAI56" s="11"/>
      <c r="TAJ56" s="11"/>
      <c r="TAK56" s="11"/>
      <c r="TAL56" s="11"/>
      <c r="TAM56" s="11"/>
      <c r="TAN56" s="11"/>
      <c r="TAO56" s="11"/>
      <c r="TAP56" s="11"/>
      <c r="TAQ56" s="11"/>
      <c r="TAR56" s="11"/>
      <c r="TAS56" s="11"/>
      <c r="TAT56" s="11"/>
      <c r="TAU56" s="11"/>
      <c r="TAV56" s="11"/>
      <c r="TAW56" s="11"/>
      <c r="TAX56" s="11"/>
      <c r="TAY56" s="11"/>
      <c r="TAZ56" s="11"/>
      <c r="TBA56" s="11"/>
      <c r="TBB56" s="11"/>
      <c r="TBC56" s="11"/>
      <c r="TBD56" s="11"/>
      <c r="TBE56" s="11"/>
      <c r="TBF56" s="11"/>
      <c r="TBG56" s="11"/>
      <c r="TBH56" s="11"/>
      <c r="TBI56" s="11"/>
      <c r="TBJ56" s="11"/>
      <c r="TBK56" s="11"/>
      <c r="TBL56" s="11"/>
      <c r="TBM56" s="11"/>
      <c r="TBN56" s="11"/>
      <c r="TBO56" s="11"/>
      <c r="TBP56" s="11"/>
      <c r="TBQ56" s="11"/>
      <c r="TBR56" s="11"/>
      <c r="TBS56" s="11"/>
      <c r="TBT56" s="11"/>
      <c r="TBU56" s="11"/>
      <c r="TBV56" s="11"/>
      <c r="TBW56" s="11"/>
      <c r="TBX56" s="11"/>
      <c r="TBY56" s="11"/>
      <c r="TBZ56" s="11"/>
      <c r="TCA56" s="11"/>
      <c r="TCB56" s="11"/>
      <c r="TCC56" s="11"/>
      <c r="TCD56" s="11"/>
      <c r="TCE56" s="11"/>
      <c r="TCF56" s="11"/>
      <c r="TCG56" s="11"/>
      <c r="TCH56" s="11"/>
      <c r="TCI56" s="11"/>
      <c r="TCJ56" s="11"/>
      <c r="TCK56" s="11"/>
      <c r="TCL56" s="11"/>
      <c r="TCM56" s="11"/>
      <c r="TCN56" s="11"/>
      <c r="TCO56" s="11"/>
      <c r="TCP56" s="11"/>
      <c r="TCQ56" s="11"/>
      <c r="TCR56" s="11"/>
      <c r="TCS56" s="11"/>
      <c r="TCT56" s="11"/>
      <c r="TCU56" s="11"/>
      <c r="TCV56" s="11"/>
      <c r="TCW56" s="11"/>
      <c r="TCX56" s="11"/>
      <c r="TCY56" s="11"/>
      <c r="TCZ56" s="11"/>
      <c r="TDA56" s="11"/>
      <c r="TDB56" s="11"/>
      <c r="TDC56" s="11"/>
      <c r="TDD56" s="11"/>
      <c r="TDE56" s="11"/>
      <c r="TDF56" s="11"/>
      <c r="TDG56" s="11"/>
      <c r="TDH56" s="11"/>
      <c r="TDI56" s="11"/>
      <c r="TDJ56" s="11"/>
      <c r="TDK56" s="11"/>
      <c r="TDL56" s="11"/>
      <c r="TDM56" s="11"/>
      <c r="TDN56" s="11"/>
      <c r="TDO56" s="11"/>
      <c r="TDP56" s="11"/>
      <c r="TDQ56" s="11"/>
      <c r="TDR56" s="11"/>
      <c r="TDS56" s="11"/>
      <c r="TDT56" s="11"/>
      <c r="TDU56" s="11"/>
      <c r="TDV56" s="11"/>
      <c r="TDW56" s="11"/>
      <c r="TDX56" s="11"/>
      <c r="TDY56" s="11"/>
      <c r="TDZ56" s="11"/>
      <c r="TEA56" s="11"/>
      <c r="TEB56" s="11"/>
      <c r="TEC56" s="11"/>
      <c r="TED56" s="11"/>
      <c r="TEE56" s="11"/>
      <c r="TEF56" s="11"/>
      <c r="TEG56" s="11"/>
      <c r="TEH56" s="11"/>
      <c r="TEI56" s="11"/>
      <c r="TEJ56" s="11"/>
      <c r="TEK56" s="11"/>
      <c r="TEL56" s="11"/>
      <c r="TEM56" s="11"/>
      <c r="TEN56" s="11"/>
      <c r="TEO56" s="11"/>
      <c r="TEP56" s="11"/>
      <c r="TEQ56" s="11"/>
      <c r="TER56" s="11"/>
      <c r="TES56" s="11"/>
      <c r="TET56" s="11"/>
      <c r="TEU56" s="11"/>
      <c r="TEV56" s="11"/>
      <c r="TEW56" s="11"/>
      <c r="TEX56" s="11"/>
      <c r="TEY56" s="11"/>
      <c r="TEZ56" s="11"/>
      <c r="TFA56" s="11"/>
      <c r="TFB56" s="11"/>
      <c r="TFC56" s="11"/>
      <c r="TFD56" s="11"/>
      <c r="TFE56" s="11"/>
      <c r="TFF56" s="11"/>
      <c r="TFG56" s="11"/>
      <c r="TFH56" s="11"/>
      <c r="TFI56" s="11"/>
      <c r="TFJ56" s="11"/>
      <c r="TFK56" s="11"/>
      <c r="TFL56" s="11"/>
      <c r="TFM56" s="11"/>
      <c r="TFN56" s="11"/>
      <c r="TFO56" s="11"/>
      <c r="TFP56" s="11"/>
      <c r="TFQ56" s="11"/>
      <c r="TFR56" s="11"/>
      <c r="TFS56" s="11"/>
      <c r="TFT56" s="11"/>
      <c r="TFU56" s="11"/>
      <c r="TFV56" s="11"/>
      <c r="TFW56" s="11"/>
      <c r="TFX56" s="11"/>
      <c r="TFY56" s="11"/>
      <c r="TFZ56" s="11"/>
      <c r="TGA56" s="11"/>
      <c r="TGB56" s="11"/>
      <c r="TGC56" s="11"/>
      <c r="TGD56" s="11"/>
      <c r="TGE56" s="11"/>
      <c r="TGF56" s="11"/>
      <c r="TGG56" s="11"/>
      <c r="TGH56" s="11"/>
      <c r="TGI56" s="11"/>
      <c r="TGJ56" s="11"/>
      <c r="TGK56" s="11"/>
      <c r="TGL56" s="11"/>
      <c r="TGM56" s="11"/>
      <c r="TGN56" s="11"/>
      <c r="TGO56" s="11"/>
      <c r="TGP56" s="11"/>
      <c r="TGQ56" s="11"/>
      <c r="TGR56" s="11"/>
      <c r="TGS56" s="11"/>
      <c r="TGT56" s="11"/>
      <c r="TGU56" s="11"/>
      <c r="TGV56" s="11"/>
      <c r="TGW56" s="11"/>
      <c r="TGX56" s="11"/>
      <c r="TGY56" s="11"/>
      <c r="TGZ56" s="11"/>
      <c r="THA56" s="11"/>
      <c r="THB56" s="11"/>
      <c r="THC56" s="11"/>
      <c r="THD56" s="11"/>
      <c r="THE56" s="11"/>
      <c r="THF56" s="11"/>
      <c r="THG56" s="11"/>
      <c r="THH56" s="11"/>
      <c r="THI56" s="11"/>
      <c r="THJ56" s="11"/>
      <c r="THK56" s="11"/>
      <c r="THL56" s="11"/>
      <c r="THM56" s="11"/>
      <c r="THN56" s="11"/>
      <c r="THO56" s="11"/>
      <c r="THP56" s="11"/>
      <c r="THQ56" s="11"/>
      <c r="THR56" s="11"/>
      <c r="THS56" s="11"/>
      <c r="THT56" s="11"/>
      <c r="THU56" s="11"/>
      <c r="THV56" s="11"/>
      <c r="THW56" s="11"/>
      <c r="THX56" s="11"/>
      <c r="THY56" s="11"/>
      <c r="THZ56" s="11"/>
      <c r="TIA56" s="11"/>
      <c r="TIB56" s="11"/>
      <c r="TIC56" s="11"/>
      <c r="TID56" s="11"/>
      <c r="TIE56" s="11"/>
      <c r="TIF56" s="11"/>
      <c r="TIG56" s="11"/>
      <c r="TIH56" s="11"/>
      <c r="TII56" s="11"/>
      <c r="TIJ56" s="11"/>
      <c r="TIK56" s="11"/>
      <c r="TIL56" s="11"/>
      <c r="TIM56" s="11"/>
      <c r="TIN56" s="11"/>
      <c r="TIO56" s="11"/>
      <c r="TIP56" s="11"/>
      <c r="TIQ56" s="11"/>
      <c r="TIR56" s="11"/>
      <c r="TIS56" s="11"/>
      <c r="TIT56" s="11"/>
      <c r="TIU56" s="11"/>
      <c r="TIV56" s="11"/>
      <c r="TIW56" s="11"/>
      <c r="TIX56" s="11"/>
      <c r="TIY56" s="11"/>
      <c r="TIZ56" s="11"/>
      <c r="TJA56" s="11"/>
      <c r="TJB56" s="11"/>
      <c r="TJC56" s="11"/>
      <c r="TJD56" s="11"/>
      <c r="TJE56" s="11"/>
      <c r="TJF56" s="11"/>
      <c r="TJG56" s="11"/>
      <c r="TJH56" s="11"/>
      <c r="TJI56" s="11"/>
      <c r="TJJ56" s="11"/>
      <c r="TJK56" s="11"/>
      <c r="TJL56" s="11"/>
      <c r="TJM56" s="11"/>
      <c r="TJN56" s="11"/>
      <c r="TJO56" s="11"/>
      <c r="TJP56" s="11"/>
      <c r="TJQ56" s="11"/>
      <c r="TJR56" s="11"/>
      <c r="TJS56" s="11"/>
      <c r="TJT56" s="11"/>
      <c r="TJU56" s="11"/>
      <c r="TJV56" s="11"/>
      <c r="TJW56" s="11"/>
      <c r="TJX56" s="11"/>
      <c r="TJY56" s="11"/>
      <c r="TJZ56" s="11"/>
      <c r="TKA56" s="11"/>
      <c r="TKB56" s="11"/>
      <c r="TKC56" s="11"/>
      <c r="TKD56" s="11"/>
      <c r="TKE56" s="11"/>
      <c r="TKF56" s="11"/>
      <c r="TKG56" s="11"/>
      <c r="TKH56" s="11"/>
      <c r="TKI56" s="11"/>
      <c r="TKJ56" s="11"/>
      <c r="TKK56" s="11"/>
      <c r="TKL56" s="11"/>
      <c r="TKM56" s="11"/>
      <c r="TKN56" s="11"/>
      <c r="TKO56" s="11"/>
      <c r="TKP56" s="11"/>
      <c r="TKQ56" s="11"/>
      <c r="TKR56" s="11"/>
      <c r="TKS56" s="11"/>
      <c r="TKT56" s="11"/>
      <c r="TKU56" s="11"/>
      <c r="TKV56" s="11"/>
      <c r="TKW56" s="11"/>
      <c r="TKX56" s="11"/>
      <c r="TKY56" s="11"/>
      <c r="TKZ56" s="11"/>
      <c r="TLA56" s="11"/>
      <c r="TLB56" s="11"/>
      <c r="TLC56" s="11"/>
      <c r="TLD56" s="11"/>
      <c r="TLE56" s="11"/>
      <c r="TLF56" s="11"/>
      <c r="TLG56" s="11"/>
      <c r="TLH56" s="11"/>
      <c r="TLI56" s="11"/>
      <c r="TLJ56" s="11"/>
      <c r="TLK56" s="11"/>
      <c r="TLL56" s="11"/>
      <c r="TLM56" s="11"/>
      <c r="TLN56" s="11"/>
      <c r="TLO56" s="11"/>
      <c r="TLP56" s="11"/>
      <c r="TLQ56" s="11"/>
      <c r="TLR56" s="11"/>
      <c r="TLS56" s="11"/>
      <c r="TLT56" s="11"/>
      <c r="TLU56" s="11"/>
      <c r="TLV56" s="11"/>
      <c r="TLW56" s="11"/>
      <c r="TLX56" s="11"/>
      <c r="TLY56" s="11"/>
      <c r="TLZ56" s="11"/>
      <c r="TMA56" s="11"/>
      <c r="TMB56" s="11"/>
      <c r="TMC56" s="11"/>
      <c r="TMD56" s="11"/>
      <c r="TME56" s="11"/>
      <c r="TMF56" s="11"/>
      <c r="TMG56" s="11"/>
      <c r="TMH56" s="11"/>
      <c r="TMI56" s="11"/>
      <c r="TMJ56" s="11"/>
      <c r="TMK56" s="11"/>
      <c r="TML56" s="11"/>
      <c r="TMM56" s="11"/>
      <c r="TMN56" s="11"/>
      <c r="TMO56" s="11"/>
      <c r="TMP56" s="11"/>
      <c r="TMQ56" s="11"/>
      <c r="TMR56" s="11"/>
      <c r="TMS56" s="11"/>
      <c r="TMT56" s="11"/>
      <c r="TMU56" s="11"/>
      <c r="TMV56" s="11"/>
      <c r="TMW56" s="11"/>
      <c r="TMX56" s="11"/>
      <c r="TMY56" s="11"/>
      <c r="TMZ56" s="11"/>
      <c r="TNA56" s="11"/>
      <c r="TNB56" s="11"/>
      <c r="TNC56" s="11"/>
      <c r="TND56" s="11"/>
      <c r="TNE56" s="11"/>
      <c r="TNF56" s="11"/>
      <c r="TNG56" s="11"/>
      <c r="TNH56" s="11"/>
      <c r="TNI56" s="11"/>
      <c r="TNJ56" s="11"/>
      <c r="TNK56" s="11"/>
      <c r="TNL56" s="11"/>
      <c r="TNM56" s="11"/>
      <c r="TNN56" s="11"/>
      <c r="TNO56" s="11"/>
      <c r="TNP56" s="11"/>
      <c r="TNQ56" s="11"/>
      <c r="TNR56" s="11"/>
      <c r="TNS56" s="11"/>
      <c r="TNT56" s="11"/>
      <c r="TNU56" s="11"/>
      <c r="TNV56" s="11"/>
      <c r="TNW56" s="11"/>
      <c r="TNX56" s="11"/>
      <c r="TNY56" s="11"/>
      <c r="TNZ56" s="11"/>
      <c r="TOA56" s="11"/>
      <c r="TOB56" s="11"/>
      <c r="TOC56" s="11"/>
      <c r="TOD56" s="11"/>
      <c r="TOE56" s="11"/>
      <c r="TOF56" s="11"/>
      <c r="TOG56" s="11"/>
      <c r="TOH56" s="11"/>
      <c r="TOI56" s="11"/>
      <c r="TOJ56" s="11"/>
      <c r="TOK56" s="11"/>
      <c r="TOL56" s="11"/>
      <c r="TOM56" s="11"/>
      <c r="TON56" s="11"/>
      <c r="TOO56" s="11"/>
      <c r="TOP56" s="11"/>
      <c r="TOQ56" s="11"/>
      <c r="TOR56" s="11"/>
      <c r="TOS56" s="11"/>
      <c r="TOT56" s="11"/>
      <c r="TOU56" s="11"/>
      <c r="TOV56" s="11"/>
      <c r="TOW56" s="11"/>
      <c r="TOX56" s="11"/>
      <c r="TOY56" s="11"/>
      <c r="TOZ56" s="11"/>
      <c r="TPA56" s="11"/>
      <c r="TPB56" s="11"/>
      <c r="TPC56" s="11"/>
      <c r="TPD56" s="11"/>
      <c r="TPE56" s="11"/>
      <c r="TPF56" s="11"/>
      <c r="TPG56" s="11"/>
      <c r="TPH56" s="11"/>
      <c r="TPI56" s="11"/>
      <c r="TPJ56" s="11"/>
      <c r="TPK56" s="11"/>
      <c r="TPL56" s="11"/>
      <c r="TPM56" s="11"/>
      <c r="TPN56" s="11"/>
      <c r="TPO56" s="11"/>
      <c r="TPP56" s="11"/>
      <c r="TPQ56" s="11"/>
      <c r="TPR56" s="11"/>
      <c r="TPS56" s="11"/>
      <c r="TPT56" s="11"/>
      <c r="TPU56" s="11"/>
      <c r="TPV56" s="11"/>
      <c r="TPW56" s="11"/>
      <c r="TPX56" s="11"/>
      <c r="TPY56" s="11"/>
      <c r="TPZ56" s="11"/>
      <c r="TQA56" s="11"/>
      <c r="TQB56" s="11"/>
      <c r="TQC56" s="11"/>
      <c r="TQD56" s="11"/>
      <c r="TQE56" s="11"/>
      <c r="TQF56" s="11"/>
      <c r="TQG56" s="11"/>
      <c r="TQH56" s="11"/>
      <c r="TQI56" s="11"/>
      <c r="TQJ56" s="11"/>
      <c r="TQK56" s="11"/>
      <c r="TQL56" s="11"/>
      <c r="TQM56" s="11"/>
      <c r="TQN56" s="11"/>
      <c r="TQO56" s="11"/>
      <c r="TQP56" s="11"/>
      <c r="TQQ56" s="11"/>
      <c r="TQR56" s="11"/>
      <c r="TQS56" s="11"/>
      <c r="TQT56" s="11"/>
      <c r="TQU56" s="11"/>
      <c r="TQV56" s="11"/>
      <c r="TQW56" s="11"/>
      <c r="TQX56" s="11"/>
      <c r="TQY56" s="11"/>
      <c r="TQZ56" s="11"/>
      <c r="TRA56" s="11"/>
      <c r="TRB56" s="11"/>
      <c r="TRC56" s="11"/>
      <c r="TRD56" s="11"/>
      <c r="TRE56" s="11"/>
      <c r="TRF56" s="11"/>
      <c r="TRG56" s="11"/>
      <c r="TRH56" s="11"/>
      <c r="TRI56" s="11"/>
      <c r="TRJ56" s="11"/>
      <c r="TRK56" s="11"/>
      <c r="TRL56" s="11"/>
      <c r="TRM56" s="11"/>
      <c r="TRN56" s="11"/>
      <c r="TRO56" s="11"/>
      <c r="TRP56" s="11"/>
      <c r="TRQ56" s="11"/>
      <c r="TRR56" s="11"/>
      <c r="TRS56" s="11"/>
      <c r="TRT56" s="11"/>
      <c r="TRU56" s="11"/>
      <c r="TRV56" s="11"/>
      <c r="TRW56" s="11"/>
      <c r="TRX56" s="11"/>
      <c r="TRY56" s="11"/>
      <c r="TRZ56" s="11"/>
      <c r="TSA56" s="11"/>
      <c r="TSB56" s="11"/>
      <c r="TSC56" s="11"/>
      <c r="TSD56" s="11"/>
      <c r="TSE56" s="11"/>
      <c r="TSF56" s="11"/>
      <c r="TSG56" s="11"/>
      <c r="TSH56" s="11"/>
      <c r="TSI56" s="11"/>
      <c r="TSJ56" s="11"/>
      <c r="TSK56" s="11"/>
      <c r="TSL56" s="11"/>
      <c r="TSM56" s="11"/>
      <c r="TSN56" s="11"/>
      <c r="TSO56" s="11"/>
      <c r="TSP56" s="11"/>
      <c r="TSQ56" s="11"/>
      <c r="TSR56" s="11"/>
      <c r="TSS56" s="11"/>
      <c r="TST56" s="11"/>
      <c r="TSU56" s="11"/>
      <c r="TSV56" s="11"/>
      <c r="TSW56" s="11"/>
      <c r="TSX56" s="11"/>
      <c r="TSY56" s="11"/>
      <c r="TSZ56" s="11"/>
      <c r="TTA56" s="11"/>
      <c r="TTB56" s="11"/>
      <c r="TTC56" s="11"/>
      <c r="TTD56" s="11"/>
      <c r="TTE56" s="11"/>
      <c r="TTF56" s="11"/>
      <c r="TTG56" s="11"/>
      <c r="TTH56" s="11"/>
      <c r="TTI56" s="11"/>
      <c r="TTJ56" s="11"/>
      <c r="TTK56" s="11"/>
      <c r="TTL56" s="11"/>
      <c r="TTM56" s="11"/>
      <c r="TTN56" s="11"/>
      <c r="TTO56" s="11"/>
      <c r="TTP56" s="11"/>
      <c r="TTQ56" s="11"/>
      <c r="TTR56" s="11"/>
      <c r="TTS56" s="11"/>
      <c r="TTT56" s="11"/>
      <c r="TTU56" s="11"/>
      <c r="TTV56" s="11"/>
      <c r="TTW56" s="11"/>
      <c r="TTX56" s="11"/>
      <c r="TTY56" s="11"/>
      <c r="TTZ56" s="11"/>
      <c r="TUA56" s="11"/>
      <c r="TUB56" s="11"/>
      <c r="TUC56" s="11"/>
      <c r="TUD56" s="11"/>
      <c r="TUE56" s="11"/>
      <c r="TUF56" s="11"/>
      <c r="TUG56" s="11"/>
      <c r="TUH56" s="11"/>
      <c r="TUI56" s="11"/>
      <c r="TUJ56" s="11"/>
      <c r="TUK56" s="11"/>
      <c r="TUL56" s="11"/>
      <c r="TUM56" s="11"/>
      <c r="TUN56" s="11"/>
      <c r="TUO56" s="11"/>
      <c r="TUP56" s="11"/>
      <c r="TUQ56" s="11"/>
      <c r="TUR56" s="11"/>
      <c r="TUS56" s="11"/>
      <c r="TUT56" s="11"/>
      <c r="TUU56" s="11"/>
      <c r="TUV56" s="11"/>
      <c r="TUW56" s="11"/>
      <c r="TUX56" s="11"/>
      <c r="TUY56" s="11"/>
      <c r="TUZ56" s="11"/>
      <c r="TVA56" s="11"/>
      <c r="TVB56" s="11"/>
      <c r="TVC56" s="11"/>
      <c r="TVD56" s="11"/>
      <c r="TVE56" s="11"/>
      <c r="TVF56" s="11"/>
      <c r="TVG56" s="11"/>
      <c r="TVH56" s="11"/>
      <c r="TVI56" s="11"/>
      <c r="TVJ56" s="11"/>
      <c r="TVK56" s="11"/>
      <c r="TVL56" s="11"/>
      <c r="TVM56" s="11"/>
      <c r="TVN56" s="11"/>
      <c r="TVO56" s="11"/>
      <c r="TVP56" s="11"/>
      <c r="TVQ56" s="11"/>
      <c r="TVR56" s="11"/>
      <c r="TVS56" s="11"/>
      <c r="TVT56" s="11"/>
      <c r="TVU56" s="11"/>
      <c r="TVV56" s="11"/>
      <c r="TVW56" s="11"/>
      <c r="TVX56" s="11"/>
      <c r="TVY56" s="11"/>
      <c r="TVZ56" s="11"/>
      <c r="TWA56" s="11"/>
      <c r="TWB56" s="11"/>
      <c r="TWC56" s="11"/>
      <c r="TWD56" s="11"/>
      <c r="TWE56" s="11"/>
      <c r="TWF56" s="11"/>
      <c r="TWG56" s="11"/>
      <c r="TWH56" s="11"/>
      <c r="TWI56" s="11"/>
      <c r="TWJ56" s="11"/>
      <c r="TWK56" s="11"/>
      <c r="TWL56" s="11"/>
      <c r="TWM56" s="11"/>
      <c r="TWN56" s="11"/>
      <c r="TWO56" s="11"/>
      <c r="TWP56" s="11"/>
      <c r="TWQ56" s="11"/>
      <c r="TWR56" s="11"/>
      <c r="TWS56" s="11"/>
      <c r="TWT56" s="11"/>
      <c r="TWU56" s="11"/>
      <c r="TWV56" s="11"/>
      <c r="TWW56" s="11"/>
      <c r="TWX56" s="11"/>
      <c r="TWY56" s="11"/>
      <c r="TWZ56" s="11"/>
      <c r="TXA56" s="11"/>
      <c r="TXB56" s="11"/>
      <c r="TXC56" s="11"/>
      <c r="TXD56" s="11"/>
      <c r="TXE56" s="11"/>
      <c r="TXF56" s="11"/>
      <c r="TXG56" s="11"/>
      <c r="TXH56" s="11"/>
      <c r="TXI56" s="11"/>
      <c r="TXJ56" s="11"/>
      <c r="TXK56" s="11"/>
      <c r="TXL56" s="11"/>
      <c r="TXM56" s="11"/>
      <c r="TXN56" s="11"/>
      <c r="TXO56" s="11"/>
      <c r="TXP56" s="11"/>
      <c r="TXQ56" s="11"/>
      <c r="TXR56" s="11"/>
      <c r="TXS56" s="11"/>
      <c r="TXT56" s="11"/>
      <c r="TXU56" s="11"/>
      <c r="TXV56" s="11"/>
      <c r="TXW56" s="11"/>
      <c r="TXX56" s="11"/>
      <c r="TXY56" s="11"/>
      <c r="TXZ56" s="11"/>
      <c r="TYA56" s="11"/>
      <c r="TYB56" s="11"/>
      <c r="TYC56" s="11"/>
      <c r="TYD56" s="11"/>
      <c r="TYE56" s="11"/>
      <c r="TYF56" s="11"/>
      <c r="TYG56" s="11"/>
      <c r="TYH56" s="11"/>
      <c r="TYI56" s="11"/>
      <c r="TYJ56" s="11"/>
      <c r="TYK56" s="11"/>
      <c r="TYL56" s="11"/>
      <c r="TYM56" s="11"/>
      <c r="TYN56" s="11"/>
      <c r="TYO56" s="11"/>
      <c r="TYP56" s="11"/>
      <c r="TYQ56" s="11"/>
      <c r="TYR56" s="11"/>
      <c r="TYS56" s="11"/>
      <c r="TYT56" s="11"/>
      <c r="TYU56" s="11"/>
      <c r="TYV56" s="11"/>
      <c r="TYW56" s="11"/>
      <c r="TYX56" s="11"/>
      <c r="TYY56" s="11"/>
      <c r="TYZ56" s="11"/>
      <c r="TZA56" s="11"/>
      <c r="TZB56" s="11"/>
      <c r="TZC56" s="11"/>
      <c r="TZD56" s="11"/>
      <c r="TZE56" s="11"/>
      <c r="TZF56" s="11"/>
      <c r="TZG56" s="11"/>
      <c r="TZH56" s="11"/>
      <c r="TZI56" s="11"/>
      <c r="TZJ56" s="11"/>
      <c r="TZK56" s="11"/>
      <c r="TZL56" s="11"/>
      <c r="TZM56" s="11"/>
      <c r="TZN56" s="11"/>
      <c r="TZO56" s="11"/>
      <c r="TZP56" s="11"/>
      <c r="TZQ56" s="11"/>
      <c r="TZR56" s="11"/>
      <c r="TZS56" s="11"/>
      <c r="TZT56" s="11"/>
      <c r="TZU56" s="11"/>
      <c r="TZV56" s="11"/>
      <c r="TZW56" s="11"/>
      <c r="TZX56" s="11"/>
      <c r="TZY56" s="11"/>
      <c r="TZZ56" s="11"/>
      <c r="UAA56" s="11"/>
      <c r="UAB56" s="11"/>
      <c r="UAC56" s="11"/>
      <c r="UAD56" s="11"/>
      <c r="UAE56" s="11"/>
      <c r="UAF56" s="11"/>
      <c r="UAG56" s="11"/>
      <c r="UAH56" s="11"/>
      <c r="UAI56" s="11"/>
      <c r="UAJ56" s="11"/>
      <c r="UAK56" s="11"/>
      <c r="UAL56" s="11"/>
      <c r="UAM56" s="11"/>
      <c r="UAN56" s="11"/>
      <c r="UAO56" s="11"/>
      <c r="UAP56" s="11"/>
      <c r="UAQ56" s="11"/>
      <c r="UAR56" s="11"/>
      <c r="UAS56" s="11"/>
      <c r="UAT56" s="11"/>
      <c r="UAU56" s="11"/>
      <c r="UAV56" s="11"/>
      <c r="UAW56" s="11"/>
      <c r="UAX56" s="11"/>
      <c r="UAY56" s="11"/>
      <c r="UAZ56" s="11"/>
      <c r="UBA56" s="11"/>
      <c r="UBB56" s="11"/>
      <c r="UBC56" s="11"/>
      <c r="UBD56" s="11"/>
      <c r="UBE56" s="11"/>
      <c r="UBF56" s="11"/>
      <c r="UBG56" s="11"/>
      <c r="UBH56" s="11"/>
      <c r="UBI56" s="11"/>
      <c r="UBJ56" s="11"/>
      <c r="UBK56" s="11"/>
      <c r="UBL56" s="11"/>
      <c r="UBM56" s="11"/>
      <c r="UBN56" s="11"/>
      <c r="UBO56" s="11"/>
      <c r="UBP56" s="11"/>
      <c r="UBQ56" s="11"/>
      <c r="UBR56" s="11"/>
      <c r="UBS56" s="11"/>
      <c r="UBT56" s="11"/>
      <c r="UBU56" s="11"/>
      <c r="UBV56" s="11"/>
      <c r="UBW56" s="11"/>
      <c r="UBX56" s="11"/>
      <c r="UBY56" s="11"/>
      <c r="UBZ56" s="11"/>
      <c r="UCA56" s="11"/>
      <c r="UCB56" s="11"/>
      <c r="UCC56" s="11"/>
      <c r="UCD56" s="11"/>
      <c r="UCE56" s="11"/>
      <c r="UCF56" s="11"/>
      <c r="UCG56" s="11"/>
      <c r="UCH56" s="11"/>
      <c r="UCI56" s="11"/>
      <c r="UCJ56" s="11"/>
      <c r="UCK56" s="11"/>
      <c r="UCL56" s="11"/>
      <c r="UCM56" s="11"/>
      <c r="UCN56" s="11"/>
      <c r="UCO56" s="11"/>
      <c r="UCP56" s="11"/>
      <c r="UCQ56" s="11"/>
      <c r="UCR56" s="11"/>
      <c r="UCS56" s="11"/>
      <c r="UCT56" s="11"/>
      <c r="UCU56" s="11"/>
      <c r="UCV56" s="11"/>
      <c r="UCW56" s="11"/>
      <c r="UCX56" s="11"/>
      <c r="UCY56" s="11"/>
      <c r="UCZ56" s="11"/>
      <c r="UDA56" s="11"/>
      <c r="UDB56" s="11"/>
      <c r="UDC56" s="11"/>
      <c r="UDD56" s="11"/>
      <c r="UDE56" s="11"/>
      <c r="UDF56" s="11"/>
      <c r="UDG56" s="11"/>
      <c r="UDH56" s="11"/>
      <c r="UDI56" s="11"/>
      <c r="UDJ56" s="11"/>
      <c r="UDK56" s="11"/>
      <c r="UDL56" s="11"/>
      <c r="UDM56" s="11"/>
      <c r="UDN56" s="11"/>
      <c r="UDO56" s="11"/>
      <c r="UDP56" s="11"/>
      <c r="UDQ56" s="11"/>
      <c r="UDR56" s="11"/>
      <c r="UDS56" s="11"/>
      <c r="UDT56" s="11"/>
      <c r="UDU56" s="11"/>
      <c r="UDV56" s="11"/>
      <c r="UDW56" s="11"/>
      <c r="UDX56" s="11"/>
      <c r="UDY56" s="11"/>
      <c r="UDZ56" s="11"/>
      <c r="UEA56" s="11"/>
      <c r="UEB56" s="11"/>
      <c r="UEC56" s="11"/>
      <c r="UED56" s="11"/>
      <c r="UEE56" s="11"/>
      <c r="UEF56" s="11"/>
      <c r="UEG56" s="11"/>
      <c r="UEH56" s="11"/>
      <c r="UEI56" s="11"/>
      <c r="UEJ56" s="11"/>
      <c r="UEK56" s="11"/>
      <c r="UEL56" s="11"/>
      <c r="UEM56" s="11"/>
      <c r="UEN56" s="11"/>
      <c r="UEO56" s="11"/>
      <c r="UEP56" s="11"/>
      <c r="UEQ56" s="11"/>
      <c r="UER56" s="11"/>
      <c r="UES56" s="11"/>
      <c r="UET56" s="11"/>
      <c r="UEU56" s="11"/>
      <c r="UEV56" s="11"/>
      <c r="UEW56" s="11"/>
      <c r="UEX56" s="11"/>
      <c r="UEY56" s="11"/>
      <c r="UEZ56" s="11"/>
      <c r="UFA56" s="11"/>
      <c r="UFB56" s="11"/>
      <c r="UFC56" s="11"/>
      <c r="UFD56" s="11"/>
      <c r="UFE56" s="11"/>
      <c r="UFF56" s="11"/>
      <c r="UFG56" s="11"/>
      <c r="UFH56" s="11"/>
      <c r="UFI56" s="11"/>
      <c r="UFJ56" s="11"/>
      <c r="UFK56" s="11"/>
      <c r="UFL56" s="11"/>
      <c r="UFM56" s="11"/>
      <c r="UFN56" s="11"/>
      <c r="UFO56" s="11"/>
      <c r="UFP56" s="11"/>
      <c r="UFQ56" s="11"/>
      <c r="UFR56" s="11"/>
      <c r="UFS56" s="11"/>
      <c r="UFT56" s="11"/>
      <c r="UFU56" s="11"/>
      <c r="UFV56" s="11"/>
      <c r="UFW56" s="11"/>
      <c r="UFX56" s="11"/>
      <c r="UFY56" s="11"/>
      <c r="UFZ56" s="11"/>
      <c r="UGA56" s="11"/>
      <c r="UGB56" s="11"/>
      <c r="UGC56" s="11"/>
      <c r="UGD56" s="11"/>
      <c r="UGE56" s="11"/>
      <c r="UGF56" s="11"/>
      <c r="UGG56" s="11"/>
      <c r="UGH56" s="11"/>
      <c r="UGI56" s="11"/>
      <c r="UGJ56" s="11"/>
      <c r="UGK56" s="11"/>
      <c r="UGL56" s="11"/>
      <c r="UGM56" s="11"/>
      <c r="UGN56" s="11"/>
      <c r="UGO56" s="11"/>
      <c r="UGP56" s="11"/>
      <c r="UGQ56" s="11"/>
      <c r="UGR56" s="11"/>
      <c r="UGS56" s="11"/>
      <c r="UGT56" s="11"/>
      <c r="UGU56" s="11"/>
      <c r="UGV56" s="11"/>
      <c r="UGW56" s="11"/>
      <c r="UGX56" s="11"/>
      <c r="UGY56" s="11"/>
      <c r="UGZ56" s="11"/>
      <c r="UHA56" s="11"/>
      <c r="UHB56" s="11"/>
      <c r="UHC56" s="11"/>
      <c r="UHD56" s="11"/>
      <c r="UHE56" s="11"/>
      <c r="UHF56" s="11"/>
      <c r="UHG56" s="11"/>
      <c r="UHH56" s="11"/>
      <c r="UHI56" s="11"/>
      <c r="UHJ56" s="11"/>
      <c r="UHK56" s="11"/>
      <c r="UHL56" s="11"/>
      <c r="UHM56" s="11"/>
      <c r="UHN56" s="11"/>
      <c r="UHO56" s="11"/>
      <c r="UHP56" s="11"/>
      <c r="UHQ56" s="11"/>
      <c r="UHR56" s="11"/>
      <c r="UHS56" s="11"/>
      <c r="UHT56" s="11"/>
      <c r="UHU56" s="11"/>
      <c r="UHV56" s="11"/>
      <c r="UHW56" s="11"/>
      <c r="UHX56" s="11"/>
      <c r="UHY56" s="11"/>
      <c r="UHZ56" s="11"/>
      <c r="UIA56" s="11"/>
      <c r="UIB56" s="11"/>
      <c r="UIC56" s="11"/>
      <c r="UID56" s="11"/>
      <c r="UIE56" s="11"/>
      <c r="UIF56" s="11"/>
      <c r="UIG56" s="11"/>
      <c r="UIH56" s="11"/>
      <c r="UII56" s="11"/>
      <c r="UIJ56" s="11"/>
      <c r="UIK56" s="11"/>
      <c r="UIL56" s="11"/>
      <c r="UIM56" s="11"/>
      <c r="UIN56" s="11"/>
      <c r="UIO56" s="11"/>
      <c r="UIP56" s="11"/>
      <c r="UIQ56" s="11"/>
      <c r="UIR56" s="11"/>
      <c r="UIS56" s="11"/>
      <c r="UIT56" s="11"/>
      <c r="UIU56" s="11"/>
      <c r="UIV56" s="11"/>
      <c r="UIW56" s="11"/>
      <c r="UIX56" s="11"/>
      <c r="UIY56" s="11"/>
      <c r="UIZ56" s="11"/>
      <c r="UJA56" s="11"/>
      <c r="UJB56" s="11"/>
      <c r="UJC56" s="11"/>
      <c r="UJD56" s="11"/>
      <c r="UJE56" s="11"/>
      <c r="UJF56" s="11"/>
      <c r="UJG56" s="11"/>
      <c r="UJH56" s="11"/>
      <c r="UJI56" s="11"/>
      <c r="UJJ56" s="11"/>
      <c r="UJK56" s="11"/>
      <c r="UJL56" s="11"/>
      <c r="UJM56" s="11"/>
      <c r="UJN56" s="11"/>
      <c r="UJO56" s="11"/>
      <c r="UJP56" s="11"/>
      <c r="UJQ56" s="11"/>
      <c r="UJR56" s="11"/>
      <c r="UJS56" s="11"/>
      <c r="UJT56" s="11"/>
      <c r="UJU56" s="11"/>
      <c r="UJV56" s="11"/>
      <c r="UJW56" s="11"/>
      <c r="UJX56" s="11"/>
      <c r="UJY56" s="11"/>
      <c r="UJZ56" s="11"/>
      <c r="UKA56" s="11"/>
      <c r="UKB56" s="11"/>
      <c r="UKC56" s="11"/>
      <c r="UKD56" s="11"/>
      <c r="UKE56" s="11"/>
      <c r="UKF56" s="11"/>
      <c r="UKG56" s="11"/>
      <c r="UKH56" s="11"/>
      <c r="UKI56" s="11"/>
      <c r="UKJ56" s="11"/>
      <c r="UKK56" s="11"/>
      <c r="UKL56" s="11"/>
      <c r="UKM56" s="11"/>
      <c r="UKN56" s="11"/>
      <c r="UKO56" s="11"/>
      <c r="UKP56" s="11"/>
      <c r="UKQ56" s="11"/>
      <c r="UKR56" s="11"/>
      <c r="UKS56" s="11"/>
      <c r="UKT56" s="11"/>
      <c r="UKU56" s="11"/>
      <c r="UKV56" s="11"/>
      <c r="UKW56" s="11"/>
      <c r="UKX56" s="11"/>
      <c r="UKY56" s="11"/>
      <c r="UKZ56" s="11"/>
      <c r="ULA56" s="11"/>
      <c r="ULB56" s="11"/>
      <c r="ULC56" s="11"/>
      <c r="ULD56" s="11"/>
      <c r="ULE56" s="11"/>
      <c r="ULF56" s="11"/>
      <c r="ULG56" s="11"/>
      <c r="ULH56" s="11"/>
      <c r="ULI56" s="11"/>
      <c r="ULJ56" s="11"/>
      <c r="ULK56" s="11"/>
      <c r="ULL56" s="11"/>
      <c r="ULM56" s="11"/>
      <c r="ULN56" s="11"/>
      <c r="ULO56" s="11"/>
      <c r="ULP56" s="11"/>
      <c r="ULQ56" s="11"/>
      <c r="ULR56" s="11"/>
      <c r="ULS56" s="11"/>
      <c r="ULT56" s="11"/>
      <c r="ULU56" s="11"/>
      <c r="ULV56" s="11"/>
      <c r="ULW56" s="11"/>
      <c r="ULX56" s="11"/>
      <c r="ULY56" s="11"/>
      <c r="ULZ56" s="11"/>
      <c r="UMA56" s="11"/>
      <c r="UMB56" s="11"/>
      <c r="UMC56" s="11"/>
      <c r="UMD56" s="11"/>
      <c r="UME56" s="11"/>
      <c r="UMF56" s="11"/>
      <c r="UMG56" s="11"/>
      <c r="UMH56" s="11"/>
      <c r="UMI56" s="11"/>
      <c r="UMJ56" s="11"/>
      <c r="UMK56" s="11"/>
      <c r="UML56" s="11"/>
      <c r="UMM56" s="11"/>
      <c r="UMN56" s="11"/>
      <c r="UMO56" s="11"/>
      <c r="UMP56" s="11"/>
      <c r="UMQ56" s="11"/>
      <c r="UMR56" s="11"/>
      <c r="UMS56" s="11"/>
      <c r="UMT56" s="11"/>
      <c r="UMU56" s="11"/>
      <c r="UMV56" s="11"/>
      <c r="UMW56" s="11"/>
      <c r="UMX56" s="11"/>
      <c r="UMY56" s="11"/>
      <c r="UMZ56" s="11"/>
      <c r="UNA56" s="11"/>
      <c r="UNB56" s="11"/>
      <c r="UNC56" s="11"/>
      <c r="UND56" s="11"/>
      <c r="UNE56" s="11"/>
      <c r="UNF56" s="11"/>
      <c r="UNG56" s="11"/>
      <c r="UNH56" s="11"/>
      <c r="UNI56" s="11"/>
      <c r="UNJ56" s="11"/>
      <c r="UNK56" s="11"/>
      <c r="UNL56" s="11"/>
      <c r="UNM56" s="11"/>
      <c r="UNN56" s="11"/>
      <c r="UNO56" s="11"/>
      <c r="UNP56" s="11"/>
      <c r="UNQ56" s="11"/>
      <c r="UNR56" s="11"/>
      <c r="UNS56" s="11"/>
      <c r="UNT56" s="11"/>
      <c r="UNU56" s="11"/>
      <c r="UNV56" s="11"/>
      <c r="UNW56" s="11"/>
      <c r="UNX56" s="11"/>
      <c r="UNY56" s="11"/>
      <c r="UNZ56" s="11"/>
      <c r="UOA56" s="11"/>
      <c r="UOB56" s="11"/>
      <c r="UOC56" s="11"/>
      <c r="UOD56" s="11"/>
      <c r="UOE56" s="11"/>
      <c r="UOF56" s="11"/>
      <c r="UOG56" s="11"/>
      <c r="UOH56" s="11"/>
      <c r="UOI56" s="11"/>
      <c r="UOJ56" s="11"/>
      <c r="UOK56" s="11"/>
      <c r="UOL56" s="11"/>
      <c r="UOM56" s="11"/>
      <c r="UON56" s="11"/>
      <c r="UOO56" s="11"/>
      <c r="UOP56" s="11"/>
      <c r="UOQ56" s="11"/>
      <c r="UOR56" s="11"/>
      <c r="UOS56" s="11"/>
      <c r="UOT56" s="11"/>
      <c r="UOU56" s="11"/>
      <c r="UOV56" s="11"/>
      <c r="UOW56" s="11"/>
      <c r="UOX56" s="11"/>
      <c r="UOY56" s="11"/>
      <c r="UOZ56" s="11"/>
      <c r="UPA56" s="11"/>
      <c r="UPB56" s="11"/>
      <c r="UPC56" s="11"/>
      <c r="UPD56" s="11"/>
      <c r="UPE56" s="11"/>
      <c r="UPF56" s="11"/>
      <c r="UPG56" s="11"/>
      <c r="UPH56" s="11"/>
      <c r="UPI56" s="11"/>
      <c r="UPJ56" s="11"/>
      <c r="UPK56" s="11"/>
      <c r="UPL56" s="11"/>
      <c r="UPM56" s="11"/>
      <c r="UPN56" s="11"/>
      <c r="UPO56" s="11"/>
      <c r="UPP56" s="11"/>
      <c r="UPQ56" s="11"/>
      <c r="UPR56" s="11"/>
      <c r="UPS56" s="11"/>
      <c r="UPT56" s="11"/>
      <c r="UPU56" s="11"/>
      <c r="UPV56" s="11"/>
      <c r="UPW56" s="11"/>
      <c r="UPX56" s="11"/>
      <c r="UPY56" s="11"/>
      <c r="UPZ56" s="11"/>
      <c r="UQA56" s="11"/>
      <c r="UQB56" s="11"/>
      <c r="UQC56" s="11"/>
      <c r="UQD56" s="11"/>
      <c r="UQE56" s="11"/>
      <c r="UQF56" s="11"/>
      <c r="UQG56" s="11"/>
      <c r="UQH56" s="11"/>
      <c r="UQI56" s="11"/>
      <c r="UQJ56" s="11"/>
      <c r="UQK56" s="11"/>
      <c r="UQL56" s="11"/>
      <c r="UQM56" s="11"/>
      <c r="UQN56" s="11"/>
      <c r="UQO56" s="11"/>
      <c r="UQP56" s="11"/>
      <c r="UQQ56" s="11"/>
      <c r="UQR56" s="11"/>
      <c r="UQS56" s="11"/>
      <c r="UQT56" s="11"/>
      <c r="UQU56" s="11"/>
      <c r="UQV56" s="11"/>
      <c r="UQW56" s="11"/>
      <c r="UQX56" s="11"/>
      <c r="UQY56" s="11"/>
      <c r="UQZ56" s="11"/>
      <c r="URA56" s="11"/>
      <c r="URB56" s="11"/>
      <c r="URC56" s="11"/>
      <c r="URD56" s="11"/>
      <c r="URE56" s="11"/>
      <c r="URF56" s="11"/>
      <c r="URG56" s="11"/>
      <c r="URH56" s="11"/>
      <c r="URI56" s="11"/>
      <c r="URJ56" s="11"/>
      <c r="URK56" s="11"/>
      <c r="URL56" s="11"/>
      <c r="URM56" s="11"/>
      <c r="URN56" s="11"/>
      <c r="URO56" s="11"/>
      <c r="URP56" s="11"/>
      <c r="URQ56" s="11"/>
      <c r="URR56" s="11"/>
      <c r="URS56" s="11"/>
      <c r="URT56" s="11"/>
      <c r="URU56" s="11"/>
      <c r="URV56" s="11"/>
      <c r="URW56" s="11"/>
      <c r="URX56" s="11"/>
      <c r="URY56" s="11"/>
      <c r="URZ56" s="11"/>
      <c r="USA56" s="11"/>
      <c r="USB56" s="11"/>
      <c r="USC56" s="11"/>
      <c r="USD56" s="11"/>
      <c r="USE56" s="11"/>
      <c r="USF56" s="11"/>
      <c r="USG56" s="11"/>
      <c r="USH56" s="11"/>
      <c r="USI56" s="11"/>
      <c r="USJ56" s="11"/>
      <c r="USK56" s="11"/>
      <c r="USL56" s="11"/>
      <c r="USM56" s="11"/>
      <c r="USN56" s="11"/>
      <c r="USO56" s="11"/>
      <c r="USP56" s="11"/>
      <c r="USQ56" s="11"/>
      <c r="USR56" s="11"/>
      <c r="USS56" s="11"/>
      <c r="UST56" s="11"/>
      <c r="USU56" s="11"/>
      <c r="USV56" s="11"/>
      <c r="USW56" s="11"/>
      <c r="USX56" s="11"/>
      <c r="USY56" s="11"/>
      <c r="USZ56" s="11"/>
      <c r="UTA56" s="11"/>
      <c r="UTB56" s="11"/>
      <c r="UTC56" s="11"/>
      <c r="UTD56" s="11"/>
      <c r="UTE56" s="11"/>
      <c r="UTF56" s="11"/>
      <c r="UTG56" s="11"/>
      <c r="UTH56" s="11"/>
      <c r="UTI56" s="11"/>
      <c r="UTJ56" s="11"/>
      <c r="UTK56" s="11"/>
      <c r="UTL56" s="11"/>
      <c r="UTM56" s="11"/>
      <c r="UTN56" s="11"/>
      <c r="UTO56" s="11"/>
      <c r="UTP56" s="11"/>
      <c r="UTQ56" s="11"/>
      <c r="UTR56" s="11"/>
      <c r="UTS56" s="11"/>
      <c r="UTT56" s="11"/>
      <c r="UTU56" s="11"/>
      <c r="UTV56" s="11"/>
      <c r="UTW56" s="11"/>
      <c r="UTX56" s="11"/>
      <c r="UTY56" s="11"/>
      <c r="UTZ56" s="11"/>
      <c r="UUA56" s="11"/>
      <c r="UUB56" s="11"/>
      <c r="UUC56" s="11"/>
      <c r="UUD56" s="11"/>
      <c r="UUE56" s="11"/>
      <c r="UUF56" s="11"/>
      <c r="UUG56" s="11"/>
      <c r="UUH56" s="11"/>
      <c r="UUI56" s="11"/>
      <c r="UUJ56" s="11"/>
      <c r="UUK56" s="11"/>
      <c r="UUL56" s="11"/>
      <c r="UUM56" s="11"/>
      <c r="UUN56" s="11"/>
      <c r="UUO56" s="11"/>
      <c r="UUP56" s="11"/>
      <c r="UUQ56" s="11"/>
      <c r="UUR56" s="11"/>
      <c r="UUS56" s="11"/>
      <c r="UUT56" s="11"/>
      <c r="UUU56" s="11"/>
      <c r="UUV56" s="11"/>
      <c r="UUW56" s="11"/>
      <c r="UUX56" s="11"/>
      <c r="UUY56" s="11"/>
      <c r="UUZ56" s="11"/>
      <c r="UVA56" s="11"/>
      <c r="UVB56" s="11"/>
      <c r="UVC56" s="11"/>
      <c r="UVD56" s="11"/>
      <c r="UVE56" s="11"/>
      <c r="UVF56" s="11"/>
      <c r="UVG56" s="11"/>
      <c r="UVH56" s="11"/>
      <c r="UVI56" s="11"/>
      <c r="UVJ56" s="11"/>
      <c r="UVK56" s="11"/>
      <c r="UVL56" s="11"/>
      <c r="UVM56" s="11"/>
      <c r="UVN56" s="11"/>
      <c r="UVO56" s="11"/>
      <c r="UVP56" s="11"/>
      <c r="UVQ56" s="11"/>
      <c r="UVR56" s="11"/>
      <c r="UVS56" s="11"/>
      <c r="UVT56" s="11"/>
      <c r="UVU56" s="11"/>
      <c r="UVV56" s="11"/>
      <c r="UVW56" s="11"/>
      <c r="UVX56" s="11"/>
      <c r="UVY56" s="11"/>
      <c r="UVZ56" s="11"/>
      <c r="UWA56" s="11"/>
      <c r="UWB56" s="11"/>
      <c r="UWC56" s="11"/>
      <c r="UWD56" s="11"/>
      <c r="UWE56" s="11"/>
      <c r="UWF56" s="11"/>
      <c r="UWG56" s="11"/>
      <c r="UWH56" s="11"/>
      <c r="UWI56" s="11"/>
      <c r="UWJ56" s="11"/>
      <c r="UWK56" s="11"/>
      <c r="UWL56" s="11"/>
      <c r="UWM56" s="11"/>
      <c r="UWN56" s="11"/>
      <c r="UWO56" s="11"/>
      <c r="UWP56" s="11"/>
      <c r="UWQ56" s="11"/>
      <c r="UWR56" s="11"/>
      <c r="UWS56" s="11"/>
      <c r="UWT56" s="11"/>
      <c r="UWU56" s="11"/>
      <c r="UWV56" s="11"/>
      <c r="UWW56" s="11"/>
      <c r="UWX56" s="11"/>
      <c r="UWY56" s="11"/>
      <c r="UWZ56" s="11"/>
      <c r="UXA56" s="11"/>
      <c r="UXB56" s="11"/>
      <c r="UXC56" s="11"/>
      <c r="UXD56" s="11"/>
      <c r="UXE56" s="11"/>
      <c r="UXF56" s="11"/>
      <c r="UXG56" s="11"/>
      <c r="UXH56" s="11"/>
      <c r="UXI56" s="11"/>
      <c r="UXJ56" s="11"/>
      <c r="UXK56" s="11"/>
      <c r="UXL56" s="11"/>
      <c r="UXM56" s="11"/>
      <c r="UXN56" s="11"/>
      <c r="UXO56" s="11"/>
      <c r="UXP56" s="11"/>
      <c r="UXQ56" s="11"/>
      <c r="UXR56" s="11"/>
      <c r="UXS56" s="11"/>
      <c r="UXT56" s="11"/>
      <c r="UXU56" s="11"/>
      <c r="UXV56" s="11"/>
      <c r="UXW56" s="11"/>
      <c r="UXX56" s="11"/>
      <c r="UXY56" s="11"/>
      <c r="UXZ56" s="11"/>
      <c r="UYA56" s="11"/>
      <c r="UYB56" s="11"/>
      <c r="UYC56" s="11"/>
      <c r="UYD56" s="11"/>
      <c r="UYE56" s="11"/>
      <c r="UYF56" s="11"/>
      <c r="UYG56" s="11"/>
      <c r="UYH56" s="11"/>
      <c r="UYI56" s="11"/>
      <c r="UYJ56" s="11"/>
      <c r="UYK56" s="11"/>
      <c r="UYL56" s="11"/>
      <c r="UYM56" s="11"/>
      <c r="UYN56" s="11"/>
      <c r="UYO56" s="11"/>
      <c r="UYP56" s="11"/>
      <c r="UYQ56" s="11"/>
      <c r="UYR56" s="11"/>
      <c r="UYS56" s="11"/>
      <c r="UYT56" s="11"/>
      <c r="UYU56" s="11"/>
      <c r="UYV56" s="11"/>
      <c r="UYW56" s="11"/>
      <c r="UYX56" s="11"/>
      <c r="UYY56" s="11"/>
      <c r="UYZ56" s="11"/>
      <c r="UZA56" s="11"/>
      <c r="UZB56" s="11"/>
      <c r="UZC56" s="11"/>
      <c r="UZD56" s="11"/>
      <c r="UZE56" s="11"/>
      <c r="UZF56" s="11"/>
      <c r="UZG56" s="11"/>
      <c r="UZH56" s="11"/>
      <c r="UZI56" s="11"/>
      <c r="UZJ56" s="11"/>
      <c r="UZK56" s="11"/>
      <c r="UZL56" s="11"/>
      <c r="UZM56" s="11"/>
      <c r="UZN56" s="11"/>
      <c r="UZO56" s="11"/>
      <c r="UZP56" s="11"/>
      <c r="UZQ56" s="11"/>
      <c r="UZR56" s="11"/>
      <c r="UZS56" s="11"/>
      <c r="UZT56" s="11"/>
      <c r="UZU56" s="11"/>
      <c r="UZV56" s="11"/>
      <c r="UZW56" s="11"/>
      <c r="UZX56" s="11"/>
      <c r="UZY56" s="11"/>
      <c r="UZZ56" s="11"/>
      <c r="VAA56" s="11"/>
      <c r="VAB56" s="11"/>
      <c r="VAC56" s="11"/>
      <c r="VAD56" s="11"/>
      <c r="VAE56" s="11"/>
      <c r="VAF56" s="11"/>
      <c r="VAG56" s="11"/>
      <c r="VAH56" s="11"/>
      <c r="VAI56" s="11"/>
      <c r="VAJ56" s="11"/>
      <c r="VAK56" s="11"/>
      <c r="VAL56" s="11"/>
      <c r="VAM56" s="11"/>
      <c r="VAN56" s="11"/>
      <c r="VAO56" s="11"/>
      <c r="VAP56" s="11"/>
      <c r="VAQ56" s="11"/>
      <c r="VAR56" s="11"/>
      <c r="VAS56" s="11"/>
      <c r="VAT56" s="11"/>
      <c r="VAU56" s="11"/>
      <c r="VAV56" s="11"/>
      <c r="VAW56" s="11"/>
      <c r="VAX56" s="11"/>
      <c r="VAY56" s="11"/>
      <c r="VAZ56" s="11"/>
      <c r="VBA56" s="11"/>
      <c r="VBB56" s="11"/>
      <c r="VBC56" s="11"/>
      <c r="VBD56" s="11"/>
      <c r="VBE56" s="11"/>
      <c r="VBF56" s="11"/>
      <c r="VBG56" s="11"/>
      <c r="VBH56" s="11"/>
      <c r="VBI56" s="11"/>
      <c r="VBJ56" s="11"/>
      <c r="VBK56" s="11"/>
      <c r="VBL56" s="11"/>
      <c r="VBM56" s="11"/>
      <c r="VBN56" s="11"/>
      <c r="VBO56" s="11"/>
      <c r="VBP56" s="11"/>
      <c r="VBQ56" s="11"/>
      <c r="VBR56" s="11"/>
      <c r="VBS56" s="11"/>
      <c r="VBT56" s="11"/>
      <c r="VBU56" s="11"/>
      <c r="VBV56" s="11"/>
      <c r="VBW56" s="11"/>
      <c r="VBX56" s="11"/>
      <c r="VBY56" s="11"/>
      <c r="VBZ56" s="11"/>
      <c r="VCA56" s="11"/>
      <c r="VCB56" s="11"/>
      <c r="VCC56" s="11"/>
      <c r="VCD56" s="11"/>
      <c r="VCE56" s="11"/>
      <c r="VCF56" s="11"/>
      <c r="VCG56" s="11"/>
      <c r="VCH56" s="11"/>
      <c r="VCI56" s="11"/>
      <c r="VCJ56" s="11"/>
      <c r="VCK56" s="11"/>
      <c r="VCL56" s="11"/>
      <c r="VCM56" s="11"/>
      <c r="VCN56" s="11"/>
      <c r="VCO56" s="11"/>
      <c r="VCP56" s="11"/>
      <c r="VCQ56" s="11"/>
      <c r="VCR56" s="11"/>
      <c r="VCS56" s="11"/>
      <c r="VCT56" s="11"/>
      <c r="VCU56" s="11"/>
      <c r="VCV56" s="11"/>
      <c r="VCW56" s="11"/>
      <c r="VCX56" s="11"/>
      <c r="VCY56" s="11"/>
      <c r="VCZ56" s="11"/>
      <c r="VDA56" s="11"/>
      <c r="VDB56" s="11"/>
      <c r="VDC56" s="11"/>
      <c r="VDD56" s="11"/>
      <c r="VDE56" s="11"/>
      <c r="VDF56" s="11"/>
      <c r="VDG56" s="11"/>
      <c r="VDH56" s="11"/>
      <c r="VDI56" s="11"/>
      <c r="VDJ56" s="11"/>
      <c r="VDK56" s="11"/>
      <c r="VDL56" s="11"/>
      <c r="VDM56" s="11"/>
      <c r="VDN56" s="11"/>
      <c r="VDO56" s="11"/>
      <c r="VDP56" s="11"/>
      <c r="VDQ56" s="11"/>
      <c r="VDR56" s="11"/>
      <c r="VDS56" s="11"/>
      <c r="VDT56" s="11"/>
      <c r="VDU56" s="11"/>
      <c r="VDV56" s="11"/>
      <c r="VDW56" s="11"/>
      <c r="VDX56" s="11"/>
      <c r="VDY56" s="11"/>
      <c r="VDZ56" s="11"/>
      <c r="VEA56" s="11"/>
      <c r="VEB56" s="11"/>
      <c r="VEC56" s="11"/>
      <c r="VED56" s="11"/>
      <c r="VEE56" s="11"/>
      <c r="VEF56" s="11"/>
      <c r="VEG56" s="11"/>
      <c r="VEH56" s="11"/>
      <c r="VEI56" s="11"/>
      <c r="VEJ56" s="11"/>
      <c r="VEK56" s="11"/>
      <c r="VEL56" s="11"/>
      <c r="VEM56" s="11"/>
      <c r="VEN56" s="11"/>
      <c r="VEO56" s="11"/>
      <c r="VEP56" s="11"/>
      <c r="VEQ56" s="11"/>
      <c r="VER56" s="11"/>
      <c r="VES56" s="11"/>
      <c r="VET56" s="11"/>
      <c r="VEU56" s="11"/>
      <c r="VEV56" s="11"/>
      <c r="VEW56" s="11"/>
      <c r="VEX56" s="11"/>
      <c r="VEY56" s="11"/>
      <c r="VEZ56" s="11"/>
      <c r="VFA56" s="11"/>
      <c r="VFB56" s="11"/>
      <c r="VFC56" s="11"/>
      <c r="VFD56" s="11"/>
      <c r="VFE56" s="11"/>
      <c r="VFF56" s="11"/>
      <c r="VFG56" s="11"/>
      <c r="VFH56" s="11"/>
      <c r="VFI56" s="11"/>
      <c r="VFJ56" s="11"/>
      <c r="VFK56" s="11"/>
      <c r="VFL56" s="11"/>
      <c r="VFM56" s="11"/>
      <c r="VFN56" s="11"/>
      <c r="VFO56" s="11"/>
      <c r="VFP56" s="11"/>
      <c r="VFQ56" s="11"/>
      <c r="VFR56" s="11"/>
      <c r="VFS56" s="11"/>
      <c r="VFT56" s="11"/>
      <c r="VFU56" s="11"/>
      <c r="VFV56" s="11"/>
      <c r="VFW56" s="11"/>
      <c r="VFX56" s="11"/>
      <c r="VFY56" s="11"/>
      <c r="VFZ56" s="11"/>
      <c r="VGA56" s="11"/>
      <c r="VGB56" s="11"/>
      <c r="VGC56" s="11"/>
      <c r="VGD56" s="11"/>
      <c r="VGE56" s="11"/>
      <c r="VGF56" s="11"/>
      <c r="VGG56" s="11"/>
      <c r="VGH56" s="11"/>
      <c r="VGI56" s="11"/>
      <c r="VGJ56" s="11"/>
      <c r="VGK56" s="11"/>
      <c r="VGL56" s="11"/>
      <c r="VGM56" s="11"/>
      <c r="VGN56" s="11"/>
      <c r="VGO56" s="11"/>
      <c r="VGP56" s="11"/>
      <c r="VGQ56" s="11"/>
      <c r="VGR56" s="11"/>
      <c r="VGS56" s="11"/>
      <c r="VGT56" s="11"/>
      <c r="VGU56" s="11"/>
      <c r="VGV56" s="11"/>
      <c r="VGW56" s="11"/>
      <c r="VGX56" s="11"/>
      <c r="VGY56" s="11"/>
      <c r="VGZ56" s="11"/>
      <c r="VHA56" s="11"/>
      <c r="VHB56" s="11"/>
      <c r="VHC56" s="11"/>
      <c r="VHD56" s="11"/>
      <c r="VHE56" s="11"/>
      <c r="VHF56" s="11"/>
      <c r="VHG56" s="11"/>
      <c r="VHH56" s="11"/>
      <c r="VHI56" s="11"/>
      <c r="VHJ56" s="11"/>
      <c r="VHK56" s="11"/>
      <c r="VHL56" s="11"/>
      <c r="VHM56" s="11"/>
      <c r="VHN56" s="11"/>
      <c r="VHO56" s="11"/>
      <c r="VHP56" s="11"/>
      <c r="VHQ56" s="11"/>
      <c r="VHR56" s="11"/>
      <c r="VHS56" s="11"/>
      <c r="VHT56" s="11"/>
      <c r="VHU56" s="11"/>
      <c r="VHV56" s="11"/>
      <c r="VHW56" s="11"/>
      <c r="VHX56" s="11"/>
      <c r="VHY56" s="11"/>
      <c r="VHZ56" s="11"/>
      <c r="VIA56" s="11"/>
      <c r="VIB56" s="11"/>
      <c r="VIC56" s="11"/>
      <c r="VID56" s="11"/>
      <c r="VIE56" s="11"/>
      <c r="VIF56" s="11"/>
      <c r="VIG56" s="11"/>
      <c r="VIH56" s="11"/>
      <c r="VII56" s="11"/>
      <c r="VIJ56" s="11"/>
      <c r="VIK56" s="11"/>
      <c r="VIL56" s="11"/>
      <c r="VIM56" s="11"/>
      <c r="VIN56" s="11"/>
      <c r="VIO56" s="11"/>
      <c r="VIP56" s="11"/>
      <c r="VIQ56" s="11"/>
      <c r="VIR56" s="11"/>
      <c r="VIS56" s="11"/>
      <c r="VIT56" s="11"/>
      <c r="VIU56" s="11"/>
      <c r="VIV56" s="11"/>
      <c r="VIW56" s="11"/>
      <c r="VIX56" s="11"/>
      <c r="VIY56" s="11"/>
      <c r="VIZ56" s="11"/>
      <c r="VJA56" s="11"/>
      <c r="VJB56" s="11"/>
      <c r="VJC56" s="11"/>
      <c r="VJD56" s="11"/>
      <c r="VJE56" s="11"/>
      <c r="VJF56" s="11"/>
      <c r="VJG56" s="11"/>
      <c r="VJH56" s="11"/>
      <c r="VJI56" s="11"/>
      <c r="VJJ56" s="11"/>
      <c r="VJK56" s="11"/>
      <c r="VJL56" s="11"/>
      <c r="VJM56" s="11"/>
      <c r="VJN56" s="11"/>
      <c r="VJO56" s="11"/>
      <c r="VJP56" s="11"/>
      <c r="VJQ56" s="11"/>
      <c r="VJR56" s="11"/>
      <c r="VJS56" s="11"/>
      <c r="VJT56" s="11"/>
      <c r="VJU56" s="11"/>
      <c r="VJV56" s="11"/>
      <c r="VJW56" s="11"/>
      <c r="VJX56" s="11"/>
      <c r="VJY56" s="11"/>
      <c r="VJZ56" s="11"/>
      <c r="VKA56" s="11"/>
      <c r="VKB56" s="11"/>
      <c r="VKC56" s="11"/>
      <c r="VKD56" s="11"/>
      <c r="VKE56" s="11"/>
      <c r="VKF56" s="11"/>
      <c r="VKG56" s="11"/>
      <c r="VKH56" s="11"/>
      <c r="VKI56" s="11"/>
      <c r="VKJ56" s="11"/>
      <c r="VKK56" s="11"/>
      <c r="VKL56" s="11"/>
      <c r="VKM56" s="11"/>
      <c r="VKN56" s="11"/>
      <c r="VKO56" s="11"/>
      <c r="VKP56" s="11"/>
      <c r="VKQ56" s="11"/>
      <c r="VKR56" s="11"/>
      <c r="VKS56" s="11"/>
      <c r="VKT56" s="11"/>
      <c r="VKU56" s="11"/>
      <c r="VKV56" s="11"/>
      <c r="VKW56" s="11"/>
      <c r="VKX56" s="11"/>
      <c r="VKY56" s="11"/>
      <c r="VKZ56" s="11"/>
      <c r="VLA56" s="11"/>
      <c r="VLB56" s="11"/>
      <c r="VLC56" s="11"/>
      <c r="VLD56" s="11"/>
      <c r="VLE56" s="11"/>
      <c r="VLF56" s="11"/>
      <c r="VLG56" s="11"/>
      <c r="VLH56" s="11"/>
      <c r="VLI56" s="11"/>
      <c r="VLJ56" s="11"/>
      <c r="VLK56" s="11"/>
      <c r="VLL56" s="11"/>
      <c r="VLM56" s="11"/>
      <c r="VLN56" s="11"/>
      <c r="VLO56" s="11"/>
      <c r="VLP56" s="11"/>
      <c r="VLQ56" s="11"/>
      <c r="VLR56" s="11"/>
      <c r="VLS56" s="11"/>
      <c r="VLT56" s="11"/>
      <c r="VLU56" s="11"/>
      <c r="VLV56" s="11"/>
      <c r="VLW56" s="11"/>
      <c r="VLX56" s="11"/>
      <c r="VLY56" s="11"/>
      <c r="VLZ56" s="11"/>
      <c r="VMA56" s="11"/>
      <c r="VMB56" s="11"/>
      <c r="VMC56" s="11"/>
      <c r="VMD56" s="11"/>
      <c r="VME56" s="11"/>
      <c r="VMF56" s="11"/>
      <c r="VMG56" s="11"/>
      <c r="VMH56" s="11"/>
      <c r="VMI56" s="11"/>
      <c r="VMJ56" s="11"/>
      <c r="VMK56" s="11"/>
      <c r="VML56" s="11"/>
      <c r="VMM56" s="11"/>
      <c r="VMN56" s="11"/>
      <c r="VMO56" s="11"/>
      <c r="VMP56" s="11"/>
      <c r="VMQ56" s="11"/>
      <c r="VMR56" s="11"/>
      <c r="VMS56" s="11"/>
      <c r="VMT56" s="11"/>
      <c r="VMU56" s="11"/>
      <c r="VMV56" s="11"/>
      <c r="VMW56" s="11"/>
      <c r="VMX56" s="11"/>
      <c r="VMY56" s="11"/>
      <c r="VMZ56" s="11"/>
      <c r="VNA56" s="11"/>
      <c r="VNB56" s="11"/>
      <c r="VNC56" s="11"/>
      <c r="VND56" s="11"/>
      <c r="VNE56" s="11"/>
      <c r="VNF56" s="11"/>
      <c r="VNG56" s="11"/>
      <c r="VNH56" s="11"/>
      <c r="VNI56" s="11"/>
      <c r="VNJ56" s="11"/>
      <c r="VNK56" s="11"/>
      <c r="VNL56" s="11"/>
      <c r="VNM56" s="11"/>
      <c r="VNN56" s="11"/>
      <c r="VNO56" s="11"/>
      <c r="VNP56" s="11"/>
      <c r="VNQ56" s="11"/>
      <c r="VNR56" s="11"/>
      <c r="VNS56" s="11"/>
      <c r="VNT56" s="11"/>
      <c r="VNU56" s="11"/>
      <c r="VNV56" s="11"/>
      <c r="VNW56" s="11"/>
      <c r="VNX56" s="11"/>
      <c r="VNY56" s="11"/>
      <c r="VNZ56" s="11"/>
      <c r="VOA56" s="11"/>
      <c r="VOB56" s="11"/>
      <c r="VOC56" s="11"/>
      <c r="VOD56" s="11"/>
      <c r="VOE56" s="11"/>
      <c r="VOF56" s="11"/>
      <c r="VOG56" s="11"/>
      <c r="VOH56" s="11"/>
      <c r="VOI56" s="11"/>
      <c r="VOJ56" s="11"/>
      <c r="VOK56" s="11"/>
      <c r="VOL56" s="11"/>
      <c r="VOM56" s="11"/>
      <c r="VON56" s="11"/>
      <c r="VOO56" s="11"/>
      <c r="VOP56" s="11"/>
      <c r="VOQ56" s="11"/>
      <c r="VOR56" s="11"/>
      <c r="VOS56" s="11"/>
      <c r="VOT56" s="11"/>
      <c r="VOU56" s="11"/>
      <c r="VOV56" s="11"/>
      <c r="VOW56" s="11"/>
      <c r="VOX56" s="11"/>
      <c r="VOY56" s="11"/>
      <c r="VOZ56" s="11"/>
      <c r="VPA56" s="11"/>
      <c r="VPB56" s="11"/>
      <c r="VPC56" s="11"/>
      <c r="VPD56" s="11"/>
      <c r="VPE56" s="11"/>
      <c r="VPF56" s="11"/>
      <c r="VPG56" s="11"/>
      <c r="VPH56" s="11"/>
      <c r="VPI56" s="11"/>
      <c r="VPJ56" s="11"/>
      <c r="VPK56" s="11"/>
      <c r="VPL56" s="11"/>
      <c r="VPM56" s="11"/>
      <c r="VPN56" s="11"/>
      <c r="VPO56" s="11"/>
      <c r="VPP56" s="11"/>
      <c r="VPQ56" s="11"/>
      <c r="VPR56" s="11"/>
      <c r="VPS56" s="11"/>
      <c r="VPT56" s="11"/>
      <c r="VPU56" s="11"/>
      <c r="VPV56" s="11"/>
      <c r="VPW56" s="11"/>
      <c r="VPX56" s="11"/>
      <c r="VPY56" s="11"/>
      <c r="VPZ56" s="11"/>
      <c r="VQA56" s="11"/>
      <c r="VQB56" s="11"/>
      <c r="VQC56" s="11"/>
      <c r="VQD56" s="11"/>
      <c r="VQE56" s="11"/>
      <c r="VQF56" s="11"/>
      <c r="VQG56" s="11"/>
      <c r="VQH56" s="11"/>
      <c r="VQI56" s="11"/>
      <c r="VQJ56" s="11"/>
      <c r="VQK56" s="11"/>
    </row>
    <row r="57" spans="1:15325" ht="14.25" customHeight="1" x14ac:dyDescent="0.25">
      <c r="J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c r="II57" s="11"/>
      <c r="IJ57" s="11"/>
      <c r="IK57" s="11"/>
      <c r="IL57" s="11"/>
      <c r="IM57" s="11"/>
      <c r="IN57" s="11"/>
      <c r="IO57" s="11"/>
      <c r="IP57" s="11"/>
      <c r="IQ57" s="11"/>
      <c r="IR57" s="11"/>
      <c r="IS57" s="11"/>
      <c r="IT57" s="11"/>
      <c r="IU57" s="11"/>
      <c r="IV57" s="11"/>
      <c r="IW57" s="11"/>
      <c r="IX57" s="11"/>
      <c r="IY57" s="11"/>
      <c r="IZ57" s="11"/>
      <c r="JA57" s="11"/>
      <c r="JB57" s="11"/>
      <c r="JC57" s="11"/>
      <c r="JD57" s="11"/>
      <c r="JE57" s="11"/>
      <c r="JF57" s="11"/>
      <c r="JG57" s="11"/>
      <c r="JH57" s="11"/>
      <c r="JI57" s="11"/>
      <c r="JJ57" s="11"/>
      <c r="JK57" s="11"/>
      <c r="JL57" s="11"/>
      <c r="JM57" s="11"/>
      <c r="JN57" s="11"/>
      <c r="JO57" s="11"/>
      <c r="JP57" s="11"/>
      <c r="JQ57" s="11"/>
      <c r="JR57" s="11"/>
      <c r="JS57" s="11"/>
      <c r="JT57" s="11"/>
      <c r="JU57" s="11"/>
      <c r="JV57" s="11"/>
      <c r="JW57" s="11"/>
      <c r="JX57" s="11"/>
      <c r="JY57" s="11"/>
      <c r="JZ57" s="11"/>
      <c r="KA57" s="11"/>
      <c r="KB57" s="11"/>
      <c r="KC57" s="11"/>
      <c r="KD57" s="11"/>
      <c r="KE57" s="11"/>
      <c r="KF57" s="11"/>
      <c r="KG57" s="11"/>
      <c r="KH57" s="11"/>
      <c r="KI57" s="11"/>
      <c r="KJ57" s="11"/>
      <c r="KK57" s="11"/>
      <c r="KL57" s="11"/>
      <c r="KM57" s="11"/>
      <c r="KN57" s="11"/>
      <c r="KO57" s="11"/>
      <c r="KP57" s="11"/>
      <c r="KQ57" s="11"/>
      <c r="KR57" s="11"/>
      <c r="KS57" s="11"/>
      <c r="KT57" s="11"/>
      <c r="KU57" s="11"/>
      <c r="KV57" s="11"/>
      <c r="KW57" s="11"/>
      <c r="KX57" s="11"/>
      <c r="KY57" s="11"/>
      <c r="KZ57" s="11"/>
      <c r="LA57" s="11"/>
      <c r="LB57" s="11"/>
      <c r="LC57" s="11"/>
      <c r="LD57" s="11"/>
      <c r="LE57" s="11"/>
      <c r="LF57" s="11"/>
      <c r="LG57" s="11"/>
      <c r="LH57" s="11"/>
      <c r="LI57" s="11"/>
      <c r="LJ57" s="11"/>
      <c r="LK57" s="11"/>
      <c r="LL57" s="11"/>
      <c r="LM57" s="11"/>
      <c r="LN57" s="11"/>
      <c r="LO57" s="11"/>
      <c r="LP57" s="11"/>
      <c r="LQ57" s="11"/>
      <c r="LR57" s="11"/>
      <c r="LS57" s="11"/>
      <c r="LT57" s="11"/>
      <c r="LU57" s="11"/>
      <c r="LV57" s="11"/>
      <c r="LW57" s="11"/>
      <c r="LX57" s="11"/>
      <c r="LY57" s="11"/>
      <c r="LZ57" s="11"/>
      <c r="MA57" s="11"/>
      <c r="MB57" s="11"/>
      <c r="MC57" s="11"/>
      <c r="MD57" s="11"/>
      <c r="ME57" s="11"/>
      <c r="MF57" s="11"/>
      <c r="MG57" s="11"/>
      <c r="MH57" s="11"/>
      <c r="MI57" s="11"/>
      <c r="MJ57" s="11"/>
      <c r="MK57" s="11"/>
      <c r="ML57" s="11"/>
      <c r="MM57" s="11"/>
      <c r="MN57" s="11"/>
      <c r="MO57" s="11"/>
      <c r="MP57" s="11"/>
      <c r="MQ57" s="11"/>
      <c r="MR57" s="11"/>
      <c r="MS57" s="11"/>
      <c r="MT57" s="11"/>
      <c r="MU57" s="11"/>
      <c r="MV57" s="11"/>
      <c r="MW57" s="11"/>
      <c r="MX57" s="11"/>
      <c r="MY57" s="11"/>
      <c r="MZ57" s="11"/>
      <c r="NA57" s="11"/>
      <c r="NB57" s="11"/>
      <c r="NC57" s="11"/>
      <c r="ND57" s="11"/>
      <c r="NE57" s="11"/>
      <c r="NF57" s="11"/>
      <c r="NG57" s="11"/>
      <c r="NH57" s="11"/>
      <c r="NI57" s="11"/>
      <c r="NJ57" s="11"/>
      <c r="NK57" s="11"/>
      <c r="NL57" s="11"/>
      <c r="NM57" s="11"/>
      <c r="NN57" s="11"/>
      <c r="NO57" s="11"/>
      <c r="NP57" s="11"/>
      <c r="NQ57" s="11"/>
      <c r="NR57" s="11"/>
      <c r="NS57" s="11"/>
      <c r="NT57" s="11"/>
      <c r="NU57" s="11"/>
      <c r="NV57" s="11"/>
      <c r="NW57" s="11"/>
      <c r="NX57" s="11"/>
      <c r="NY57" s="11"/>
      <c r="NZ57" s="11"/>
      <c r="OA57" s="11"/>
      <c r="OB57" s="11"/>
      <c r="OC57" s="11"/>
      <c r="OD57" s="11"/>
      <c r="OE57" s="11"/>
      <c r="OF57" s="11"/>
      <c r="OG57" s="11"/>
      <c r="OH57" s="11"/>
      <c r="OI57" s="11"/>
      <c r="OJ57" s="11"/>
      <c r="OK57" s="11"/>
      <c r="OL57" s="11"/>
      <c r="OM57" s="11"/>
      <c r="ON57" s="11"/>
      <c r="OO57" s="11"/>
      <c r="OP57" s="11"/>
      <c r="OQ57" s="11"/>
      <c r="OR57" s="11"/>
      <c r="OS57" s="11"/>
      <c r="OT57" s="11"/>
      <c r="OU57" s="11"/>
      <c r="OV57" s="11"/>
      <c r="OW57" s="11"/>
      <c r="OX57" s="11"/>
      <c r="OY57" s="11"/>
      <c r="OZ57" s="11"/>
      <c r="PA57" s="11"/>
      <c r="PB57" s="11"/>
      <c r="PC57" s="11"/>
      <c r="PD57" s="11"/>
      <c r="PE57" s="11"/>
      <c r="PF57" s="11"/>
      <c r="PG57" s="11"/>
      <c r="PH57" s="11"/>
      <c r="PI57" s="11"/>
      <c r="PJ57" s="11"/>
      <c r="PK57" s="11"/>
      <c r="PL57" s="11"/>
      <c r="PM57" s="11"/>
      <c r="PN57" s="11"/>
      <c r="PO57" s="11"/>
      <c r="PP57" s="11"/>
      <c r="PQ57" s="11"/>
      <c r="PR57" s="11"/>
      <c r="PS57" s="11"/>
      <c r="PT57" s="11"/>
      <c r="PU57" s="11"/>
      <c r="PV57" s="11"/>
      <c r="PW57" s="11"/>
      <c r="PX57" s="11"/>
      <c r="PY57" s="11"/>
      <c r="PZ57" s="11"/>
      <c r="QA57" s="11"/>
      <c r="QB57" s="11"/>
      <c r="QC57" s="11"/>
      <c r="QD57" s="11"/>
      <c r="QE57" s="11"/>
      <c r="QF57" s="11"/>
      <c r="QG57" s="11"/>
      <c r="QH57" s="11"/>
      <c r="QI57" s="11"/>
      <c r="QJ57" s="11"/>
      <c r="QK57" s="11"/>
      <c r="QL57" s="11"/>
      <c r="QM57" s="11"/>
      <c r="QN57" s="11"/>
      <c r="QO57" s="11"/>
      <c r="QP57" s="11"/>
      <c r="QQ57" s="11"/>
      <c r="QR57" s="11"/>
      <c r="QS57" s="11"/>
      <c r="QT57" s="11"/>
      <c r="QU57" s="11"/>
      <c r="QV57" s="11"/>
      <c r="QW57" s="11"/>
      <c r="QX57" s="11"/>
      <c r="QY57" s="11"/>
      <c r="QZ57" s="11"/>
      <c r="RA57" s="11"/>
      <c r="RB57" s="11"/>
      <c r="RC57" s="11"/>
      <c r="RD57" s="11"/>
      <c r="RE57" s="11"/>
      <c r="RF57" s="11"/>
      <c r="RG57" s="11"/>
      <c r="RH57" s="11"/>
      <c r="RI57" s="11"/>
      <c r="RJ57" s="11"/>
      <c r="RK57" s="11"/>
      <c r="RL57" s="11"/>
      <c r="RM57" s="11"/>
      <c r="RN57" s="11"/>
      <c r="RO57" s="11"/>
      <c r="RP57" s="11"/>
      <c r="RQ57" s="11"/>
      <c r="RR57" s="11"/>
      <c r="RS57" s="11"/>
      <c r="RT57" s="11"/>
      <c r="RU57" s="11"/>
      <c r="RV57" s="11"/>
      <c r="RW57" s="11"/>
      <c r="RX57" s="11"/>
      <c r="RY57" s="11"/>
      <c r="RZ57" s="11"/>
      <c r="SA57" s="11"/>
      <c r="SB57" s="11"/>
      <c r="SC57" s="11"/>
      <c r="SD57" s="11"/>
      <c r="SE57" s="11"/>
      <c r="SF57" s="11"/>
      <c r="SG57" s="11"/>
      <c r="SH57" s="11"/>
      <c r="SI57" s="11"/>
      <c r="SJ57" s="11"/>
      <c r="SK57" s="11"/>
      <c r="SL57" s="11"/>
      <c r="SM57" s="11"/>
      <c r="SN57" s="11"/>
      <c r="SO57" s="11"/>
      <c r="SP57" s="11"/>
      <c r="SQ57" s="11"/>
      <c r="SR57" s="11"/>
      <c r="SS57" s="11"/>
      <c r="ST57" s="11"/>
      <c r="SU57" s="11"/>
      <c r="SV57" s="11"/>
      <c r="SW57" s="11"/>
      <c r="SX57" s="11"/>
      <c r="SY57" s="11"/>
      <c r="SZ57" s="11"/>
      <c r="TA57" s="11"/>
      <c r="TB57" s="11"/>
      <c r="TC57" s="11"/>
      <c r="TD57" s="11"/>
      <c r="TE57" s="11"/>
      <c r="TF57" s="11"/>
      <c r="TG57" s="11"/>
      <c r="TH57" s="11"/>
      <c r="TI57" s="11"/>
      <c r="TJ57" s="11"/>
      <c r="TK57" s="11"/>
      <c r="TL57" s="11"/>
      <c r="TM57" s="11"/>
      <c r="TN57" s="11"/>
      <c r="TO57" s="11"/>
      <c r="TP57" s="11"/>
      <c r="TQ57" s="11"/>
      <c r="TR57" s="11"/>
      <c r="TS57" s="11"/>
      <c r="TT57" s="11"/>
      <c r="TU57" s="11"/>
      <c r="TV57" s="11"/>
      <c r="TW57" s="11"/>
      <c r="TX57" s="11"/>
      <c r="TY57" s="11"/>
      <c r="TZ57" s="11"/>
      <c r="UA57" s="11"/>
      <c r="UB57" s="11"/>
      <c r="UC57" s="11"/>
      <c r="UD57" s="11"/>
      <c r="UE57" s="11"/>
      <c r="UF57" s="11"/>
      <c r="UG57" s="11"/>
      <c r="UH57" s="11"/>
      <c r="UI57" s="11"/>
      <c r="UJ57" s="11"/>
      <c r="UK57" s="11"/>
      <c r="UL57" s="11"/>
      <c r="UM57" s="11"/>
      <c r="UN57" s="11"/>
      <c r="UO57" s="11"/>
      <c r="UP57" s="11"/>
      <c r="UQ57" s="11"/>
      <c r="UR57" s="11"/>
      <c r="US57" s="11"/>
      <c r="UT57" s="11"/>
      <c r="UU57" s="11"/>
      <c r="UV57" s="11"/>
      <c r="UW57" s="11"/>
      <c r="UX57" s="11"/>
      <c r="UY57" s="11"/>
      <c r="UZ57" s="11"/>
      <c r="VA57" s="11"/>
      <c r="VB57" s="11"/>
      <c r="VC57" s="11"/>
      <c r="VD57" s="11"/>
      <c r="VE57" s="11"/>
      <c r="VF57" s="11"/>
      <c r="VG57" s="11"/>
      <c r="VH57" s="11"/>
      <c r="VI57" s="11"/>
      <c r="VJ57" s="11"/>
      <c r="VK57" s="11"/>
      <c r="VL57" s="11"/>
      <c r="VM57" s="11"/>
      <c r="VN57" s="11"/>
      <c r="VO57" s="11"/>
      <c r="VP57" s="11"/>
      <c r="VQ57" s="11"/>
      <c r="VR57" s="11"/>
      <c r="VS57" s="11"/>
      <c r="VT57" s="11"/>
      <c r="VU57" s="11"/>
      <c r="VV57" s="11"/>
      <c r="VW57" s="11"/>
      <c r="VX57" s="11"/>
      <c r="VY57" s="11"/>
      <c r="VZ57" s="11"/>
      <c r="WA57" s="11"/>
      <c r="WB57" s="11"/>
      <c r="WC57" s="11"/>
      <c r="WD57" s="11"/>
      <c r="WE57" s="11"/>
      <c r="WF57" s="11"/>
      <c r="WG57" s="11"/>
      <c r="WH57" s="11"/>
      <c r="WI57" s="11"/>
      <c r="WJ57" s="11"/>
      <c r="WK57" s="11"/>
      <c r="WL57" s="11"/>
      <c r="WM57" s="11"/>
      <c r="WN57" s="11"/>
      <c r="WO57" s="11"/>
      <c r="WP57" s="11"/>
      <c r="WQ57" s="11"/>
      <c r="WR57" s="11"/>
      <c r="WS57" s="11"/>
      <c r="WT57" s="11"/>
      <c r="WU57" s="11"/>
      <c r="WV57" s="11"/>
      <c r="WW57" s="11"/>
      <c r="WX57" s="11"/>
      <c r="WY57" s="11"/>
      <c r="WZ57" s="11"/>
      <c r="XA57" s="11"/>
      <c r="XB57" s="11"/>
      <c r="XC57" s="11"/>
      <c r="XD57" s="11"/>
      <c r="XE57" s="11"/>
      <c r="XF57" s="11"/>
      <c r="XG57" s="11"/>
      <c r="XH57" s="11"/>
      <c r="XI57" s="11"/>
      <c r="XJ57" s="11"/>
      <c r="XK57" s="11"/>
      <c r="XL57" s="11"/>
      <c r="XM57" s="11"/>
      <c r="XN57" s="11"/>
      <c r="XO57" s="11"/>
      <c r="XP57" s="11"/>
      <c r="XQ57" s="11"/>
      <c r="XR57" s="11"/>
      <c r="XS57" s="11"/>
      <c r="XT57" s="11"/>
      <c r="XU57" s="11"/>
      <c r="XV57" s="11"/>
      <c r="XW57" s="11"/>
      <c r="XX57" s="11"/>
      <c r="XY57" s="11"/>
      <c r="XZ57" s="11"/>
      <c r="YA57" s="11"/>
      <c r="YB57" s="11"/>
      <c r="YC57" s="11"/>
      <c r="YD57" s="11"/>
      <c r="YE57" s="11"/>
      <c r="YF57" s="11"/>
      <c r="YG57" s="11"/>
      <c r="YH57" s="11"/>
      <c r="YI57" s="11"/>
      <c r="YJ57" s="11"/>
      <c r="YK57" s="11"/>
      <c r="YL57" s="11"/>
      <c r="YM57" s="11"/>
      <c r="YN57" s="11"/>
      <c r="YO57" s="11"/>
      <c r="YP57" s="11"/>
      <c r="YQ57" s="11"/>
      <c r="YR57" s="11"/>
      <c r="YS57" s="11"/>
      <c r="YT57" s="11"/>
      <c r="YU57" s="11"/>
      <c r="YV57" s="11"/>
      <c r="YW57" s="11"/>
      <c r="YX57" s="11"/>
      <c r="YY57" s="11"/>
      <c r="YZ57" s="11"/>
      <c r="ZA57" s="11"/>
      <c r="ZB57" s="11"/>
      <c r="ZC57" s="11"/>
      <c r="ZD57" s="11"/>
      <c r="ZE57" s="11"/>
      <c r="ZF57" s="11"/>
      <c r="ZG57" s="11"/>
      <c r="ZH57" s="11"/>
      <c r="ZI57" s="11"/>
      <c r="ZJ57" s="11"/>
      <c r="ZK57" s="11"/>
      <c r="ZL57" s="11"/>
      <c r="ZM57" s="11"/>
      <c r="ZN57" s="11"/>
      <c r="ZO57" s="11"/>
      <c r="ZP57" s="11"/>
      <c r="ZQ57" s="11"/>
      <c r="ZR57" s="11"/>
      <c r="ZS57" s="11"/>
      <c r="ZT57" s="11"/>
      <c r="ZU57" s="11"/>
      <c r="ZV57" s="11"/>
      <c r="ZW57" s="11"/>
      <c r="ZX57" s="11"/>
      <c r="ZY57" s="11"/>
      <c r="ZZ57" s="11"/>
      <c r="AAA57" s="11"/>
      <c r="AAB57" s="11"/>
      <c r="AAC57" s="11"/>
      <c r="AAD57" s="11"/>
      <c r="AAE57" s="11"/>
      <c r="AAF57" s="11"/>
      <c r="AAG57" s="11"/>
      <c r="AAH57" s="11"/>
      <c r="AAI57" s="11"/>
      <c r="AAJ57" s="11"/>
      <c r="AAK57" s="11"/>
      <c r="AAL57" s="11"/>
      <c r="AAM57" s="11"/>
      <c r="AAN57" s="11"/>
      <c r="AAO57" s="11"/>
      <c r="AAP57" s="11"/>
      <c r="AAQ57" s="11"/>
      <c r="AAR57" s="11"/>
      <c r="AAS57" s="11"/>
      <c r="AAT57" s="11"/>
      <c r="AAU57" s="11"/>
      <c r="AAV57" s="11"/>
      <c r="AAW57" s="11"/>
      <c r="AAX57" s="11"/>
      <c r="AAY57" s="11"/>
      <c r="AAZ57" s="11"/>
      <c r="ABA57" s="11"/>
      <c r="ABB57" s="11"/>
      <c r="ABC57" s="11"/>
      <c r="ABD57" s="11"/>
      <c r="ABE57" s="11"/>
      <c r="ABF57" s="11"/>
      <c r="ABG57" s="11"/>
      <c r="ABH57" s="11"/>
      <c r="ABI57" s="11"/>
      <c r="ABJ57" s="11"/>
      <c r="ABK57" s="11"/>
      <c r="ABL57" s="11"/>
      <c r="ABM57" s="11"/>
      <c r="ABN57" s="11"/>
      <c r="ABO57" s="11"/>
      <c r="ABP57" s="11"/>
      <c r="ABQ57" s="11"/>
      <c r="ABR57" s="11"/>
      <c r="ABS57" s="11"/>
      <c r="ABT57" s="11"/>
      <c r="ABU57" s="11"/>
      <c r="ABV57" s="11"/>
      <c r="ABW57" s="11"/>
      <c r="ABX57" s="11"/>
      <c r="ABY57" s="11"/>
      <c r="ABZ57" s="11"/>
      <c r="ACA57" s="11"/>
      <c r="ACB57" s="11"/>
      <c r="ACC57" s="11"/>
      <c r="ACD57" s="11"/>
      <c r="ACE57" s="11"/>
      <c r="ACF57" s="11"/>
      <c r="ACG57" s="11"/>
      <c r="ACH57" s="11"/>
      <c r="ACI57" s="11"/>
      <c r="ACJ57" s="11"/>
      <c r="ACK57" s="11"/>
      <c r="ACL57" s="11"/>
      <c r="ACM57" s="11"/>
      <c r="ACN57" s="11"/>
      <c r="ACO57" s="11"/>
      <c r="ACP57" s="11"/>
      <c r="ACQ57" s="11"/>
      <c r="ACR57" s="11"/>
      <c r="ACS57" s="11"/>
      <c r="ACT57" s="11"/>
      <c r="ACU57" s="11"/>
      <c r="ACV57" s="11"/>
      <c r="ACW57" s="11"/>
      <c r="ACX57" s="11"/>
      <c r="ACY57" s="11"/>
      <c r="ACZ57" s="11"/>
      <c r="ADA57" s="11"/>
      <c r="ADB57" s="11"/>
      <c r="ADC57" s="11"/>
      <c r="ADD57" s="11"/>
      <c r="ADE57" s="11"/>
      <c r="ADF57" s="11"/>
      <c r="ADG57" s="11"/>
      <c r="ADH57" s="11"/>
      <c r="ADI57" s="11"/>
      <c r="ADJ57" s="11"/>
      <c r="ADK57" s="11"/>
      <c r="ADL57" s="11"/>
      <c r="ADM57" s="11"/>
      <c r="ADN57" s="11"/>
      <c r="ADO57" s="11"/>
      <c r="ADP57" s="11"/>
      <c r="ADQ57" s="11"/>
      <c r="ADR57" s="11"/>
      <c r="ADS57" s="11"/>
      <c r="ADT57" s="11"/>
      <c r="ADU57" s="11"/>
      <c r="ADV57" s="11"/>
      <c r="ADW57" s="11"/>
      <c r="ADX57" s="11"/>
      <c r="ADY57" s="11"/>
      <c r="ADZ57" s="11"/>
      <c r="AEA57" s="11"/>
      <c r="AEB57" s="11"/>
      <c r="AEC57" s="11"/>
      <c r="AED57" s="11"/>
      <c r="AEE57" s="11"/>
      <c r="AEF57" s="11"/>
      <c r="AEG57" s="11"/>
      <c r="AEH57" s="11"/>
      <c r="AEI57" s="11"/>
      <c r="AEJ57" s="11"/>
      <c r="AEK57" s="11"/>
      <c r="AEL57" s="11"/>
      <c r="AEM57" s="11"/>
      <c r="AEN57" s="11"/>
      <c r="AEO57" s="11"/>
      <c r="AEP57" s="11"/>
      <c r="AEQ57" s="11"/>
      <c r="AER57" s="11"/>
      <c r="AES57" s="11"/>
      <c r="AET57" s="11"/>
      <c r="AEU57" s="11"/>
      <c r="AEV57" s="11"/>
      <c r="AEW57" s="11"/>
      <c r="AEX57" s="11"/>
      <c r="AEY57" s="11"/>
      <c r="AEZ57" s="11"/>
      <c r="AFA57" s="11"/>
      <c r="AFB57" s="11"/>
      <c r="AFC57" s="11"/>
      <c r="AFD57" s="11"/>
      <c r="AFE57" s="11"/>
      <c r="AFF57" s="11"/>
      <c r="AFG57" s="11"/>
      <c r="AFH57" s="11"/>
      <c r="AFI57" s="11"/>
      <c r="AFJ57" s="11"/>
      <c r="AFK57" s="11"/>
      <c r="AFL57" s="11"/>
      <c r="AFM57" s="11"/>
      <c r="AFN57" s="11"/>
      <c r="AFO57" s="11"/>
      <c r="AFP57" s="11"/>
      <c r="AFQ57" s="11"/>
      <c r="AFR57" s="11"/>
      <c r="AFS57" s="11"/>
      <c r="AFT57" s="11"/>
      <c r="AFU57" s="11"/>
      <c r="AFV57" s="11"/>
      <c r="AFW57" s="11"/>
      <c r="AFX57" s="11"/>
      <c r="AFY57" s="11"/>
      <c r="AFZ57" s="11"/>
      <c r="AGA57" s="11"/>
      <c r="AGB57" s="11"/>
      <c r="AGC57" s="11"/>
      <c r="AGD57" s="11"/>
      <c r="AGE57" s="11"/>
      <c r="AGF57" s="11"/>
      <c r="AGG57" s="11"/>
      <c r="AGH57" s="11"/>
      <c r="AGI57" s="11"/>
      <c r="AGJ57" s="11"/>
      <c r="AGK57" s="11"/>
      <c r="AGL57" s="11"/>
      <c r="AGM57" s="11"/>
      <c r="AGN57" s="11"/>
      <c r="AGO57" s="11"/>
      <c r="AGP57" s="11"/>
      <c r="AGQ57" s="11"/>
      <c r="AGR57" s="11"/>
      <c r="AGS57" s="11"/>
      <c r="AGT57" s="11"/>
      <c r="AGU57" s="11"/>
      <c r="AGV57" s="11"/>
      <c r="AGW57" s="11"/>
      <c r="AGX57" s="11"/>
      <c r="AGY57" s="11"/>
      <c r="AGZ57" s="11"/>
      <c r="AHA57" s="11"/>
      <c r="AHB57" s="11"/>
      <c r="AHC57" s="11"/>
      <c r="AHD57" s="11"/>
      <c r="AHE57" s="11"/>
      <c r="AHF57" s="11"/>
      <c r="AHG57" s="11"/>
      <c r="AHH57" s="11"/>
      <c r="AHI57" s="11"/>
      <c r="AHJ57" s="11"/>
      <c r="AHK57" s="11"/>
      <c r="AHL57" s="11"/>
      <c r="AHM57" s="11"/>
      <c r="AHN57" s="11"/>
      <c r="AHO57" s="11"/>
      <c r="AHP57" s="11"/>
      <c r="AHQ57" s="11"/>
      <c r="AHR57" s="11"/>
      <c r="AHS57" s="11"/>
      <c r="AHT57" s="11"/>
      <c r="AHU57" s="11"/>
      <c r="AHV57" s="11"/>
      <c r="AHW57" s="11"/>
      <c r="AHX57" s="11"/>
      <c r="AHY57" s="11"/>
      <c r="AHZ57" s="11"/>
      <c r="AIA57" s="11"/>
      <c r="AIB57" s="11"/>
      <c r="AIC57" s="11"/>
      <c r="AID57" s="11"/>
      <c r="AIE57" s="11"/>
      <c r="AIF57" s="11"/>
      <c r="AIG57" s="11"/>
      <c r="AIH57" s="11"/>
      <c r="AII57" s="11"/>
      <c r="AIJ57" s="11"/>
      <c r="AIK57" s="11"/>
      <c r="AIL57" s="11"/>
      <c r="AIM57" s="11"/>
      <c r="AIN57" s="11"/>
      <c r="AIO57" s="11"/>
      <c r="AIP57" s="11"/>
      <c r="AIQ57" s="11"/>
      <c r="AIR57" s="11"/>
      <c r="AIS57" s="11"/>
      <c r="AIT57" s="11"/>
      <c r="AIU57" s="11"/>
      <c r="AIV57" s="11"/>
      <c r="AIW57" s="11"/>
      <c r="AIX57" s="11"/>
      <c r="AIY57" s="11"/>
      <c r="AIZ57" s="11"/>
      <c r="AJA57" s="11"/>
      <c r="AJB57" s="11"/>
      <c r="AJC57" s="11"/>
      <c r="AJD57" s="11"/>
      <c r="AJE57" s="11"/>
      <c r="AJF57" s="11"/>
      <c r="AJG57" s="11"/>
      <c r="AJH57" s="11"/>
      <c r="AJI57" s="11"/>
      <c r="AJJ57" s="11"/>
      <c r="AJK57" s="11"/>
      <c r="AJL57" s="11"/>
      <c r="AJM57" s="11"/>
      <c r="AJN57" s="11"/>
      <c r="AJO57" s="11"/>
      <c r="AJP57" s="11"/>
      <c r="AJQ57" s="11"/>
      <c r="AJR57" s="11"/>
      <c r="AJS57" s="11"/>
      <c r="AJT57" s="11"/>
      <c r="AJU57" s="11"/>
      <c r="AJV57" s="11"/>
      <c r="AJW57" s="11"/>
      <c r="AJX57" s="11"/>
      <c r="AJY57" s="11"/>
      <c r="AJZ57" s="11"/>
      <c r="AKA57" s="11"/>
      <c r="AKB57" s="11"/>
      <c r="AKC57" s="11"/>
      <c r="AKD57" s="11"/>
      <c r="AKE57" s="11"/>
      <c r="AKF57" s="11"/>
      <c r="AKG57" s="11"/>
      <c r="AKH57" s="11"/>
      <c r="AKI57" s="11"/>
      <c r="AKJ57" s="11"/>
      <c r="AKK57" s="11"/>
      <c r="AKL57" s="11"/>
      <c r="AKM57" s="11"/>
      <c r="AKN57" s="11"/>
      <c r="AKO57" s="11"/>
      <c r="AKP57" s="11"/>
      <c r="AKQ57" s="11"/>
      <c r="AKR57" s="11"/>
      <c r="AKS57" s="11"/>
      <c r="AKT57" s="11"/>
      <c r="AKU57" s="11"/>
      <c r="AKV57" s="11"/>
      <c r="AKW57" s="11"/>
      <c r="AKX57" s="11"/>
      <c r="AKY57" s="11"/>
      <c r="AKZ57" s="11"/>
      <c r="ALA57" s="11"/>
      <c r="ALB57" s="11"/>
      <c r="ALC57" s="11"/>
      <c r="ALD57" s="11"/>
      <c r="ALE57" s="11"/>
      <c r="ALF57" s="11"/>
      <c r="ALG57" s="11"/>
      <c r="ALH57" s="11"/>
      <c r="ALI57" s="11"/>
      <c r="ALJ57" s="11"/>
      <c r="ALK57" s="11"/>
      <c r="ALL57" s="11"/>
      <c r="ALM57" s="11"/>
      <c r="ALN57" s="11"/>
      <c r="ALO57" s="11"/>
      <c r="ALP57" s="11"/>
      <c r="ALQ57" s="11"/>
      <c r="ALR57" s="11"/>
      <c r="ALS57" s="11"/>
      <c r="ALT57" s="11"/>
      <c r="ALU57" s="11"/>
      <c r="ALV57" s="11"/>
      <c r="ALW57" s="11"/>
      <c r="ALX57" s="11"/>
      <c r="ALY57" s="11"/>
      <c r="ALZ57" s="11"/>
      <c r="AMA57" s="11"/>
      <c r="AMB57" s="11"/>
      <c r="AMC57" s="11"/>
      <c r="AMD57" s="11"/>
      <c r="AME57" s="11"/>
      <c r="AMF57" s="11"/>
      <c r="AMG57" s="11"/>
      <c r="AMH57" s="11"/>
      <c r="AMI57" s="11"/>
      <c r="AMJ57" s="11"/>
      <c r="AMK57" s="11"/>
      <c r="AML57" s="11"/>
      <c r="AMM57" s="11"/>
      <c r="AMN57" s="11"/>
      <c r="AMO57" s="11"/>
      <c r="AMP57" s="11"/>
      <c r="AMQ57" s="11"/>
      <c r="AMR57" s="11"/>
      <c r="AMS57" s="11"/>
      <c r="AMT57" s="11"/>
      <c r="AMU57" s="11"/>
      <c r="AMV57" s="11"/>
      <c r="AMW57" s="11"/>
      <c r="AMX57" s="11"/>
      <c r="AMY57" s="11"/>
      <c r="AMZ57" s="11"/>
      <c r="ANA57" s="11"/>
      <c r="ANB57" s="11"/>
      <c r="ANC57" s="11"/>
      <c r="AND57" s="11"/>
      <c r="ANE57" s="11"/>
      <c r="ANF57" s="11"/>
      <c r="ANG57" s="11"/>
      <c r="ANH57" s="11"/>
      <c r="ANI57" s="11"/>
      <c r="ANJ57" s="11"/>
      <c r="ANK57" s="11"/>
      <c r="ANL57" s="11"/>
      <c r="ANM57" s="11"/>
      <c r="ANN57" s="11"/>
      <c r="ANO57" s="11"/>
      <c r="ANP57" s="11"/>
      <c r="ANQ57" s="11"/>
      <c r="ANR57" s="11"/>
      <c r="ANS57" s="11"/>
      <c r="ANT57" s="11"/>
      <c r="ANU57" s="11"/>
      <c r="ANV57" s="11"/>
      <c r="ANW57" s="11"/>
      <c r="ANX57" s="11"/>
      <c r="ANY57" s="11"/>
      <c r="ANZ57" s="11"/>
      <c r="AOA57" s="11"/>
      <c r="AOB57" s="11"/>
      <c r="AOC57" s="11"/>
      <c r="AOD57" s="11"/>
      <c r="AOE57" s="11"/>
      <c r="AOF57" s="11"/>
      <c r="AOG57" s="11"/>
      <c r="AOH57" s="11"/>
      <c r="AOI57" s="11"/>
      <c r="AOJ57" s="11"/>
      <c r="AOK57" s="11"/>
      <c r="AOL57" s="11"/>
      <c r="AOM57" s="11"/>
      <c r="AON57" s="11"/>
      <c r="AOO57" s="11"/>
      <c r="AOP57" s="11"/>
      <c r="AOQ57" s="11"/>
      <c r="AOR57" s="11"/>
      <c r="AOS57" s="11"/>
      <c r="AOT57" s="11"/>
      <c r="AOU57" s="11"/>
      <c r="AOV57" s="11"/>
      <c r="AOW57" s="11"/>
      <c r="AOX57" s="11"/>
      <c r="AOY57" s="11"/>
      <c r="AOZ57" s="11"/>
      <c r="APA57" s="11"/>
      <c r="APB57" s="11"/>
      <c r="APC57" s="11"/>
      <c r="APD57" s="11"/>
      <c r="APE57" s="11"/>
      <c r="APF57" s="11"/>
      <c r="APG57" s="11"/>
      <c r="APH57" s="11"/>
      <c r="API57" s="11"/>
      <c r="APJ57" s="11"/>
      <c r="APK57" s="11"/>
      <c r="APL57" s="11"/>
      <c r="APM57" s="11"/>
      <c r="APN57" s="11"/>
      <c r="APO57" s="11"/>
      <c r="APP57" s="11"/>
      <c r="APQ57" s="11"/>
      <c r="APR57" s="11"/>
      <c r="APS57" s="11"/>
      <c r="APT57" s="11"/>
      <c r="APU57" s="11"/>
      <c r="APV57" s="11"/>
      <c r="APW57" s="11"/>
      <c r="APX57" s="11"/>
      <c r="APY57" s="11"/>
      <c r="APZ57" s="11"/>
      <c r="AQA57" s="11"/>
      <c r="AQB57" s="11"/>
      <c r="AQC57" s="11"/>
      <c r="AQD57" s="11"/>
      <c r="AQE57" s="11"/>
      <c r="AQF57" s="11"/>
      <c r="AQG57" s="11"/>
      <c r="AQH57" s="11"/>
      <c r="AQI57" s="11"/>
      <c r="AQJ57" s="11"/>
      <c r="AQK57" s="11"/>
      <c r="AQL57" s="11"/>
      <c r="AQM57" s="11"/>
      <c r="AQN57" s="11"/>
      <c r="AQO57" s="11"/>
      <c r="AQP57" s="11"/>
      <c r="AQQ57" s="11"/>
      <c r="AQR57" s="11"/>
      <c r="AQS57" s="11"/>
      <c r="AQT57" s="11"/>
      <c r="AQU57" s="11"/>
      <c r="AQV57" s="11"/>
      <c r="AQW57" s="11"/>
      <c r="AQX57" s="11"/>
      <c r="AQY57" s="11"/>
      <c r="AQZ57" s="11"/>
      <c r="ARA57" s="11"/>
      <c r="ARB57" s="11"/>
      <c r="ARC57" s="11"/>
      <c r="ARD57" s="11"/>
      <c r="ARE57" s="11"/>
      <c r="ARF57" s="11"/>
      <c r="ARG57" s="11"/>
      <c r="ARH57" s="11"/>
      <c r="ARI57" s="11"/>
      <c r="ARJ57" s="11"/>
      <c r="ARK57" s="11"/>
      <c r="ARL57" s="11"/>
      <c r="ARM57" s="11"/>
      <c r="ARN57" s="11"/>
      <c r="ARO57" s="11"/>
      <c r="ARP57" s="11"/>
      <c r="ARQ57" s="11"/>
      <c r="ARR57" s="11"/>
      <c r="ARS57" s="11"/>
      <c r="ART57" s="11"/>
      <c r="ARU57" s="11"/>
      <c r="ARV57" s="11"/>
      <c r="ARW57" s="11"/>
      <c r="ARX57" s="11"/>
      <c r="ARY57" s="11"/>
      <c r="ARZ57" s="11"/>
      <c r="ASA57" s="11"/>
      <c r="ASB57" s="11"/>
      <c r="ASC57" s="11"/>
      <c r="ASD57" s="11"/>
      <c r="ASE57" s="11"/>
      <c r="ASF57" s="11"/>
      <c r="ASG57" s="11"/>
      <c r="ASH57" s="11"/>
      <c r="ASI57" s="11"/>
      <c r="ASJ57" s="11"/>
      <c r="ASK57" s="11"/>
      <c r="ASL57" s="11"/>
      <c r="ASM57" s="11"/>
      <c r="ASN57" s="11"/>
      <c r="ASO57" s="11"/>
      <c r="ASP57" s="11"/>
      <c r="ASQ57" s="11"/>
      <c r="ASR57" s="11"/>
      <c r="ASS57" s="11"/>
      <c r="AST57" s="11"/>
      <c r="ASU57" s="11"/>
      <c r="ASV57" s="11"/>
      <c r="ASW57" s="11"/>
      <c r="ASX57" s="11"/>
      <c r="ASY57" s="11"/>
      <c r="ASZ57" s="11"/>
      <c r="ATA57" s="11"/>
      <c r="ATB57" s="11"/>
      <c r="ATC57" s="11"/>
      <c r="ATD57" s="11"/>
      <c r="ATE57" s="11"/>
      <c r="ATF57" s="11"/>
      <c r="ATG57" s="11"/>
      <c r="ATH57" s="11"/>
      <c r="ATI57" s="11"/>
      <c r="ATJ57" s="11"/>
      <c r="ATK57" s="11"/>
      <c r="ATL57" s="11"/>
      <c r="ATM57" s="11"/>
      <c r="ATN57" s="11"/>
      <c r="ATO57" s="11"/>
      <c r="ATP57" s="11"/>
      <c r="ATQ57" s="11"/>
      <c r="ATR57" s="11"/>
      <c r="ATS57" s="11"/>
      <c r="ATT57" s="11"/>
      <c r="ATU57" s="11"/>
      <c r="ATV57" s="11"/>
      <c r="ATW57" s="11"/>
      <c r="ATX57" s="11"/>
      <c r="ATY57" s="11"/>
      <c r="ATZ57" s="11"/>
      <c r="AUA57" s="11"/>
      <c r="AUB57" s="11"/>
      <c r="AUC57" s="11"/>
      <c r="AUD57" s="11"/>
      <c r="AUE57" s="11"/>
      <c r="AUF57" s="11"/>
      <c r="AUG57" s="11"/>
      <c r="AUH57" s="11"/>
      <c r="AUI57" s="11"/>
      <c r="AUJ57" s="11"/>
      <c r="AUK57" s="11"/>
      <c r="AUL57" s="11"/>
      <c r="AUM57" s="11"/>
      <c r="AUN57" s="11"/>
      <c r="AUO57" s="11"/>
      <c r="AUP57" s="11"/>
      <c r="AUQ57" s="11"/>
      <c r="AUR57" s="11"/>
      <c r="AUS57" s="11"/>
      <c r="AUT57" s="11"/>
      <c r="AUU57" s="11"/>
      <c r="AUV57" s="11"/>
      <c r="AUW57" s="11"/>
      <c r="AUX57" s="11"/>
      <c r="AUY57" s="11"/>
      <c r="AUZ57" s="11"/>
      <c r="AVA57" s="11"/>
      <c r="AVB57" s="11"/>
      <c r="AVC57" s="11"/>
      <c r="AVD57" s="11"/>
      <c r="AVE57" s="11"/>
      <c r="AVF57" s="11"/>
      <c r="AVG57" s="11"/>
      <c r="AVH57" s="11"/>
      <c r="AVI57" s="11"/>
      <c r="AVJ57" s="11"/>
      <c r="AVK57" s="11"/>
      <c r="AVL57" s="11"/>
      <c r="AVM57" s="11"/>
      <c r="AVN57" s="11"/>
      <c r="AVO57" s="11"/>
      <c r="AVP57" s="11"/>
      <c r="AVQ57" s="11"/>
      <c r="AVR57" s="11"/>
      <c r="AVS57" s="11"/>
      <c r="AVT57" s="11"/>
      <c r="AVU57" s="11"/>
      <c r="AVV57" s="11"/>
      <c r="AVW57" s="11"/>
      <c r="AVX57" s="11"/>
      <c r="AVY57" s="11"/>
      <c r="AVZ57" s="11"/>
      <c r="AWA57" s="11"/>
      <c r="AWB57" s="11"/>
      <c r="AWC57" s="11"/>
      <c r="AWD57" s="11"/>
      <c r="AWE57" s="11"/>
      <c r="AWF57" s="11"/>
      <c r="AWG57" s="11"/>
      <c r="AWH57" s="11"/>
      <c r="AWI57" s="11"/>
      <c r="AWJ57" s="11"/>
      <c r="AWK57" s="11"/>
      <c r="AWL57" s="11"/>
      <c r="AWM57" s="11"/>
      <c r="AWN57" s="11"/>
      <c r="AWO57" s="11"/>
      <c r="AWP57" s="11"/>
      <c r="AWQ57" s="11"/>
      <c r="AWR57" s="11"/>
      <c r="AWS57" s="11"/>
      <c r="AWT57" s="11"/>
      <c r="AWU57" s="11"/>
      <c r="AWV57" s="11"/>
      <c r="AWW57" s="11"/>
      <c r="AWX57" s="11"/>
      <c r="AWY57" s="11"/>
      <c r="AWZ57" s="11"/>
      <c r="AXA57" s="11"/>
      <c r="AXB57" s="11"/>
      <c r="AXC57" s="11"/>
      <c r="AXD57" s="11"/>
      <c r="AXE57" s="11"/>
      <c r="AXF57" s="11"/>
      <c r="AXG57" s="11"/>
      <c r="AXH57" s="11"/>
      <c r="AXI57" s="11"/>
      <c r="AXJ57" s="11"/>
      <c r="AXK57" s="11"/>
      <c r="AXL57" s="11"/>
      <c r="AXM57" s="11"/>
      <c r="AXN57" s="11"/>
      <c r="AXO57" s="11"/>
      <c r="AXP57" s="11"/>
      <c r="AXQ57" s="11"/>
      <c r="AXR57" s="11"/>
      <c r="AXS57" s="11"/>
      <c r="AXT57" s="11"/>
      <c r="AXU57" s="11"/>
      <c r="AXV57" s="11"/>
      <c r="AXW57" s="11"/>
      <c r="AXX57" s="11"/>
      <c r="AXY57" s="11"/>
      <c r="AXZ57" s="11"/>
      <c r="AYA57" s="11"/>
      <c r="AYB57" s="11"/>
      <c r="AYC57" s="11"/>
      <c r="AYD57" s="11"/>
      <c r="AYE57" s="11"/>
      <c r="AYF57" s="11"/>
      <c r="AYG57" s="11"/>
      <c r="AYH57" s="11"/>
      <c r="AYI57" s="11"/>
      <c r="AYJ57" s="11"/>
      <c r="AYK57" s="11"/>
      <c r="AYL57" s="11"/>
      <c r="AYM57" s="11"/>
      <c r="AYN57" s="11"/>
      <c r="AYO57" s="11"/>
      <c r="AYP57" s="11"/>
      <c r="AYQ57" s="11"/>
      <c r="AYR57" s="11"/>
      <c r="AYS57" s="11"/>
      <c r="AYT57" s="11"/>
      <c r="AYU57" s="11"/>
      <c r="AYV57" s="11"/>
      <c r="AYW57" s="11"/>
      <c r="AYX57" s="11"/>
      <c r="AYY57" s="11"/>
      <c r="AYZ57" s="11"/>
      <c r="AZA57" s="11"/>
      <c r="AZB57" s="11"/>
      <c r="AZC57" s="11"/>
      <c r="AZD57" s="11"/>
      <c r="AZE57" s="11"/>
      <c r="AZF57" s="11"/>
      <c r="AZG57" s="11"/>
      <c r="AZH57" s="11"/>
      <c r="AZI57" s="11"/>
      <c r="AZJ57" s="11"/>
      <c r="AZK57" s="11"/>
      <c r="AZL57" s="11"/>
      <c r="AZM57" s="11"/>
      <c r="AZN57" s="11"/>
      <c r="AZO57" s="11"/>
      <c r="AZP57" s="11"/>
      <c r="AZQ57" s="11"/>
      <c r="AZR57" s="11"/>
      <c r="AZS57" s="11"/>
      <c r="AZT57" s="11"/>
      <c r="AZU57" s="11"/>
      <c r="AZV57" s="11"/>
      <c r="AZW57" s="11"/>
      <c r="AZX57" s="11"/>
      <c r="AZY57" s="11"/>
      <c r="AZZ57" s="11"/>
      <c r="BAA57" s="11"/>
      <c r="BAB57" s="11"/>
      <c r="BAC57" s="11"/>
      <c r="BAD57" s="11"/>
      <c r="BAE57" s="11"/>
      <c r="BAF57" s="11"/>
      <c r="BAG57" s="11"/>
      <c r="BAH57" s="11"/>
      <c r="BAI57" s="11"/>
      <c r="BAJ57" s="11"/>
      <c r="BAK57" s="11"/>
      <c r="BAL57" s="11"/>
      <c r="BAM57" s="11"/>
      <c r="BAN57" s="11"/>
      <c r="BAO57" s="11"/>
      <c r="BAP57" s="11"/>
      <c r="BAQ57" s="11"/>
      <c r="BAR57" s="11"/>
      <c r="BAS57" s="11"/>
      <c r="BAT57" s="11"/>
      <c r="BAU57" s="11"/>
      <c r="BAV57" s="11"/>
      <c r="BAW57" s="11"/>
      <c r="BAX57" s="11"/>
      <c r="BAY57" s="11"/>
      <c r="BAZ57" s="11"/>
      <c r="BBA57" s="11"/>
      <c r="BBB57" s="11"/>
      <c r="BBC57" s="11"/>
      <c r="BBD57" s="11"/>
      <c r="BBE57" s="11"/>
      <c r="BBF57" s="11"/>
      <c r="BBG57" s="11"/>
      <c r="BBH57" s="11"/>
      <c r="BBI57" s="11"/>
      <c r="BBJ57" s="11"/>
      <c r="BBK57" s="11"/>
      <c r="BBL57" s="11"/>
      <c r="BBM57" s="11"/>
      <c r="BBN57" s="11"/>
      <c r="BBO57" s="11"/>
      <c r="BBP57" s="11"/>
      <c r="BBQ57" s="11"/>
      <c r="BBR57" s="11"/>
      <c r="BBS57" s="11"/>
      <c r="BBT57" s="11"/>
      <c r="BBU57" s="11"/>
      <c r="BBV57" s="11"/>
      <c r="BBW57" s="11"/>
      <c r="BBX57" s="11"/>
      <c r="BBY57" s="11"/>
      <c r="BBZ57" s="11"/>
      <c r="BCA57" s="11"/>
      <c r="BCB57" s="11"/>
      <c r="BCC57" s="11"/>
      <c r="BCD57" s="11"/>
      <c r="BCE57" s="11"/>
      <c r="BCF57" s="11"/>
      <c r="BCG57" s="11"/>
      <c r="BCH57" s="11"/>
      <c r="BCI57" s="11"/>
      <c r="BCJ57" s="11"/>
      <c r="BCK57" s="11"/>
      <c r="BCL57" s="11"/>
      <c r="BCM57" s="11"/>
      <c r="BCN57" s="11"/>
      <c r="BCO57" s="11"/>
      <c r="BCP57" s="11"/>
      <c r="BCQ57" s="11"/>
      <c r="BCR57" s="11"/>
      <c r="BCS57" s="11"/>
      <c r="BCT57" s="11"/>
      <c r="BCU57" s="11"/>
      <c r="BCV57" s="11"/>
      <c r="BCW57" s="11"/>
      <c r="BCX57" s="11"/>
      <c r="BCY57" s="11"/>
      <c r="BCZ57" s="11"/>
      <c r="BDA57" s="11"/>
      <c r="BDB57" s="11"/>
      <c r="BDC57" s="11"/>
      <c r="BDD57" s="11"/>
      <c r="BDE57" s="11"/>
      <c r="BDF57" s="11"/>
      <c r="BDG57" s="11"/>
      <c r="BDH57" s="11"/>
      <c r="BDI57" s="11"/>
      <c r="BDJ57" s="11"/>
      <c r="BDK57" s="11"/>
      <c r="BDL57" s="11"/>
      <c r="BDM57" s="11"/>
      <c r="BDN57" s="11"/>
      <c r="BDO57" s="11"/>
      <c r="BDP57" s="11"/>
      <c r="BDQ57" s="11"/>
      <c r="BDR57" s="11"/>
      <c r="BDS57" s="11"/>
      <c r="BDT57" s="11"/>
      <c r="BDU57" s="11"/>
      <c r="BDV57" s="11"/>
      <c r="BDW57" s="11"/>
      <c r="BDX57" s="11"/>
      <c r="BDY57" s="11"/>
      <c r="BDZ57" s="11"/>
      <c r="BEA57" s="11"/>
      <c r="BEB57" s="11"/>
      <c r="BEC57" s="11"/>
      <c r="BED57" s="11"/>
      <c r="BEE57" s="11"/>
      <c r="BEF57" s="11"/>
      <c r="BEG57" s="11"/>
      <c r="BEH57" s="11"/>
      <c r="BEI57" s="11"/>
      <c r="BEJ57" s="11"/>
      <c r="BEK57" s="11"/>
      <c r="BEL57" s="11"/>
      <c r="BEM57" s="11"/>
      <c r="BEN57" s="11"/>
      <c r="BEO57" s="11"/>
      <c r="BEP57" s="11"/>
      <c r="BEQ57" s="11"/>
      <c r="BER57" s="11"/>
      <c r="BES57" s="11"/>
      <c r="BET57" s="11"/>
      <c r="BEU57" s="11"/>
      <c r="BEV57" s="11"/>
      <c r="BEW57" s="11"/>
      <c r="BEX57" s="11"/>
      <c r="BEY57" s="11"/>
      <c r="BEZ57" s="11"/>
      <c r="BFA57" s="11"/>
      <c r="BFB57" s="11"/>
      <c r="BFC57" s="11"/>
      <c r="BFD57" s="11"/>
      <c r="BFE57" s="11"/>
      <c r="BFF57" s="11"/>
      <c r="BFG57" s="11"/>
      <c r="BFH57" s="11"/>
      <c r="BFI57" s="11"/>
      <c r="BFJ57" s="11"/>
      <c r="BFK57" s="11"/>
      <c r="BFL57" s="11"/>
      <c r="BFM57" s="11"/>
      <c r="BFN57" s="11"/>
      <c r="BFO57" s="11"/>
      <c r="BFP57" s="11"/>
      <c r="BFQ57" s="11"/>
      <c r="BFR57" s="11"/>
      <c r="BFS57" s="11"/>
      <c r="BFT57" s="11"/>
      <c r="BFU57" s="11"/>
      <c r="BFV57" s="11"/>
      <c r="BFW57" s="11"/>
      <c r="BFX57" s="11"/>
      <c r="BFY57" s="11"/>
      <c r="BFZ57" s="11"/>
      <c r="BGA57" s="11"/>
      <c r="BGB57" s="11"/>
      <c r="BGC57" s="11"/>
      <c r="BGD57" s="11"/>
      <c r="BGE57" s="11"/>
      <c r="BGF57" s="11"/>
      <c r="BGG57" s="11"/>
      <c r="BGH57" s="11"/>
      <c r="BGI57" s="11"/>
      <c r="BGJ57" s="11"/>
      <c r="BGK57" s="11"/>
      <c r="BGL57" s="11"/>
      <c r="BGM57" s="11"/>
      <c r="BGN57" s="11"/>
      <c r="BGO57" s="11"/>
      <c r="BGP57" s="11"/>
      <c r="BGQ57" s="11"/>
      <c r="BGR57" s="11"/>
      <c r="BGS57" s="11"/>
      <c r="BGT57" s="11"/>
      <c r="BGU57" s="11"/>
      <c r="BGV57" s="11"/>
      <c r="BGW57" s="11"/>
      <c r="BGX57" s="11"/>
      <c r="BGY57" s="11"/>
      <c r="BGZ57" s="11"/>
      <c r="BHA57" s="11"/>
      <c r="BHB57" s="11"/>
      <c r="BHC57" s="11"/>
      <c r="BHD57" s="11"/>
      <c r="BHE57" s="11"/>
      <c r="BHF57" s="11"/>
      <c r="BHG57" s="11"/>
      <c r="BHH57" s="11"/>
      <c r="BHI57" s="11"/>
      <c r="BHJ57" s="11"/>
      <c r="BHK57" s="11"/>
      <c r="BHL57" s="11"/>
      <c r="BHM57" s="11"/>
      <c r="BHN57" s="11"/>
      <c r="BHO57" s="11"/>
      <c r="BHP57" s="11"/>
      <c r="BHQ57" s="11"/>
      <c r="BHR57" s="11"/>
      <c r="BHS57" s="11"/>
      <c r="BHT57" s="11"/>
      <c r="BHU57" s="11"/>
      <c r="BHV57" s="11"/>
      <c r="BHW57" s="11"/>
      <c r="BHX57" s="11"/>
      <c r="BHY57" s="11"/>
      <c r="BHZ57" s="11"/>
      <c r="BIA57" s="11"/>
      <c r="BIB57" s="11"/>
      <c r="BIC57" s="11"/>
      <c r="BID57" s="11"/>
      <c r="BIE57" s="11"/>
      <c r="BIF57" s="11"/>
      <c r="BIG57" s="11"/>
      <c r="BIH57" s="11"/>
      <c r="BII57" s="11"/>
      <c r="BIJ57" s="11"/>
      <c r="BIK57" s="11"/>
      <c r="BIL57" s="11"/>
      <c r="BIM57" s="11"/>
      <c r="BIN57" s="11"/>
      <c r="BIO57" s="11"/>
      <c r="BIP57" s="11"/>
      <c r="BIQ57" s="11"/>
      <c r="BIR57" s="11"/>
      <c r="BIS57" s="11"/>
      <c r="BIT57" s="11"/>
      <c r="BIU57" s="11"/>
      <c r="BIV57" s="11"/>
      <c r="BIW57" s="11"/>
      <c r="BIX57" s="11"/>
      <c r="BIY57" s="11"/>
      <c r="BIZ57" s="11"/>
      <c r="BJA57" s="11"/>
      <c r="BJB57" s="11"/>
      <c r="BJC57" s="11"/>
      <c r="BJD57" s="11"/>
      <c r="BJE57" s="11"/>
      <c r="BJF57" s="11"/>
      <c r="BJG57" s="11"/>
      <c r="BJH57" s="11"/>
      <c r="BJI57" s="11"/>
      <c r="BJJ57" s="11"/>
      <c r="BJK57" s="11"/>
      <c r="BJL57" s="11"/>
      <c r="BJM57" s="11"/>
      <c r="BJN57" s="11"/>
      <c r="BJO57" s="11"/>
      <c r="BJP57" s="11"/>
      <c r="BJQ57" s="11"/>
      <c r="BJR57" s="11"/>
      <c r="BJS57" s="11"/>
      <c r="BJT57" s="11"/>
      <c r="BJU57" s="11"/>
      <c r="BJV57" s="11"/>
      <c r="BJW57" s="11"/>
      <c r="BJX57" s="11"/>
      <c r="BJY57" s="11"/>
      <c r="BJZ57" s="11"/>
      <c r="BKA57" s="11"/>
      <c r="BKB57" s="11"/>
      <c r="BKC57" s="11"/>
      <c r="BKD57" s="11"/>
      <c r="BKE57" s="11"/>
      <c r="BKF57" s="11"/>
      <c r="BKG57" s="11"/>
      <c r="BKH57" s="11"/>
      <c r="BKI57" s="11"/>
      <c r="BKJ57" s="11"/>
      <c r="BKK57" s="11"/>
      <c r="BKL57" s="11"/>
      <c r="BKM57" s="11"/>
      <c r="BKN57" s="11"/>
      <c r="BKO57" s="11"/>
      <c r="BKP57" s="11"/>
      <c r="BKQ57" s="11"/>
      <c r="BKR57" s="11"/>
      <c r="BKS57" s="11"/>
      <c r="BKT57" s="11"/>
      <c r="BKU57" s="11"/>
      <c r="BKV57" s="11"/>
      <c r="BKW57" s="11"/>
      <c r="BKX57" s="11"/>
      <c r="BKY57" s="11"/>
      <c r="BKZ57" s="11"/>
      <c r="BLA57" s="11"/>
      <c r="BLB57" s="11"/>
      <c r="BLC57" s="11"/>
      <c r="BLD57" s="11"/>
      <c r="BLE57" s="11"/>
      <c r="BLF57" s="11"/>
      <c r="BLG57" s="11"/>
      <c r="BLH57" s="11"/>
      <c r="BLI57" s="11"/>
      <c r="BLJ57" s="11"/>
      <c r="BLK57" s="11"/>
      <c r="BLL57" s="11"/>
      <c r="BLM57" s="11"/>
      <c r="BLN57" s="11"/>
      <c r="BLO57" s="11"/>
      <c r="BLP57" s="11"/>
      <c r="BLQ57" s="11"/>
      <c r="BLR57" s="11"/>
      <c r="BLS57" s="11"/>
      <c r="BLT57" s="11"/>
      <c r="BLU57" s="11"/>
      <c r="BLV57" s="11"/>
      <c r="BLW57" s="11"/>
      <c r="BLX57" s="11"/>
      <c r="BLY57" s="11"/>
      <c r="BLZ57" s="11"/>
      <c r="BMA57" s="11"/>
      <c r="BMB57" s="11"/>
      <c r="BMC57" s="11"/>
      <c r="BMD57" s="11"/>
      <c r="BME57" s="11"/>
      <c r="BMF57" s="11"/>
      <c r="BMG57" s="11"/>
      <c r="BMH57" s="11"/>
      <c r="BMI57" s="11"/>
      <c r="BMJ57" s="11"/>
      <c r="BMK57" s="11"/>
      <c r="BML57" s="11"/>
      <c r="BMM57" s="11"/>
      <c r="BMN57" s="11"/>
      <c r="BMO57" s="11"/>
      <c r="BMP57" s="11"/>
      <c r="BMQ57" s="11"/>
      <c r="BMR57" s="11"/>
      <c r="BMS57" s="11"/>
      <c r="BMT57" s="11"/>
      <c r="BMU57" s="11"/>
      <c r="BMV57" s="11"/>
      <c r="BMW57" s="11"/>
      <c r="BMX57" s="11"/>
      <c r="BMY57" s="11"/>
      <c r="BMZ57" s="11"/>
      <c r="BNA57" s="11"/>
      <c r="BNB57" s="11"/>
      <c r="BNC57" s="11"/>
      <c r="BND57" s="11"/>
      <c r="BNE57" s="11"/>
      <c r="BNF57" s="11"/>
      <c r="BNG57" s="11"/>
      <c r="BNH57" s="11"/>
      <c r="BNI57" s="11"/>
      <c r="BNJ57" s="11"/>
      <c r="BNK57" s="11"/>
      <c r="BNL57" s="11"/>
      <c r="BNM57" s="11"/>
      <c r="BNN57" s="11"/>
      <c r="BNO57" s="11"/>
      <c r="BNP57" s="11"/>
      <c r="BNQ57" s="11"/>
      <c r="BNR57" s="11"/>
      <c r="BNS57" s="11"/>
      <c r="BNT57" s="11"/>
      <c r="BNU57" s="11"/>
      <c r="BNV57" s="11"/>
      <c r="BNW57" s="11"/>
      <c r="BNX57" s="11"/>
      <c r="BNY57" s="11"/>
      <c r="BNZ57" s="11"/>
      <c r="BOA57" s="11"/>
      <c r="BOB57" s="11"/>
      <c r="BOC57" s="11"/>
      <c r="BOD57" s="11"/>
      <c r="BOE57" s="11"/>
      <c r="BOF57" s="11"/>
      <c r="BOG57" s="11"/>
      <c r="BOH57" s="11"/>
      <c r="BOI57" s="11"/>
      <c r="BOJ57" s="11"/>
      <c r="BOK57" s="11"/>
      <c r="BOL57" s="11"/>
      <c r="BOM57" s="11"/>
      <c r="BON57" s="11"/>
      <c r="BOO57" s="11"/>
      <c r="BOP57" s="11"/>
      <c r="BOQ57" s="11"/>
      <c r="BOR57" s="11"/>
      <c r="BOS57" s="11"/>
      <c r="BOT57" s="11"/>
      <c r="BOU57" s="11"/>
      <c r="BOV57" s="11"/>
      <c r="BOW57" s="11"/>
      <c r="BOX57" s="11"/>
      <c r="BOY57" s="11"/>
      <c r="BOZ57" s="11"/>
      <c r="BPA57" s="11"/>
      <c r="BPB57" s="11"/>
      <c r="BPC57" s="11"/>
      <c r="BPD57" s="11"/>
      <c r="BPE57" s="11"/>
      <c r="BPF57" s="11"/>
      <c r="BPG57" s="11"/>
      <c r="BPH57" s="11"/>
      <c r="BPI57" s="11"/>
      <c r="BPJ57" s="11"/>
      <c r="BPK57" s="11"/>
      <c r="BPL57" s="11"/>
      <c r="BPM57" s="11"/>
      <c r="BPN57" s="11"/>
      <c r="BPO57" s="11"/>
      <c r="BPP57" s="11"/>
      <c r="BPQ57" s="11"/>
      <c r="BPR57" s="11"/>
      <c r="BPS57" s="11"/>
      <c r="BPT57" s="11"/>
      <c r="BPU57" s="11"/>
      <c r="BPV57" s="11"/>
      <c r="BPW57" s="11"/>
      <c r="BPX57" s="11"/>
      <c r="BPY57" s="11"/>
      <c r="BPZ57" s="11"/>
      <c r="BQA57" s="11"/>
      <c r="BQB57" s="11"/>
      <c r="BQC57" s="11"/>
      <c r="BQD57" s="11"/>
      <c r="BQE57" s="11"/>
      <c r="BQF57" s="11"/>
      <c r="BQG57" s="11"/>
      <c r="BQH57" s="11"/>
      <c r="BQI57" s="11"/>
      <c r="BQJ57" s="11"/>
      <c r="BQK57" s="11"/>
      <c r="BQL57" s="11"/>
      <c r="BQM57" s="11"/>
      <c r="BQN57" s="11"/>
      <c r="BQO57" s="11"/>
      <c r="BQP57" s="11"/>
      <c r="BQQ57" s="11"/>
      <c r="BQR57" s="11"/>
      <c r="BQS57" s="11"/>
      <c r="BQT57" s="11"/>
      <c r="BQU57" s="11"/>
      <c r="BQV57" s="11"/>
      <c r="BQW57" s="11"/>
      <c r="BQX57" s="11"/>
      <c r="BQY57" s="11"/>
      <c r="BQZ57" s="11"/>
      <c r="BRA57" s="11"/>
      <c r="BRB57" s="11"/>
      <c r="BRC57" s="11"/>
      <c r="BRD57" s="11"/>
      <c r="BRE57" s="11"/>
      <c r="BRF57" s="11"/>
      <c r="BRG57" s="11"/>
      <c r="BRH57" s="11"/>
      <c r="BRI57" s="11"/>
      <c r="BRJ57" s="11"/>
      <c r="BRK57" s="11"/>
      <c r="BRL57" s="11"/>
      <c r="BRM57" s="11"/>
      <c r="BRN57" s="11"/>
      <c r="BRO57" s="11"/>
      <c r="BRP57" s="11"/>
      <c r="BRQ57" s="11"/>
      <c r="BRR57" s="11"/>
      <c r="BRS57" s="11"/>
      <c r="BRT57" s="11"/>
      <c r="BRU57" s="11"/>
      <c r="BRV57" s="11"/>
      <c r="BRW57" s="11"/>
      <c r="BRX57" s="11"/>
      <c r="BRY57" s="11"/>
      <c r="BRZ57" s="11"/>
      <c r="BSA57" s="11"/>
      <c r="BSB57" s="11"/>
      <c r="BSC57" s="11"/>
      <c r="BSD57" s="11"/>
      <c r="BSE57" s="11"/>
      <c r="BSF57" s="11"/>
      <c r="BSG57" s="11"/>
      <c r="BSH57" s="11"/>
      <c r="BSI57" s="11"/>
      <c r="BSJ57" s="11"/>
      <c r="BSK57" s="11"/>
      <c r="BSL57" s="11"/>
      <c r="BSM57" s="11"/>
      <c r="BSN57" s="11"/>
      <c r="BSO57" s="11"/>
      <c r="BSP57" s="11"/>
      <c r="BSQ57" s="11"/>
      <c r="BSR57" s="11"/>
      <c r="BSS57" s="11"/>
      <c r="BST57" s="11"/>
      <c r="BSU57" s="11"/>
      <c r="BSV57" s="11"/>
      <c r="BSW57" s="11"/>
      <c r="BSX57" s="11"/>
      <c r="BSY57" s="11"/>
      <c r="BSZ57" s="11"/>
      <c r="BTA57" s="11"/>
      <c r="BTB57" s="11"/>
      <c r="BTC57" s="11"/>
      <c r="BTD57" s="11"/>
      <c r="BTE57" s="11"/>
      <c r="BTF57" s="11"/>
      <c r="BTG57" s="11"/>
      <c r="BTH57" s="11"/>
      <c r="BTI57" s="11"/>
      <c r="BTJ57" s="11"/>
      <c r="BTK57" s="11"/>
      <c r="BTL57" s="11"/>
      <c r="BTM57" s="11"/>
      <c r="BTN57" s="11"/>
      <c r="BTO57" s="11"/>
      <c r="BTP57" s="11"/>
      <c r="BTQ57" s="11"/>
      <c r="BTR57" s="11"/>
      <c r="BTS57" s="11"/>
      <c r="BTT57" s="11"/>
      <c r="BTU57" s="11"/>
      <c r="BTV57" s="11"/>
      <c r="BTW57" s="11"/>
      <c r="BTX57" s="11"/>
      <c r="BTY57" s="11"/>
      <c r="BTZ57" s="11"/>
      <c r="BUA57" s="11"/>
      <c r="BUB57" s="11"/>
      <c r="BUC57" s="11"/>
      <c r="BUD57" s="11"/>
      <c r="BUE57" s="11"/>
      <c r="BUF57" s="11"/>
      <c r="BUG57" s="11"/>
      <c r="BUH57" s="11"/>
      <c r="BUI57" s="11"/>
      <c r="BUJ57" s="11"/>
      <c r="BUK57" s="11"/>
      <c r="BUL57" s="11"/>
      <c r="BUM57" s="11"/>
      <c r="BUN57" s="11"/>
      <c r="BUO57" s="11"/>
      <c r="BUP57" s="11"/>
      <c r="BUQ57" s="11"/>
      <c r="BUR57" s="11"/>
      <c r="BUS57" s="11"/>
      <c r="BUT57" s="11"/>
      <c r="BUU57" s="11"/>
      <c r="BUV57" s="11"/>
      <c r="BUW57" s="11"/>
      <c r="BUX57" s="11"/>
      <c r="BUY57" s="11"/>
      <c r="BUZ57" s="11"/>
      <c r="BVA57" s="11"/>
      <c r="BVB57" s="11"/>
      <c r="BVC57" s="11"/>
      <c r="BVD57" s="11"/>
      <c r="BVE57" s="11"/>
      <c r="BVF57" s="11"/>
      <c r="BVG57" s="11"/>
      <c r="BVH57" s="11"/>
      <c r="BVI57" s="11"/>
      <c r="BVJ57" s="11"/>
      <c r="BVK57" s="11"/>
      <c r="BVL57" s="11"/>
      <c r="BVM57" s="11"/>
      <c r="BVN57" s="11"/>
      <c r="BVO57" s="11"/>
      <c r="BVP57" s="11"/>
      <c r="BVQ57" s="11"/>
      <c r="BVR57" s="11"/>
      <c r="BVS57" s="11"/>
      <c r="BVT57" s="11"/>
      <c r="BVU57" s="11"/>
      <c r="BVV57" s="11"/>
      <c r="BVW57" s="11"/>
      <c r="BVX57" s="11"/>
      <c r="BVY57" s="11"/>
      <c r="BVZ57" s="11"/>
      <c r="BWA57" s="11"/>
      <c r="BWB57" s="11"/>
      <c r="BWC57" s="11"/>
      <c r="BWD57" s="11"/>
      <c r="BWE57" s="11"/>
      <c r="BWF57" s="11"/>
      <c r="BWG57" s="11"/>
      <c r="BWH57" s="11"/>
      <c r="BWI57" s="11"/>
      <c r="BWJ57" s="11"/>
      <c r="BWK57" s="11"/>
      <c r="BWL57" s="11"/>
      <c r="BWM57" s="11"/>
      <c r="BWN57" s="11"/>
      <c r="BWO57" s="11"/>
      <c r="BWP57" s="11"/>
      <c r="BWQ57" s="11"/>
      <c r="BWR57" s="11"/>
      <c r="BWS57" s="11"/>
      <c r="BWT57" s="11"/>
      <c r="BWU57" s="11"/>
      <c r="BWV57" s="11"/>
      <c r="BWW57" s="11"/>
      <c r="BWX57" s="11"/>
      <c r="BWY57" s="11"/>
      <c r="BWZ57" s="11"/>
      <c r="BXA57" s="11"/>
      <c r="BXB57" s="11"/>
      <c r="BXC57" s="11"/>
      <c r="BXD57" s="11"/>
      <c r="BXE57" s="11"/>
      <c r="BXF57" s="11"/>
      <c r="BXG57" s="11"/>
      <c r="BXH57" s="11"/>
      <c r="BXI57" s="11"/>
      <c r="BXJ57" s="11"/>
      <c r="BXK57" s="11"/>
      <c r="BXL57" s="11"/>
      <c r="BXM57" s="11"/>
      <c r="BXN57" s="11"/>
      <c r="BXO57" s="11"/>
      <c r="BXP57" s="11"/>
      <c r="BXQ57" s="11"/>
      <c r="BXR57" s="11"/>
      <c r="BXS57" s="11"/>
      <c r="BXT57" s="11"/>
      <c r="BXU57" s="11"/>
      <c r="BXV57" s="11"/>
      <c r="BXW57" s="11"/>
      <c r="BXX57" s="11"/>
      <c r="BXY57" s="11"/>
      <c r="BXZ57" s="11"/>
      <c r="BYA57" s="11"/>
      <c r="BYB57" s="11"/>
      <c r="BYC57" s="11"/>
      <c r="BYD57" s="11"/>
      <c r="BYE57" s="11"/>
      <c r="BYF57" s="11"/>
      <c r="BYG57" s="11"/>
      <c r="BYH57" s="11"/>
      <c r="BYI57" s="11"/>
      <c r="BYJ57" s="11"/>
      <c r="BYK57" s="11"/>
      <c r="BYL57" s="11"/>
      <c r="BYM57" s="11"/>
      <c r="BYN57" s="11"/>
      <c r="BYO57" s="11"/>
      <c r="BYP57" s="11"/>
      <c r="BYQ57" s="11"/>
      <c r="BYR57" s="11"/>
      <c r="BYS57" s="11"/>
      <c r="BYT57" s="11"/>
      <c r="BYU57" s="11"/>
      <c r="BYV57" s="11"/>
      <c r="BYW57" s="11"/>
      <c r="BYX57" s="11"/>
      <c r="BYY57" s="11"/>
      <c r="BYZ57" s="11"/>
      <c r="BZA57" s="11"/>
      <c r="BZB57" s="11"/>
      <c r="BZC57" s="11"/>
      <c r="BZD57" s="11"/>
      <c r="BZE57" s="11"/>
      <c r="BZF57" s="11"/>
      <c r="BZG57" s="11"/>
      <c r="BZH57" s="11"/>
      <c r="BZI57" s="11"/>
      <c r="BZJ57" s="11"/>
      <c r="BZK57" s="11"/>
      <c r="BZL57" s="11"/>
      <c r="BZM57" s="11"/>
      <c r="BZN57" s="11"/>
      <c r="BZO57" s="11"/>
      <c r="BZP57" s="11"/>
      <c r="BZQ57" s="11"/>
      <c r="BZR57" s="11"/>
      <c r="BZS57" s="11"/>
      <c r="BZT57" s="11"/>
      <c r="BZU57" s="11"/>
      <c r="BZV57" s="11"/>
      <c r="BZW57" s="11"/>
      <c r="BZX57" s="11"/>
      <c r="BZY57" s="11"/>
      <c r="BZZ57" s="11"/>
      <c r="CAA57" s="11"/>
      <c r="CAB57" s="11"/>
      <c r="CAC57" s="11"/>
      <c r="CAD57" s="11"/>
      <c r="CAE57" s="11"/>
      <c r="CAF57" s="11"/>
      <c r="CAG57" s="11"/>
      <c r="CAH57" s="11"/>
      <c r="CAI57" s="11"/>
      <c r="CAJ57" s="11"/>
      <c r="CAK57" s="11"/>
      <c r="CAL57" s="11"/>
      <c r="CAM57" s="11"/>
      <c r="CAN57" s="11"/>
      <c r="CAO57" s="11"/>
      <c r="CAP57" s="11"/>
      <c r="CAQ57" s="11"/>
      <c r="CAR57" s="11"/>
      <c r="CAS57" s="11"/>
      <c r="CAT57" s="11"/>
      <c r="CAU57" s="11"/>
      <c r="CAV57" s="11"/>
      <c r="CAW57" s="11"/>
      <c r="CAX57" s="11"/>
      <c r="CAY57" s="11"/>
      <c r="CAZ57" s="11"/>
      <c r="CBA57" s="11"/>
      <c r="CBB57" s="11"/>
      <c r="CBC57" s="11"/>
      <c r="CBD57" s="11"/>
      <c r="CBE57" s="11"/>
      <c r="CBF57" s="11"/>
      <c r="CBG57" s="11"/>
      <c r="CBH57" s="11"/>
      <c r="CBI57" s="11"/>
      <c r="CBJ57" s="11"/>
      <c r="CBK57" s="11"/>
      <c r="CBL57" s="11"/>
      <c r="CBM57" s="11"/>
      <c r="CBN57" s="11"/>
      <c r="CBO57" s="11"/>
      <c r="CBP57" s="11"/>
      <c r="CBQ57" s="11"/>
      <c r="CBR57" s="11"/>
      <c r="CBS57" s="11"/>
      <c r="CBT57" s="11"/>
      <c r="CBU57" s="11"/>
      <c r="CBV57" s="11"/>
      <c r="CBW57" s="11"/>
      <c r="CBX57" s="11"/>
      <c r="CBY57" s="11"/>
      <c r="CBZ57" s="11"/>
      <c r="CCA57" s="11"/>
      <c r="CCB57" s="11"/>
      <c r="CCC57" s="11"/>
      <c r="CCD57" s="11"/>
      <c r="CCE57" s="11"/>
      <c r="CCF57" s="11"/>
      <c r="CCG57" s="11"/>
      <c r="CCH57" s="11"/>
      <c r="CCI57" s="11"/>
      <c r="CCJ57" s="11"/>
      <c r="CCK57" s="11"/>
      <c r="CCL57" s="11"/>
      <c r="CCM57" s="11"/>
      <c r="CCN57" s="11"/>
      <c r="CCO57" s="11"/>
      <c r="CCP57" s="11"/>
      <c r="CCQ57" s="11"/>
      <c r="CCR57" s="11"/>
      <c r="CCS57" s="11"/>
      <c r="CCT57" s="11"/>
      <c r="CCU57" s="11"/>
      <c r="CCV57" s="11"/>
      <c r="CCW57" s="11"/>
      <c r="CCX57" s="11"/>
      <c r="CCY57" s="11"/>
      <c r="CCZ57" s="11"/>
      <c r="CDA57" s="11"/>
      <c r="CDB57" s="11"/>
      <c r="CDC57" s="11"/>
      <c r="CDD57" s="11"/>
      <c r="CDE57" s="11"/>
      <c r="CDF57" s="11"/>
      <c r="CDG57" s="11"/>
      <c r="CDH57" s="11"/>
      <c r="CDI57" s="11"/>
      <c r="CDJ57" s="11"/>
      <c r="CDK57" s="11"/>
      <c r="CDL57" s="11"/>
      <c r="CDM57" s="11"/>
      <c r="CDN57" s="11"/>
      <c r="CDO57" s="11"/>
      <c r="CDP57" s="11"/>
      <c r="CDQ57" s="11"/>
      <c r="CDR57" s="11"/>
      <c r="CDS57" s="11"/>
      <c r="CDT57" s="11"/>
      <c r="CDU57" s="11"/>
      <c r="CDV57" s="11"/>
      <c r="CDW57" s="11"/>
      <c r="CDX57" s="11"/>
      <c r="CDY57" s="11"/>
      <c r="CDZ57" s="11"/>
      <c r="CEA57" s="11"/>
      <c r="CEB57" s="11"/>
      <c r="CEC57" s="11"/>
      <c r="CED57" s="11"/>
      <c r="CEE57" s="11"/>
      <c r="CEF57" s="11"/>
      <c r="CEG57" s="11"/>
      <c r="CEH57" s="11"/>
      <c r="CEI57" s="11"/>
      <c r="CEJ57" s="11"/>
      <c r="CEK57" s="11"/>
      <c r="CEL57" s="11"/>
      <c r="CEM57" s="11"/>
      <c r="CEN57" s="11"/>
      <c r="CEO57" s="11"/>
      <c r="CEP57" s="11"/>
      <c r="CEQ57" s="11"/>
      <c r="CER57" s="11"/>
      <c r="CES57" s="11"/>
      <c r="CET57" s="11"/>
      <c r="CEU57" s="11"/>
      <c r="CEV57" s="11"/>
      <c r="CEW57" s="11"/>
      <c r="CEX57" s="11"/>
      <c r="CEY57" s="11"/>
      <c r="CEZ57" s="11"/>
      <c r="CFA57" s="11"/>
      <c r="CFB57" s="11"/>
      <c r="CFC57" s="11"/>
      <c r="CFD57" s="11"/>
      <c r="CFE57" s="11"/>
      <c r="CFF57" s="11"/>
      <c r="CFG57" s="11"/>
      <c r="CFH57" s="11"/>
      <c r="CFI57" s="11"/>
      <c r="CFJ57" s="11"/>
      <c r="CFK57" s="11"/>
      <c r="CFL57" s="11"/>
      <c r="CFM57" s="11"/>
      <c r="CFN57" s="11"/>
      <c r="CFO57" s="11"/>
      <c r="CFP57" s="11"/>
      <c r="CFQ57" s="11"/>
      <c r="CFR57" s="11"/>
      <c r="CFS57" s="11"/>
      <c r="CFT57" s="11"/>
      <c r="CFU57" s="11"/>
      <c r="CFV57" s="11"/>
      <c r="CFW57" s="11"/>
      <c r="CFX57" s="11"/>
      <c r="CFY57" s="11"/>
      <c r="CFZ57" s="11"/>
      <c r="CGA57" s="11"/>
      <c r="CGB57" s="11"/>
      <c r="CGC57" s="11"/>
      <c r="CGD57" s="11"/>
      <c r="CGE57" s="11"/>
      <c r="CGF57" s="11"/>
      <c r="CGG57" s="11"/>
      <c r="CGH57" s="11"/>
      <c r="CGI57" s="11"/>
      <c r="CGJ57" s="11"/>
      <c r="CGK57" s="11"/>
      <c r="CGL57" s="11"/>
      <c r="CGM57" s="11"/>
      <c r="CGN57" s="11"/>
      <c r="CGO57" s="11"/>
      <c r="CGP57" s="11"/>
      <c r="CGQ57" s="11"/>
      <c r="CGR57" s="11"/>
      <c r="CGS57" s="11"/>
      <c r="CGT57" s="11"/>
      <c r="CGU57" s="11"/>
      <c r="CGV57" s="11"/>
      <c r="CGW57" s="11"/>
      <c r="CGX57" s="11"/>
      <c r="CGY57" s="11"/>
      <c r="CGZ57" s="11"/>
      <c r="CHA57" s="11"/>
      <c r="CHB57" s="11"/>
      <c r="CHC57" s="11"/>
      <c r="CHD57" s="11"/>
      <c r="CHE57" s="11"/>
      <c r="CHF57" s="11"/>
      <c r="CHG57" s="11"/>
      <c r="CHH57" s="11"/>
      <c r="CHI57" s="11"/>
      <c r="CHJ57" s="11"/>
      <c r="CHK57" s="11"/>
      <c r="CHL57" s="11"/>
      <c r="CHM57" s="11"/>
      <c r="CHN57" s="11"/>
      <c r="CHO57" s="11"/>
      <c r="CHP57" s="11"/>
      <c r="CHQ57" s="11"/>
      <c r="CHR57" s="11"/>
      <c r="CHS57" s="11"/>
      <c r="CHT57" s="11"/>
      <c r="CHU57" s="11"/>
      <c r="CHV57" s="11"/>
      <c r="CHW57" s="11"/>
      <c r="CHX57" s="11"/>
      <c r="CHY57" s="11"/>
      <c r="CHZ57" s="11"/>
      <c r="CIA57" s="11"/>
      <c r="CIB57" s="11"/>
      <c r="CIC57" s="11"/>
      <c r="CID57" s="11"/>
      <c r="CIE57" s="11"/>
      <c r="CIF57" s="11"/>
      <c r="CIG57" s="11"/>
      <c r="CIH57" s="11"/>
      <c r="CII57" s="11"/>
      <c r="CIJ57" s="11"/>
      <c r="CIK57" s="11"/>
      <c r="CIL57" s="11"/>
      <c r="CIM57" s="11"/>
      <c r="CIN57" s="11"/>
      <c r="CIO57" s="11"/>
      <c r="CIP57" s="11"/>
      <c r="CIQ57" s="11"/>
      <c r="CIR57" s="11"/>
      <c r="CIS57" s="11"/>
      <c r="CIT57" s="11"/>
      <c r="CIU57" s="11"/>
      <c r="CIV57" s="11"/>
      <c r="CIW57" s="11"/>
      <c r="CIX57" s="11"/>
      <c r="CIY57" s="11"/>
      <c r="CIZ57" s="11"/>
      <c r="CJA57" s="11"/>
      <c r="CJB57" s="11"/>
      <c r="CJC57" s="11"/>
      <c r="CJD57" s="11"/>
      <c r="CJE57" s="11"/>
      <c r="CJF57" s="11"/>
      <c r="CJG57" s="11"/>
      <c r="CJH57" s="11"/>
      <c r="CJI57" s="11"/>
      <c r="CJJ57" s="11"/>
      <c r="CJK57" s="11"/>
      <c r="CJL57" s="11"/>
      <c r="CJM57" s="11"/>
      <c r="CJN57" s="11"/>
      <c r="CJO57" s="11"/>
      <c r="CJP57" s="11"/>
      <c r="CJQ57" s="11"/>
      <c r="CJR57" s="11"/>
      <c r="CJS57" s="11"/>
      <c r="CJT57" s="11"/>
      <c r="CJU57" s="11"/>
      <c r="CJV57" s="11"/>
      <c r="CJW57" s="11"/>
      <c r="CJX57" s="11"/>
      <c r="CJY57" s="11"/>
      <c r="CJZ57" s="11"/>
      <c r="CKA57" s="11"/>
      <c r="CKB57" s="11"/>
      <c r="CKC57" s="11"/>
      <c r="CKD57" s="11"/>
      <c r="CKE57" s="11"/>
      <c r="CKF57" s="11"/>
      <c r="CKG57" s="11"/>
      <c r="CKH57" s="11"/>
      <c r="CKI57" s="11"/>
      <c r="CKJ57" s="11"/>
      <c r="CKK57" s="11"/>
      <c r="CKL57" s="11"/>
      <c r="CKM57" s="11"/>
      <c r="CKN57" s="11"/>
      <c r="CKO57" s="11"/>
      <c r="CKP57" s="11"/>
      <c r="CKQ57" s="11"/>
      <c r="CKR57" s="11"/>
      <c r="CKS57" s="11"/>
      <c r="CKT57" s="11"/>
      <c r="CKU57" s="11"/>
      <c r="CKV57" s="11"/>
      <c r="CKW57" s="11"/>
      <c r="CKX57" s="11"/>
      <c r="CKY57" s="11"/>
      <c r="CKZ57" s="11"/>
      <c r="CLA57" s="11"/>
      <c r="CLB57" s="11"/>
      <c r="CLC57" s="11"/>
      <c r="CLD57" s="11"/>
      <c r="CLE57" s="11"/>
      <c r="CLF57" s="11"/>
      <c r="CLG57" s="11"/>
      <c r="CLH57" s="11"/>
      <c r="CLI57" s="11"/>
      <c r="CLJ57" s="11"/>
      <c r="CLK57" s="11"/>
      <c r="CLL57" s="11"/>
      <c r="CLM57" s="11"/>
      <c r="CLN57" s="11"/>
      <c r="CLO57" s="11"/>
      <c r="CLP57" s="11"/>
      <c r="CLQ57" s="11"/>
      <c r="CLR57" s="11"/>
      <c r="CLS57" s="11"/>
      <c r="CLT57" s="11"/>
      <c r="CLU57" s="11"/>
      <c r="CLV57" s="11"/>
      <c r="CLW57" s="11"/>
      <c r="CLX57" s="11"/>
      <c r="CLY57" s="11"/>
      <c r="CLZ57" s="11"/>
      <c r="CMA57" s="11"/>
      <c r="CMB57" s="11"/>
      <c r="CMC57" s="11"/>
      <c r="CMD57" s="11"/>
      <c r="CME57" s="11"/>
      <c r="CMF57" s="11"/>
      <c r="CMG57" s="11"/>
      <c r="CMH57" s="11"/>
      <c r="CMI57" s="11"/>
      <c r="CMJ57" s="11"/>
      <c r="CMK57" s="11"/>
      <c r="CML57" s="11"/>
      <c r="CMM57" s="11"/>
      <c r="CMN57" s="11"/>
      <c r="CMO57" s="11"/>
      <c r="CMP57" s="11"/>
      <c r="CMQ57" s="11"/>
      <c r="CMR57" s="11"/>
      <c r="CMS57" s="11"/>
      <c r="CMT57" s="11"/>
      <c r="CMU57" s="11"/>
      <c r="CMV57" s="11"/>
      <c r="CMW57" s="11"/>
      <c r="CMX57" s="11"/>
      <c r="CMY57" s="11"/>
      <c r="CMZ57" s="11"/>
      <c r="CNA57" s="11"/>
      <c r="CNB57" s="11"/>
      <c r="CNC57" s="11"/>
      <c r="CND57" s="11"/>
      <c r="CNE57" s="11"/>
      <c r="CNF57" s="11"/>
      <c r="CNG57" s="11"/>
      <c r="CNH57" s="11"/>
      <c r="CNI57" s="11"/>
      <c r="CNJ57" s="11"/>
      <c r="CNK57" s="11"/>
      <c r="CNL57" s="11"/>
      <c r="CNM57" s="11"/>
      <c r="CNN57" s="11"/>
      <c r="CNO57" s="11"/>
      <c r="CNP57" s="11"/>
      <c r="CNQ57" s="11"/>
      <c r="CNR57" s="11"/>
      <c r="CNS57" s="11"/>
      <c r="CNT57" s="11"/>
      <c r="CNU57" s="11"/>
      <c r="CNV57" s="11"/>
      <c r="CNW57" s="11"/>
      <c r="CNX57" s="11"/>
      <c r="CNY57" s="11"/>
      <c r="CNZ57" s="11"/>
      <c r="COA57" s="11"/>
      <c r="COB57" s="11"/>
      <c r="COC57" s="11"/>
      <c r="COD57" s="11"/>
      <c r="COE57" s="11"/>
      <c r="COF57" s="11"/>
      <c r="COG57" s="11"/>
      <c r="COH57" s="11"/>
      <c r="COI57" s="11"/>
      <c r="COJ57" s="11"/>
      <c r="COK57" s="11"/>
      <c r="COL57" s="11"/>
      <c r="COM57" s="11"/>
      <c r="CON57" s="11"/>
      <c r="COO57" s="11"/>
      <c r="COP57" s="11"/>
      <c r="COQ57" s="11"/>
      <c r="COR57" s="11"/>
      <c r="COS57" s="11"/>
      <c r="COT57" s="11"/>
      <c r="COU57" s="11"/>
      <c r="COV57" s="11"/>
      <c r="COW57" s="11"/>
      <c r="COX57" s="11"/>
      <c r="COY57" s="11"/>
      <c r="COZ57" s="11"/>
      <c r="CPA57" s="11"/>
      <c r="CPB57" s="11"/>
      <c r="CPC57" s="11"/>
      <c r="CPD57" s="11"/>
      <c r="CPE57" s="11"/>
      <c r="CPF57" s="11"/>
      <c r="CPG57" s="11"/>
      <c r="CPH57" s="11"/>
      <c r="CPI57" s="11"/>
      <c r="CPJ57" s="11"/>
      <c r="CPK57" s="11"/>
      <c r="CPL57" s="11"/>
      <c r="CPM57" s="11"/>
      <c r="CPN57" s="11"/>
      <c r="CPO57" s="11"/>
      <c r="CPP57" s="11"/>
      <c r="CPQ57" s="11"/>
      <c r="CPR57" s="11"/>
      <c r="CPS57" s="11"/>
      <c r="CPT57" s="11"/>
      <c r="CPU57" s="11"/>
      <c r="CPV57" s="11"/>
      <c r="CPW57" s="11"/>
      <c r="CPX57" s="11"/>
      <c r="CPY57" s="11"/>
      <c r="CPZ57" s="11"/>
      <c r="CQA57" s="11"/>
      <c r="CQB57" s="11"/>
      <c r="CQC57" s="11"/>
      <c r="CQD57" s="11"/>
      <c r="CQE57" s="11"/>
      <c r="CQF57" s="11"/>
      <c r="CQG57" s="11"/>
      <c r="CQH57" s="11"/>
      <c r="CQI57" s="11"/>
      <c r="CQJ57" s="11"/>
      <c r="CQK57" s="11"/>
      <c r="CQL57" s="11"/>
      <c r="CQM57" s="11"/>
      <c r="CQN57" s="11"/>
      <c r="CQO57" s="11"/>
      <c r="CQP57" s="11"/>
      <c r="CQQ57" s="11"/>
      <c r="CQR57" s="11"/>
      <c r="CQS57" s="11"/>
      <c r="CQT57" s="11"/>
      <c r="CQU57" s="11"/>
      <c r="CQV57" s="11"/>
      <c r="CQW57" s="11"/>
      <c r="CQX57" s="11"/>
      <c r="CQY57" s="11"/>
      <c r="CQZ57" s="11"/>
      <c r="CRA57" s="11"/>
      <c r="CRB57" s="11"/>
      <c r="CRC57" s="11"/>
      <c r="CRD57" s="11"/>
      <c r="CRE57" s="11"/>
      <c r="CRF57" s="11"/>
      <c r="CRG57" s="11"/>
      <c r="CRH57" s="11"/>
      <c r="CRI57" s="11"/>
      <c r="CRJ57" s="11"/>
      <c r="CRK57" s="11"/>
      <c r="CRL57" s="11"/>
      <c r="CRM57" s="11"/>
      <c r="CRN57" s="11"/>
      <c r="CRO57" s="11"/>
      <c r="CRP57" s="11"/>
      <c r="CRQ57" s="11"/>
      <c r="CRR57" s="11"/>
      <c r="CRS57" s="11"/>
      <c r="CRT57" s="11"/>
      <c r="CRU57" s="11"/>
      <c r="CRV57" s="11"/>
      <c r="CRW57" s="11"/>
      <c r="CRX57" s="11"/>
      <c r="CRY57" s="11"/>
      <c r="CRZ57" s="11"/>
      <c r="CSA57" s="11"/>
      <c r="CSB57" s="11"/>
      <c r="CSC57" s="11"/>
      <c r="CSD57" s="11"/>
      <c r="CSE57" s="11"/>
      <c r="CSF57" s="11"/>
      <c r="CSG57" s="11"/>
      <c r="CSH57" s="11"/>
      <c r="CSI57" s="11"/>
      <c r="CSJ57" s="11"/>
      <c r="CSK57" s="11"/>
      <c r="CSL57" s="11"/>
      <c r="CSM57" s="11"/>
      <c r="CSN57" s="11"/>
      <c r="CSO57" s="11"/>
      <c r="CSP57" s="11"/>
      <c r="CSQ57" s="11"/>
      <c r="CSR57" s="11"/>
      <c r="CSS57" s="11"/>
      <c r="CST57" s="11"/>
      <c r="CSU57" s="11"/>
      <c r="CSV57" s="11"/>
      <c r="CSW57" s="11"/>
      <c r="CSX57" s="11"/>
      <c r="CSY57" s="11"/>
      <c r="CSZ57" s="11"/>
      <c r="CTA57" s="11"/>
      <c r="CTB57" s="11"/>
      <c r="CTC57" s="11"/>
      <c r="CTD57" s="11"/>
      <c r="CTE57" s="11"/>
      <c r="CTF57" s="11"/>
      <c r="CTG57" s="11"/>
      <c r="CTH57" s="11"/>
      <c r="CTI57" s="11"/>
      <c r="CTJ57" s="11"/>
      <c r="CTK57" s="11"/>
      <c r="CTL57" s="11"/>
      <c r="CTM57" s="11"/>
      <c r="CTN57" s="11"/>
      <c r="CTO57" s="11"/>
      <c r="CTP57" s="11"/>
      <c r="CTQ57" s="11"/>
      <c r="CTR57" s="11"/>
      <c r="CTS57" s="11"/>
      <c r="CTT57" s="11"/>
      <c r="CTU57" s="11"/>
      <c r="CTV57" s="11"/>
      <c r="CTW57" s="11"/>
      <c r="CTX57" s="11"/>
      <c r="CTY57" s="11"/>
      <c r="CTZ57" s="11"/>
      <c r="CUA57" s="11"/>
      <c r="CUB57" s="11"/>
      <c r="CUC57" s="11"/>
      <c r="CUD57" s="11"/>
      <c r="CUE57" s="11"/>
      <c r="CUF57" s="11"/>
      <c r="CUG57" s="11"/>
      <c r="CUH57" s="11"/>
      <c r="CUI57" s="11"/>
      <c r="CUJ57" s="11"/>
      <c r="CUK57" s="11"/>
      <c r="CUL57" s="11"/>
      <c r="CUM57" s="11"/>
      <c r="CUN57" s="11"/>
      <c r="CUO57" s="11"/>
      <c r="CUP57" s="11"/>
      <c r="CUQ57" s="11"/>
      <c r="CUR57" s="11"/>
      <c r="CUS57" s="11"/>
      <c r="CUT57" s="11"/>
      <c r="CUU57" s="11"/>
      <c r="CUV57" s="11"/>
      <c r="CUW57" s="11"/>
      <c r="CUX57" s="11"/>
      <c r="CUY57" s="11"/>
      <c r="CUZ57" s="11"/>
      <c r="CVA57" s="11"/>
      <c r="CVB57" s="11"/>
      <c r="CVC57" s="11"/>
      <c r="CVD57" s="11"/>
      <c r="CVE57" s="11"/>
      <c r="CVF57" s="11"/>
      <c r="CVG57" s="11"/>
      <c r="CVH57" s="11"/>
      <c r="CVI57" s="11"/>
      <c r="CVJ57" s="11"/>
      <c r="CVK57" s="11"/>
      <c r="CVL57" s="11"/>
      <c r="CVM57" s="11"/>
      <c r="CVN57" s="11"/>
      <c r="CVO57" s="11"/>
      <c r="CVP57" s="11"/>
      <c r="CVQ57" s="11"/>
      <c r="CVR57" s="11"/>
      <c r="CVS57" s="11"/>
      <c r="CVT57" s="11"/>
      <c r="CVU57" s="11"/>
      <c r="CVV57" s="11"/>
      <c r="CVW57" s="11"/>
      <c r="CVX57" s="11"/>
      <c r="CVY57" s="11"/>
      <c r="CVZ57" s="11"/>
      <c r="CWA57" s="11"/>
      <c r="CWB57" s="11"/>
      <c r="CWC57" s="11"/>
      <c r="CWD57" s="11"/>
      <c r="CWE57" s="11"/>
      <c r="CWF57" s="11"/>
      <c r="CWG57" s="11"/>
      <c r="CWH57" s="11"/>
      <c r="CWI57" s="11"/>
      <c r="CWJ57" s="11"/>
      <c r="CWK57" s="11"/>
      <c r="CWL57" s="11"/>
      <c r="CWM57" s="11"/>
      <c r="CWN57" s="11"/>
      <c r="CWO57" s="11"/>
      <c r="CWP57" s="11"/>
      <c r="CWQ57" s="11"/>
      <c r="CWR57" s="11"/>
      <c r="CWS57" s="11"/>
      <c r="CWT57" s="11"/>
      <c r="CWU57" s="11"/>
      <c r="CWV57" s="11"/>
      <c r="CWW57" s="11"/>
      <c r="CWX57" s="11"/>
      <c r="CWY57" s="11"/>
      <c r="CWZ57" s="11"/>
      <c r="CXA57" s="11"/>
      <c r="CXB57" s="11"/>
      <c r="CXC57" s="11"/>
      <c r="CXD57" s="11"/>
      <c r="CXE57" s="11"/>
      <c r="CXF57" s="11"/>
      <c r="CXG57" s="11"/>
      <c r="CXH57" s="11"/>
      <c r="CXI57" s="11"/>
      <c r="CXJ57" s="11"/>
      <c r="CXK57" s="11"/>
      <c r="CXL57" s="11"/>
      <c r="CXM57" s="11"/>
      <c r="CXN57" s="11"/>
      <c r="CXO57" s="11"/>
      <c r="CXP57" s="11"/>
      <c r="CXQ57" s="11"/>
      <c r="CXR57" s="11"/>
      <c r="CXS57" s="11"/>
      <c r="CXT57" s="11"/>
      <c r="CXU57" s="11"/>
      <c r="CXV57" s="11"/>
      <c r="CXW57" s="11"/>
      <c r="CXX57" s="11"/>
      <c r="CXY57" s="11"/>
      <c r="CXZ57" s="11"/>
      <c r="CYA57" s="11"/>
      <c r="CYB57" s="11"/>
      <c r="CYC57" s="11"/>
      <c r="CYD57" s="11"/>
      <c r="CYE57" s="11"/>
      <c r="CYF57" s="11"/>
      <c r="CYG57" s="11"/>
      <c r="CYH57" s="11"/>
      <c r="CYI57" s="11"/>
      <c r="CYJ57" s="11"/>
      <c r="CYK57" s="11"/>
      <c r="CYL57" s="11"/>
      <c r="CYM57" s="11"/>
      <c r="CYN57" s="11"/>
      <c r="CYO57" s="11"/>
      <c r="CYP57" s="11"/>
      <c r="CYQ57" s="11"/>
      <c r="CYR57" s="11"/>
      <c r="CYS57" s="11"/>
      <c r="CYT57" s="11"/>
      <c r="CYU57" s="11"/>
      <c r="CYV57" s="11"/>
      <c r="CYW57" s="11"/>
      <c r="CYX57" s="11"/>
      <c r="CYY57" s="11"/>
      <c r="CYZ57" s="11"/>
      <c r="CZA57" s="11"/>
      <c r="CZB57" s="11"/>
      <c r="CZC57" s="11"/>
      <c r="CZD57" s="11"/>
      <c r="CZE57" s="11"/>
      <c r="CZF57" s="11"/>
      <c r="CZG57" s="11"/>
      <c r="CZH57" s="11"/>
      <c r="CZI57" s="11"/>
      <c r="CZJ57" s="11"/>
      <c r="CZK57" s="11"/>
      <c r="CZL57" s="11"/>
      <c r="CZM57" s="11"/>
      <c r="CZN57" s="11"/>
      <c r="CZO57" s="11"/>
      <c r="CZP57" s="11"/>
      <c r="CZQ57" s="11"/>
      <c r="CZR57" s="11"/>
      <c r="CZS57" s="11"/>
      <c r="CZT57" s="11"/>
      <c r="CZU57" s="11"/>
      <c r="CZV57" s="11"/>
      <c r="CZW57" s="11"/>
      <c r="CZX57" s="11"/>
      <c r="CZY57" s="11"/>
      <c r="CZZ57" s="11"/>
      <c r="DAA57" s="11"/>
      <c r="DAB57" s="11"/>
      <c r="DAC57" s="11"/>
      <c r="DAD57" s="11"/>
      <c r="DAE57" s="11"/>
      <c r="DAF57" s="11"/>
      <c r="DAG57" s="11"/>
      <c r="DAH57" s="11"/>
      <c r="DAI57" s="11"/>
      <c r="DAJ57" s="11"/>
      <c r="DAK57" s="11"/>
      <c r="DAL57" s="11"/>
      <c r="DAM57" s="11"/>
      <c r="DAN57" s="11"/>
      <c r="DAO57" s="11"/>
      <c r="DAP57" s="11"/>
      <c r="DAQ57" s="11"/>
      <c r="DAR57" s="11"/>
      <c r="DAS57" s="11"/>
      <c r="DAT57" s="11"/>
      <c r="DAU57" s="11"/>
      <c r="DAV57" s="11"/>
      <c r="DAW57" s="11"/>
      <c r="DAX57" s="11"/>
      <c r="DAY57" s="11"/>
      <c r="DAZ57" s="11"/>
      <c r="DBA57" s="11"/>
      <c r="DBB57" s="11"/>
      <c r="DBC57" s="11"/>
      <c r="DBD57" s="11"/>
      <c r="DBE57" s="11"/>
      <c r="DBF57" s="11"/>
      <c r="DBG57" s="11"/>
      <c r="DBH57" s="11"/>
      <c r="DBI57" s="11"/>
      <c r="DBJ57" s="11"/>
      <c r="DBK57" s="11"/>
      <c r="DBL57" s="11"/>
      <c r="DBM57" s="11"/>
      <c r="DBN57" s="11"/>
      <c r="DBO57" s="11"/>
      <c r="DBP57" s="11"/>
      <c r="DBQ57" s="11"/>
      <c r="DBR57" s="11"/>
      <c r="DBS57" s="11"/>
      <c r="DBT57" s="11"/>
      <c r="DBU57" s="11"/>
      <c r="DBV57" s="11"/>
      <c r="DBW57" s="11"/>
      <c r="DBX57" s="11"/>
      <c r="DBY57" s="11"/>
      <c r="DBZ57" s="11"/>
      <c r="DCA57" s="11"/>
      <c r="DCB57" s="11"/>
      <c r="DCC57" s="11"/>
      <c r="DCD57" s="11"/>
      <c r="DCE57" s="11"/>
      <c r="DCF57" s="11"/>
      <c r="DCG57" s="11"/>
      <c r="DCH57" s="11"/>
      <c r="DCI57" s="11"/>
      <c r="DCJ57" s="11"/>
      <c r="DCK57" s="11"/>
      <c r="DCL57" s="11"/>
      <c r="DCM57" s="11"/>
      <c r="DCN57" s="11"/>
      <c r="DCO57" s="11"/>
      <c r="DCP57" s="11"/>
      <c r="DCQ57" s="11"/>
      <c r="DCR57" s="11"/>
      <c r="DCS57" s="11"/>
      <c r="DCT57" s="11"/>
      <c r="DCU57" s="11"/>
      <c r="DCV57" s="11"/>
      <c r="DCW57" s="11"/>
      <c r="DCX57" s="11"/>
      <c r="DCY57" s="11"/>
      <c r="DCZ57" s="11"/>
      <c r="DDA57" s="11"/>
      <c r="DDB57" s="11"/>
      <c r="DDC57" s="11"/>
      <c r="DDD57" s="11"/>
      <c r="DDE57" s="11"/>
      <c r="DDF57" s="11"/>
      <c r="DDG57" s="11"/>
      <c r="DDH57" s="11"/>
      <c r="DDI57" s="11"/>
      <c r="DDJ57" s="11"/>
      <c r="DDK57" s="11"/>
      <c r="DDL57" s="11"/>
      <c r="DDM57" s="11"/>
      <c r="DDN57" s="11"/>
      <c r="DDO57" s="11"/>
      <c r="DDP57" s="11"/>
      <c r="DDQ57" s="11"/>
      <c r="DDR57" s="11"/>
      <c r="DDS57" s="11"/>
      <c r="DDT57" s="11"/>
      <c r="DDU57" s="11"/>
      <c r="DDV57" s="11"/>
      <c r="DDW57" s="11"/>
      <c r="DDX57" s="11"/>
      <c r="DDY57" s="11"/>
      <c r="DDZ57" s="11"/>
      <c r="DEA57" s="11"/>
      <c r="DEB57" s="11"/>
      <c r="DEC57" s="11"/>
      <c r="DED57" s="11"/>
      <c r="DEE57" s="11"/>
      <c r="DEF57" s="11"/>
      <c r="DEG57" s="11"/>
      <c r="DEH57" s="11"/>
      <c r="DEI57" s="11"/>
      <c r="DEJ57" s="11"/>
      <c r="DEK57" s="11"/>
      <c r="DEL57" s="11"/>
      <c r="DEM57" s="11"/>
      <c r="DEN57" s="11"/>
      <c r="DEO57" s="11"/>
      <c r="DEP57" s="11"/>
      <c r="DEQ57" s="11"/>
      <c r="DER57" s="11"/>
      <c r="DES57" s="11"/>
      <c r="DET57" s="11"/>
      <c r="DEU57" s="11"/>
      <c r="DEV57" s="11"/>
      <c r="DEW57" s="11"/>
      <c r="DEX57" s="11"/>
      <c r="DEY57" s="11"/>
      <c r="DEZ57" s="11"/>
      <c r="DFA57" s="11"/>
      <c r="DFB57" s="11"/>
      <c r="DFC57" s="11"/>
      <c r="DFD57" s="11"/>
      <c r="DFE57" s="11"/>
      <c r="DFF57" s="11"/>
      <c r="DFG57" s="11"/>
      <c r="DFH57" s="11"/>
      <c r="DFI57" s="11"/>
      <c r="DFJ57" s="11"/>
      <c r="DFK57" s="11"/>
      <c r="DFL57" s="11"/>
      <c r="DFM57" s="11"/>
      <c r="DFN57" s="11"/>
      <c r="DFO57" s="11"/>
      <c r="DFP57" s="11"/>
      <c r="DFQ57" s="11"/>
      <c r="DFR57" s="11"/>
      <c r="DFS57" s="11"/>
      <c r="DFT57" s="11"/>
      <c r="DFU57" s="11"/>
      <c r="DFV57" s="11"/>
      <c r="DFW57" s="11"/>
      <c r="DFX57" s="11"/>
      <c r="DFY57" s="11"/>
      <c r="DFZ57" s="11"/>
      <c r="DGA57" s="11"/>
      <c r="DGB57" s="11"/>
      <c r="DGC57" s="11"/>
      <c r="DGD57" s="11"/>
      <c r="DGE57" s="11"/>
      <c r="DGF57" s="11"/>
      <c r="DGG57" s="11"/>
      <c r="DGH57" s="11"/>
      <c r="DGI57" s="11"/>
      <c r="DGJ57" s="11"/>
      <c r="DGK57" s="11"/>
      <c r="DGL57" s="11"/>
      <c r="DGM57" s="11"/>
      <c r="DGN57" s="11"/>
      <c r="DGO57" s="11"/>
      <c r="DGP57" s="11"/>
      <c r="DGQ57" s="11"/>
      <c r="DGR57" s="11"/>
      <c r="DGS57" s="11"/>
      <c r="DGT57" s="11"/>
      <c r="DGU57" s="11"/>
      <c r="DGV57" s="11"/>
      <c r="DGW57" s="11"/>
      <c r="DGX57" s="11"/>
      <c r="DGY57" s="11"/>
      <c r="DGZ57" s="11"/>
      <c r="DHA57" s="11"/>
      <c r="DHB57" s="11"/>
      <c r="DHC57" s="11"/>
      <c r="DHD57" s="11"/>
      <c r="DHE57" s="11"/>
      <c r="DHF57" s="11"/>
      <c r="DHG57" s="11"/>
      <c r="DHH57" s="11"/>
      <c r="DHI57" s="11"/>
      <c r="DHJ57" s="11"/>
      <c r="DHK57" s="11"/>
      <c r="DHL57" s="11"/>
      <c r="DHM57" s="11"/>
      <c r="DHN57" s="11"/>
      <c r="DHO57" s="11"/>
      <c r="DHP57" s="11"/>
      <c r="DHQ57" s="11"/>
      <c r="DHR57" s="11"/>
      <c r="DHS57" s="11"/>
      <c r="DHT57" s="11"/>
      <c r="DHU57" s="11"/>
      <c r="DHV57" s="11"/>
      <c r="DHW57" s="11"/>
      <c r="DHX57" s="11"/>
      <c r="DHY57" s="11"/>
      <c r="DHZ57" s="11"/>
      <c r="DIA57" s="11"/>
      <c r="DIB57" s="11"/>
      <c r="DIC57" s="11"/>
      <c r="DID57" s="11"/>
      <c r="DIE57" s="11"/>
      <c r="DIF57" s="11"/>
      <c r="DIG57" s="11"/>
      <c r="DIH57" s="11"/>
      <c r="DII57" s="11"/>
      <c r="DIJ57" s="11"/>
      <c r="DIK57" s="11"/>
      <c r="DIL57" s="11"/>
      <c r="DIM57" s="11"/>
      <c r="DIN57" s="11"/>
      <c r="DIO57" s="11"/>
      <c r="DIP57" s="11"/>
      <c r="DIQ57" s="11"/>
      <c r="DIR57" s="11"/>
      <c r="DIS57" s="11"/>
      <c r="DIT57" s="11"/>
      <c r="DIU57" s="11"/>
      <c r="DIV57" s="11"/>
      <c r="DIW57" s="11"/>
      <c r="DIX57" s="11"/>
      <c r="DIY57" s="11"/>
      <c r="DIZ57" s="11"/>
      <c r="DJA57" s="11"/>
      <c r="DJB57" s="11"/>
      <c r="DJC57" s="11"/>
      <c r="DJD57" s="11"/>
      <c r="DJE57" s="11"/>
      <c r="DJF57" s="11"/>
      <c r="DJG57" s="11"/>
      <c r="DJH57" s="11"/>
      <c r="DJI57" s="11"/>
      <c r="DJJ57" s="11"/>
      <c r="DJK57" s="11"/>
      <c r="DJL57" s="11"/>
      <c r="DJM57" s="11"/>
      <c r="DJN57" s="11"/>
      <c r="DJO57" s="11"/>
      <c r="DJP57" s="11"/>
      <c r="DJQ57" s="11"/>
      <c r="DJR57" s="11"/>
      <c r="DJS57" s="11"/>
      <c r="DJT57" s="11"/>
      <c r="DJU57" s="11"/>
      <c r="DJV57" s="11"/>
      <c r="DJW57" s="11"/>
      <c r="DJX57" s="11"/>
      <c r="DJY57" s="11"/>
      <c r="DJZ57" s="11"/>
      <c r="DKA57" s="11"/>
      <c r="DKB57" s="11"/>
      <c r="DKC57" s="11"/>
      <c r="DKD57" s="11"/>
      <c r="DKE57" s="11"/>
      <c r="DKF57" s="11"/>
      <c r="DKG57" s="11"/>
      <c r="DKH57" s="11"/>
      <c r="DKI57" s="11"/>
      <c r="DKJ57" s="11"/>
      <c r="DKK57" s="11"/>
      <c r="DKL57" s="11"/>
      <c r="DKM57" s="11"/>
      <c r="DKN57" s="11"/>
      <c r="DKO57" s="11"/>
      <c r="DKP57" s="11"/>
      <c r="DKQ57" s="11"/>
      <c r="DKR57" s="11"/>
      <c r="DKS57" s="11"/>
      <c r="DKT57" s="11"/>
      <c r="DKU57" s="11"/>
      <c r="DKV57" s="11"/>
      <c r="DKW57" s="11"/>
      <c r="DKX57" s="11"/>
      <c r="DKY57" s="11"/>
      <c r="DKZ57" s="11"/>
      <c r="DLA57" s="11"/>
      <c r="DLB57" s="11"/>
      <c r="DLC57" s="11"/>
      <c r="DLD57" s="11"/>
      <c r="DLE57" s="11"/>
      <c r="DLF57" s="11"/>
      <c r="DLG57" s="11"/>
      <c r="DLH57" s="11"/>
      <c r="DLI57" s="11"/>
      <c r="DLJ57" s="11"/>
      <c r="DLK57" s="11"/>
      <c r="DLL57" s="11"/>
      <c r="DLM57" s="11"/>
      <c r="DLN57" s="11"/>
      <c r="DLO57" s="11"/>
      <c r="DLP57" s="11"/>
      <c r="DLQ57" s="11"/>
      <c r="DLR57" s="11"/>
      <c r="DLS57" s="11"/>
      <c r="DLT57" s="11"/>
      <c r="DLU57" s="11"/>
      <c r="DLV57" s="11"/>
      <c r="DLW57" s="11"/>
      <c r="DLX57" s="11"/>
      <c r="DLY57" s="11"/>
      <c r="DLZ57" s="11"/>
      <c r="DMA57" s="11"/>
      <c r="DMB57" s="11"/>
      <c r="DMC57" s="11"/>
      <c r="DMD57" s="11"/>
      <c r="DME57" s="11"/>
      <c r="DMF57" s="11"/>
      <c r="DMG57" s="11"/>
      <c r="DMH57" s="11"/>
      <c r="DMI57" s="11"/>
      <c r="DMJ57" s="11"/>
      <c r="DMK57" s="11"/>
      <c r="DML57" s="11"/>
      <c r="DMM57" s="11"/>
      <c r="DMN57" s="11"/>
      <c r="DMO57" s="11"/>
      <c r="DMP57" s="11"/>
      <c r="DMQ57" s="11"/>
      <c r="DMR57" s="11"/>
      <c r="DMS57" s="11"/>
      <c r="DMT57" s="11"/>
      <c r="DMU57" s="11"/>
      <c r="DMV57" s="11"/>
      <c r="DMW57" s="11"/>
      <c r="DMX57" s="11"/>
      <c r="DMY57" s="11"/>
      <c r="DMZ57" s="11"/>
      <c r="DNA57" s="11"/>
      <c r="DNB57" s="11"/>
      <c r="DNC57" s="11"/>
      <c r="DND57" s="11"/>
      <c r="DNE57" s="11"/>
      <c r="DNF57" s="11"/>
      <c r="DNG57" s="11"/>
      <c r="DNH57" s="11"/>
      <c r="DNI57" s="11"/>
      <c r="DNJ57" s="11"/>
      <c r="DNK57" s="11"/>
      <c r="DNL57" s="11"/>
      <c r="DNM57" s="11"/>
      <c r="DNN57" s="11"/>
      <c r="DNO57" s="11"/>
      <c r="DNP57" s="11"/>
      <c r="DNQ57" s="11"/>
      <c r="DNR57" s="11"/>
      <c r="DNS57" s="11"/>
      <c r="DNT57" s="11"/>
      <c r="DNU57" s="11"/>
      <c r="DNV57" s="11"/>
      <c r="DNW57" s="11"/>
      <c r="DNX57" s="11"/>
      <c r="DNY57" s="11"/>
      <c r="DNZ57" s="11"/>
      <c r="DOA57" s="11"/>
      <c r="DOB57" s="11"/>
      <c r="DOC57" s="11"/>
      <c r="DOD57" s="11"/>
      <c r="DOE57" s="11"/>
      <c r="DOF57" s="11"/>
      <c r="DOG57" s="11"/>
      <c r="DOH57" s="11"/>
      <c r="DOI57" s="11"/>
      <c r="DOJ57" s="11"/>
      <c r="DOK57" s="11"/>
      <c r="DOL57" s="11"/>
      <c r="DOM57" s="11"/>
      <c r="DON57" s="11"/>
      <c r="DOO57" s="11"/>
      <c r="DOP57" s="11"/>
      <c r="DOQ57" s="11"/>
      <c r="DOR57" s="11"/>
      <c r="DOS57" s="11"/>
      <c r="DOT57" s="11"/>
      <c r="DOU57" s="11"/>
      <c r="DOV57" s="11"/>
      <c r="DOW57" s="11"/>
      <c r="DOX57" s="11"/>
      <c r="DOY57" s="11"/>
      <c r="DOZ57" s="11"/>
      <c r="DPA57" s="11"/>
      <c r="DPB57" s="11"/>
      <c r="DPC57" s="11"/>
      <c r="DPD57" s="11"/>
      <c r="DPE57" s="11"/>
      <c r="DPF57" s="11"/>
      <c r="DPG57" s="11"/>
      <c r="DPH57" s="11"/>
      <c r="DPI57" s="11"/>
      <c r="DPJ57" s="11"/>
      <c r="DPK57" s="11"/>
      <c r="DPL57" s="11"/>
      <c r="DPM57" s="11"/>
      <c r="DPN57" s="11"/>
      <c r="DPO57" s="11"/>
      <c r="DPP57" s="11"/>
      <c r="DPQ57" s="11"/>
      <c r="DPR57" s="11"/>
      <c r="DPS57" s="11"/>
      <c r="DPT57" s="11"/>
      <c r="DPU57" s="11"/>
      <c r="DPV57" s="11"/>
      <c r="DPW57" s="11"/>
      <c r="DPX57" s="11"/>
      <c r="DPY57" s="11"/>
      <c r="DPZ57" s="11"/>
      <c r="DQA57" s="11"/>
      <c r="DQB57" s="11"/>
      <c r="DQC57" s="11"/>
      <c r="DQD57" s="11"/>
      <c r="DQE57" s="11"/>
      <c r="DQF57" s="11"/>
      <c r="DQG57" s="11"/>
      <c r="DQH57" s="11"/>
      <c r="DQI57" s="11"/>
      <c r="DQJ57" s="11"/>
      <c r="DQK57" s="11"/>
      <c r="DQL57" s="11"/>
      <c r="DQM57" s="11"/>
      <c r="DQN57" s="11"/>
      <c r="DQO57" s="11"/>
      <c r="DQP57" s="11"/>
      <c r="DQQ57" s="11"/>
      <c r="DQR57" s="11"/>
      <c r="DQS57" s="11"/>
      <c r="DQT57" s="11"/>
      <c r="DQU57" s="11"/>
      <c r="DQV57" s="11"/>
      <c r="DQW57" s="11"/>
      <c r="DQX57" s="11"/>
      <c r="DQY57" s="11"/>
      <c r="DQZ57" s="11"/>
      <c r="DRA57" s="11"/>
      <c r="DRB57" s="11"/>
      <c r="DRC57" s="11"/>
      <c r="DRD57" s="11"/>
      <c r="DRE57" s="11"/>
      <c r="DRF57" s="11"/>
      <c r="DRG57" s="11"/>
      <c r="DRH57" s="11"/>
      <c r="DRI57" s="11"/>
      <c r="DRJ57" s="11"/>
      <c r="DRK57" s="11"/>
      <c r="DRL57" s="11"/>
      <c r="DRM57" s="11"/>
      <c r="DRN57" s="11"/>
      <c r="DRO57" s="11"/>
      <c r="DRP57" s="11"/>
      <c r="DRQ57" s="11"/>
      <c r="DRR57" s="11"/>
      <c r="DRS57" s="11"/>
      <c r="DRT57" s="11"/>
      <c r="DRU57" s="11"/>
      <c r="DRV57" s="11"/>
      <c r="DRW57" s="11"/>
      <c r="DRX57" s="11"/>
      <c r="DRY57" s="11"/>
      <c r="DRZ57" s="11"/>
      <c r="DSA57" s="11"/>
      <c r="DSB57" s="11"/>
      <c r="DSC57" s="11"/>
      <c r="DSD57" s="11"/>
      <c r="DSE57" s="11"/>
      <c r="DSF57" s="11"/>
      <c r="DSG57" s="11"/>
      <c r="DSH57" s="11"/>
      <c r="DSI57" s="11"/>
      <c r="DSJ57" s="11"/>
      <c r="DSK57" s="11"/>
      <c r="DSL57" s="11"/>
      <c r="DSM57" s="11"/>
      <c r="DSN57" s="11"/>
      <c r="DSO57" s="11"/>
      <c r="DSP57" s="11"/>
      <c r="DSQ57" s="11"/>
      <c r="DSR57" s="11"/>
      <c r="DSS57" s="11"/>
      <c r="DST57" s="11"/>
      <c r="DSU57" s="11"/>
      <c r="DSV57" s="11"/>
      <c r="DSW57" s="11"/>
      <c r="DSX57" s="11"/>
      <c r="DSY57" s="11"/>
      <c r="DSZ57" s="11"/>
      <c r="DTA57" s="11"/>
      <c r="DTB57" s="11"/>
      <c r="DTC57" s="11"/>
      <c r="DTD57" s="11"/>
      <c r="DTE57" s="11"/>
      <c r="DTF57" s="11"/>
      <c r="DTG57" s="11"/>
      <c r="DTH57" s="11"/>
      <c r="DTI57" s="11"/>
      <c r="DTJ57" s="11"/>
      <c r="DTK57" s="11"/>
      <c r="DTL57" s="11"/>
      <c r="DTM57" s="11"/>
      <c r="DTN57" s="11"/>
      <c r="DTO57" s="11"/>
      <c r="DTP57" s="11"/>
      <c r="DTQ57" s="11"/>
      <c r="DTR57" s="11"/>
      <c r="DTS57" s="11"/>
      <c r="DTT57" s="11"/>
      <c r="DTU57" s="11"/>
      <c r="DTV57" s="11"/>
      <c r="DTW57" s="11"/>
      <c r="DTX57" s="11"/>
      <c r="DTY57" s="11"/>
      <c r="DTZ57" s="11"/>
      <c r="DUA57" s="11"/>
      <c r="DUB57" s="11"/>
      <c r="DUC57" s="11"/>
      <c r="DUD57" s="11"/>
      <c r="DUE57" s="11"/>
      <c r="DUF57" s="11"/>
      <c r="DUG57" s="11"/>
      <c r="DUH57" s="11"/>
      <c r="DUI57" s="11"/>
      <c r="DUJ57" s="11"/>
      <c r="DUK57" s="11"/>
      <c r="DUL57" s="11"/>
      <c r="DUM57" s="11"/>
      <c r="DUN57" s="11"/>
      <c r="DUO57" s="11"/>
      <c r="DUP57" s="11"/>
      <c r="DUQ57" s="11"/>
      <c r="DUR57" s="11"/>
      <c r="DUS57" s="11"/>
      <c r="DUT57" s="11"/>
      <c r="DUU57" s="11"/>
      <c r="DUV57" s="11"/>
      <c r="DUW57" s="11"/>
      <c r="DUX57" s="11"/>
      <c r="DUY57" s="11"/>
      <c r="DUZ57" s="11"/>
      <c r="DVA57" s="11"/>
      <c r="DVB57" s="11"/>
      <c r="DVC57" s="11"/>
      <c r="DVD57" s="11"/>
      <c r="DVE57" s="11"/>
      <c r="DVF57" s="11"/>
      <c r="DVG57" s="11"/>
      <c r="DVH57" s="11"/>
      <c r="DVI57" s="11"/>
      <c r="DVJ57" s="11"/>
      <c r="DVK57" s="11"/>
      <c r="DVL57" s="11"/>
      <c r="DVM57" s="11"/>
      <c r="DVN57" s="11"/>
      <c r="DVO57" s="11"/>
      <c r="DVP57" s="11"/>
      <c r="DVQ57" s="11"/>
      <c r="DVR57" s="11"/>
      <c r="DVS57" s="11"/>
      <c r="DVT57" s="11"/>
      <c r="DVU57" s="11"/>
      <c r="DVV57" s="11"/>
      <c r="DVW57" s="11"/>
      <c r="DVX57" s="11"/>
      <c r="DVY57" s="11"/>
      <c r="DVZ57" s="11"/>
      <c r="DWA57" s="11"/>
      <c r="DWB57" s="11"/>
      <c r="DWC57" s="11"/>
      <c r="DWD57" s="11"/>
      <c r="DWE57" s="11"/>
      <c r="DWF57" s="11"/>
      <c r="DWG57" s="11"/>
      <c r="DWH57" s="11"/>
      <c r="DWI57" s="11"/>
      <c r="DWJ57" s="11"/>
      <c r="DWK57" s="11"/>
      <c r="DWL57" s="11"/>
      <c r="DWM57" s="11"/>
      <c r="DWN57" s="11"/>
      <c r="DWO57" s="11"/>
      <c r="DWP57" s="11"/>
      <c r="DWQ57" s="11"/>
      <c r="DWR57" s="11"/>
      <c r="DWS57" s="11"/>
      <c r="DWT57" s="11"/>
      <c r="DWU57" s="11"/>
      <c r="DWV57" s="11"/>
      <c r="DWW57" s="11"/>
      <c r="DWX57" s="11"/>
      <c r="DWY57" s="11"/>
      <c r="DWZ57" s="11"/>
      <c r="DXA57" s="11"/>
      <c r="DXB57" s="11"/>
      <c r="DXC57" s="11"/>
      <c r="DXD57" s="11"/>
      <c r="DXE57" s="11"/>
      <c r="DXF57" s="11"/>
      <c r="DXG57" s="11"/>
      <c r="DXH57" s="11"/>
      <c r="DXI57" s="11"/>
      <c r="DXJ57" s="11"/>
      <c r="DXK57" s="11"/>
      <c r="DXL57" s="11"/>
      <c r="DXM57" s="11"/>
      <c r="DXN57" s="11"/>
      <c r="DXO57" s="11"/>
      <c r="DXP57" s="11"/>
      <c r="DXQ57" s="11"/>
      <c r="DXR57" s="11"/>
      <c r="DXS57" s="11"/>
      <c r="DXT57" s="11"/>
      <c r="DXU57" s="11"/>
      <c r="DXV57" s="11"/>
      <c r="DXW57" s="11"/>
      <c r="DXX57" s="11"/>
      <c r="DXY57" s="11"/>
      <c r="DXZ57" s="11"/>
      <c r="DYA57" s="11"/>
      <c r="DYB57" s="11"/>
      <c r="DYC57" s="11"/>
      <c r="DYD57" s="11"/>
      <c r="DYE57" s="11"/>
      <c r="DYF57" s="11"/>
      <c r="DYG57" s="11"/>
      <c r="DYH57" s="11"/>
      <c r="DYI57" s="11"/>
      <c r="DYJ57" s="11"/>
      <c r="DYK57" s="11"/>
      <c r="DYL57" s="11"/>
      <c r="DYM57" s="11"/>
      <c r="DYN57" s="11"/>
      <c r="DYO57" s="11"/>
      <c r="DYP57" s="11"/>
      <c r="DYQ57" s="11"/>
      <c r="DYR57" s="11"/>
      <c r="DYS57" s="11"/>
      <c r="DYT57" s="11"/>
      <c r="DYU57" s="11"/>
      <c r="DYV57" s="11"/>
      <c r="DYW57" s="11"/>
      <c r="DYX57" s="11"/>
      <c r="DYY57" s="11"/>
      <c r="DYZ57" s="11"/>
      <c r="DZA57" s="11"/>
      <c r="DZB57" s="11"/>
      <c r="DZC57" s="11"/>
      <c r="DZD57" s="11"/>
      <c r="DZE57" s="11"/>
      <c r="DZF57" s="11"/>
      <c r="DZG57" s="11"/>
      <c r="DZH57" s="11"/>
      <c r="DZI57" s="11"/>
      <c r="DZJ57" s="11"/>
      <c r="DZK57" s="11"/>
      <c r="DZL57" s="11"/>
      <c r="DZM57" s="11"/>
      <c r="DZN57" s="11"/>
      <c r="DZO57" s="11"/>
      <c r="DZP57" s="11"/>
      <c r="DZQ57" s="11"/>
      <c r="DZR57" s="11"/>
      <c r="DZS57" s="11"/>
      <c r="DZT57" s="11"/>
      <c r="DZU57" s="11"/>
      <c r="DZV57" s="11"/>
      <c r="DZW57" s="11"/>
      <c r="DZX57" s="11"/>
      <c r="DZY57" s="11"/>
      <c r="DZZ57" s="11"/>
      <c r="EAA57" s="11"/>
      <c r="EAB57" s="11"/>
      <c r="EAC57" s="11"/>
      <c r="EAD57" s="11"/>
      <c r="EAE57" s="11"/>
      <c r="EAF57" s="11"/>
      <c r="EAG57" s="11"/>
      <c r="EAH57" s="11"/>
      <c r="EAI57" s="11"/>
      <c r="EAJ57" s="11"/>
      <c r="EAK57" s="11"/>
      <c r="EAL57" s="11"/>
      <c r="EAM57" s="11"/>
      <c r="EAN57" s="11"/>
      <c r="EAO57" s="11"/>
      <c r="EAP57" s="11"/>
      <c r="EAQ57" s="11"/>
      <c r="EAR57" s="11"/>
      <c r="EAS57" s="11"/>
      <c r="EAT57" s="11"/>
      <c r="EAU57" s="11"/>
      <c r="EAV57" s="11"/>
      <c r="EAW57" s="11"/>
      <c r="EAX57" s="11"/>
      <c r="EAY57" s="11"/>
      <c r="EAZ57" s="11"/>
      <c r="EBA57" s="11"/>
      <c r="EBB57" s="11"/>
      <c r="EBC57" s="11"/>
      <c r="EBD57" s="11"/>
      <c r="EBE57" s="11"/>
      <c r="EBF57" s="11"/>
      <c r="EBG57" s="11"/>
      <c r="EBH57" s="11"/>
      <c r="EBI57" s="11"/>
      <c r="EBJ57" s="11"/>
      <c r="EBK57" s="11"/>
      <c r="EBL57" s="11"/>
      <c r="EBM57" s="11"/>
      <c r="EBN57" s="11"/>
      <c r="EBO57" s="11"/>
      <c r="EBP57" s="11"/>
      <c r="EBQ57" s="11"/>
      <c r="EBR57" s="11"/>
      <c r="EBS57" s="11"/>
      <c r="EBT57" s="11"/>
      <c r="EBU57" s="11"/>
      <c r="EBV57" s="11"/>
      <c r="EBW57" s="11"/>
      <c r="EBX57" s="11"/>
      <c r="EBY57" s="11"/>
      <c r="EBZ57" s="11"/>
      <c r="ECA57" s="11"/>
      <c r="ECB57" s="11"/>
      <c r="ECC57" s="11"/>
      <c r="ECD57" s="11"/>
      <c r="ECE57" s="11"/>
      <c r="ECF57" s="11"/>
      <c r="ECG57" s="11"/>
      <c r="ECH57" s="11"/>
      <c r="ECI57" s="11"/>
      <c r="ECJ57" s="11"/>
      <c r="ECK57" s="11"/>
      <c r="ECL57" s="11"/>
      <c r="ECM57" s="11"/>
      <c r="ECN57" s="11"/>
      <c r="ECO57" s="11"/>
      <c r="ECP57" s="11"/>
      <c r="ECQ57" s="11"/>
      <c r="ECR57" s="11"/>
      <c r="ECS57" s="11"/>
      <c r="ECT57" s="11"/>
      <c r="ECU57" s="11"/>
      <c r="ECV57" s="11"/>
      <c r="ECW57" s="11"/>
      <c r="ECX57" s="11"/>
      <c r="ECY57" s="11"/>
      <c r="ECZ57" s="11"/>
      <c r="EDA57" s="11"/>
      <c r="EDB57" s="11"/>
      <c r="EDC57" s="11"/>
      <c r="EDD57" s="11"/>
      <c r="EDE57" s="11"/>
      <c r="EDF57" s="11"/>
      <c r="EDG57" s="11"/>
      <c r="EDH57" s="11"/>
      <c r="EDI57" s="11"/>
      <c r="EDJ57" s="11"/>
      <c r="EDK57" s="11"/>
      <c r="EDL57" s="11"/>
      <c r="EDM57" s="11"/>
      <c r="EDN57" s="11"/>
      <c r="EDO57" s="11"/>
      <c r="EDP57" s="11"/>
      <c r="EDQ57" s="11"/>
      <c r="EDR57" s="11"/>
      <c r="EDS57" s="11"/>
      <c r="EDT57" s="11"/>
      <c r="EDU57" s="11"/>
      <c r="EDV57" s="11"/>
      <c r="EDW57" s="11"/>
      <c r="EDX57" s="11"/>
      <c r="EDY57" s="11"/>
      <c r="EDZ57" s="11"/>
      <c r="EEA57" s="11"/>
      <c r="EEB57" s="11"/>
      <c r="EEC57" s="11"/>
      <c r="EED57" s="11"/>
      <c r="EEE57" s="11"/>
      <c r="EEF57" s="11"/>
      <c r="EEG57" s="11"/>
      <c r="EEH57" s="11"/>
      <c r="EEI57" s="11"/>
      <c r="EEJ57" s="11"/>
      <c r="EEK57" s="11"/>
      <c r="EEL57" s="11"/>
      <c r="EEM57" s="11"/>
      <c r="EEN57" s="11"/>
      <c r="EEO57" s="11"/>
      <c r="EEP57" s="11"/>
      <c r="EEQ57" s="11"/>
      <c r="EER57" s="11"/>
      <c r="EES57" s="11"/>
      <c r="EET57" s="11"/>
      <c r="EEU57" s="11"/>
      <c r="EEV57" s="11"/>
      <c r="EEW57" s="11"/>
      <c r="EEX57" s="11"/>
      <c r="EEY57" s="11"/>
      <c r="EEZ57" s="11"/>
      <c r="EFA57" s="11"/>
      <c r="EFB57" s="11"/>
      <c r="EFC57" s="11"/>
      <c r="EFD57" s="11"/>
      <c r="EFE57" s="11"/>
      <c r="EFF57" s="11"/>
      <c r="EFG57" s="11"/>
      <c r="EFH57" s="11"/>
      <c r="EFI57" s="11"/>
      <c r="EFJ57" s="11"/>
      <c r="EFK57" s="11"/>
      <c r="EFL57" s="11"/>
      <c r="EFM57" s="11"/>
      <c r="EFN57" s="11"/>
      <c r="EFO57" s="11"/>
      <c r="EFP57" s="11"/>
      <c r="EFQ57" s="11"/>
      <c r="EFR57" s="11"/>
      <c r="EFS57" s="11"/>
      <c r="EFT57" s="11"/>
      <c r="EFU57" s="11"/>
      <c r="EFV57" s="11"/>
      <c r="EFW57" s="11"/>
      <c r="EFX57" s="11"/>
      <c r="EFY57" s="11"/>
      <c r="EFZ57" s="11"/>
      <c r="EGA57" s="11"/>
      <c r="EGB57" s="11"/>
      <c r="EGC57" s="11"/>
      <c r="EGD57" s="11"/>
      <c r="EGE57" s="11"/>
      <c r="EGF57" s="11"/>
      <c r="EGG57" s="11"/>
      <c r="EGH57" s="11"/>
      <c r="EGI57" s="11"/>
      <c r="EGJ57" s="11"/>
      <c r="EGK57" s="11"/>
      <c r="EGL57" s="11"/>
      <c r="EGM57" s="11"/>
      <c r="EGN57" s="11"/>
      <c r="EGO57" s="11"/>
      <c r="EGP57" s="11"/>
      <c r="EGQ57" s="11"/>
      <c r="EGR57" s="11"/>
      <c r="EGS57" s="11"/>
      <c r="EGT57" s="11"/>
      <c r="EGU57" s="11"/>
      <c r="EGV57" s="11"/>
      <c r="EGW57" s="11"/>
      <c r="EGX57" s="11"/>
      <c r="EGY57" s="11"/>
      <c r="EGZ57" s="11"/>
      <c r="EHA57" s="11"/>
      <c r="EHB57" s="11"/>
      <c r="EHC57" s="11"/>
      <c r="EHD57" s="11"/>
      <c r="EHE57" s="11"/>
      <c r="EHF57" s="11"/>
      <c r="EHG57" s="11"/>
      <c r="EHH57" s="11"/>
      <c r="EHI57" s="11"/>
      <c r="EHJ57" s="11"/>
      <c r="EHK57" s="11"/>
      <c r="EHL57" s="11"/>
      <c r="EHM57" s="11"/>
      <c r="EHN57" s="11"/>
      <c r="EHO57" s="11"/>
      <c r="EHP57" s="11"/>
      <c r="EHQ57" s="11"/>
      <c r="EHR57" s="11"/>
      <c r="EHS57" s="11"/>
      <c r="EHT57" s="11"/>
      <c r="EHU57" s="11"/>
      <c r="EHV57" s="11"/>
      <c r="EHW57" s="11"/>
      <c r="EHX57" s="11"/>
      <c r="EHY57" s="11"/>
      <c r="EHZ57" s="11"/>
      <c r="EIA57" s="11"/>
      <c r="EIB57" s="11"/>
      <c r="EIC57" s="11"/>
      <c r="EID57" s="11"/>
      <c r="EIE57" s="11"/>
      <c r="EIF57" s="11"/>
      <c r="EIG57" s="11"/>
      <c r="EIH57" s="11"/>
      <c r="EII57" s="11"/>
      <c r="EIJ57" s="11"/>
      <c r="EIK57" s="11"/>
      <c r="EIL57" s="11"/>
      <c r="EIM57" s="11"/>
      <c r="EIN57" s="11"/>
      <c r="EIO57" s="11"/>
      <c r="EIP57" s="11"/>
      <c r="EIQ57" s="11"/>
      <c r="EIR57" s="11"/>
      <c r="EIS57" s="11"/>
      <c r="EIT57" s="11"/>
      <c r="EIU57" s="11"/>
      <c r="EIV57" s="11"/>
      <c r="EIW57" s="11"/>
      <c r="EIX57" s="11"/>
      <c r="EIY57" s="11"/>
      <c r="EIZ57" s="11"/>
      <c r="EJA57" s="11"/>
      <c r="EJB57" s="11"/>
      <c r="EJC57" s="11"/>
      <c r="EJD57" s="11"/>
      <c r="EJE57" s="11"/>
      <c r="EJF57" s="11"/>
      <c r="EJG57" s="11"/>
      <c r="EJH57" s="11"/>
      <c r="EJI57" s="11"/>
      <c r="EJJ57" s="11"/>
      <c r="EJK57" s="11"/>
      <c r="EJL57" s="11"/>
      <c r="EJM57" s="11"/>
      <c r="EJN57" s="11"/>
      <c r="EJO57" s="11"/>
      <c r="EJP57" s="11"/>
      <c r="EJQ57" s="11"/>
      <c r="EJR57" s="11"/>
      <c r="EJS57" s="11"/>
      <c r="EJT57" s="11"/>
      <c r="EJU57" s="11"/>
      <c r="EJV57" s="11"/>
      <c r="EJW57" s="11"/>
      <c r="EJX57" s="11"/>
      <c r="EJY57" s="11"/>
      <c r="EJZ57" s="11"/>
      <c r="EKA57" s="11"/>
      <c r="EKB57" s="11"/>
      <c r="EKC57" s="11"/>
      <c r="EKD57" s="11"/>
      <c r="EKE57" s="11"/>
      <c r="EKF57" s="11"/>
      <c r="EKG57" s="11"/>
      <c r="EKH57" s="11"/>
      <c r="EKI57" s="11"/>
      <c r="EKJ57" s="11"/>
      <c r="EKK57" s="11"/>
      <c r="EKL57" s="11"/>
      <c r="EKM57" s="11"/>
      <c r="EKN57" s="11"/>
      <c r="EKO57" s="11"/>
      <c r="EKP57" s="11"/>
      <c r="EKQ57" s="11"/>
      <c r="EKR57" s="11"/>
      <c r="EKS57" s="11"/>
      <c r="EKT57" s="11"/>
      <c r="EKU57" s="11"/>
      <c r="EKV57" s="11"/>
      <c r="EKW57" s="11"/>
      <c r="EKX57" s="11"/>
      <c r="EKY57" s="11"/>
      <c r="EKZ57" s="11"/>
      <c r="ELA57" s="11"/>
      <c r="ELB57" s="11"/>
      <c r="ELC57" s="11"/>
      <c r="ELD57" s="11"/>
      <c r="ELE57" s="11"/>
      <c r="ELF57" s="11"/>
      <c r="ELG57" s="11"/>
      <c r="ELH57" s="11"/>
      <c r="ELI57" s="11"/>
      <c r="ELJ57" s="11"/>
      <c r="ELK57" s="11"/>
      <c r="ELL57" s="11"/>
      <c r="ELM57" s="11"/>
      <c r="ELN57" s="11"/>
      <c r="ELO57" s="11"/>
      <c r="ELP57" s="11"/>
      <c r="ELQ57" s="11"/>
      <c r="ELR57" s="11"/>
      <c r="ELS57" s="11"/>
      <c r="ELT57" s="11"/>
      <c r="ELU57" s="11"/>
      <c r="ELV57" s="11"/>
      <c r="ELW57" s="11"/>
      <c r="ELX57" s="11"/>
      <c r="ELY57" s="11"/>
      <c r="ELZ57" s="11"/>
      <c r="EMA57" s="11"/>
      <c r="EMB57" s="11"/>
      <c r="EMC57" s="11"/>
      <c r="EMD57" s="11"/>
      <c r="EME57" s="11"/>
      <c r="EMF57" s="11"/>
      <c r="EMG57" s="11"/>
      <c r="EMH57" s="11"/>
      <c r="EMI57" s="11"/>
      <c r="EMJ57" s="11"/>
      <c r="EMK57" s="11"/>
      <c r="EML57" s="11"/>
      <c r="EMM57" s="11"/>
      <c r="EMN57" s="11"/>
      <c r="EMO57" s="11"/>
      <c r="EMP57" s="11"/>
      <c r="EMQ57" s="11"/>
      <c r="EMR57" s="11"/>
      <c r="EMS57" s="11"/>
      <c r="EMT57" s="11"/>
      <c r="EMU57" s="11"/>
      <c r="EMV57" s="11"/>
      <c r="EMW57" s="11"/>
      <c r="EMX57" s="11"/>
      <c r="EMY57" s="11"/>
      <c r="EMZ57" s="11"/>
      <c r="ENA57" s="11"/>
      <c r="ENB57" s="11"/>
      <c r="ENC57" s="11"/>
      <c r="END57" s="11"/>
      <c r="ENE57" s="11"/>
      <c r="ENF57" s="11"/>
      <c r="ENG57" s="11"/>
      <c r="ENH57" s="11"/>
      <c r="ENI57" s="11"/>
      <c r="ENJ57" s="11"/>
      <c r="ENK57" s="11"/>
      <c r="ENL57" s="11"/>
      <c r="ENM57" s="11"/>
      <c r="ENN57" s="11"/>
      <c r="ENO57" s="11"/>
      <c r="ENP57" s="11"/>
      <c r="ENQ57" s="11"/>
      <c r="ENR57" s="11"/>
      <c r="ENS57" s="11"/>
      <c r="ENT57" s="11"/>
      <c r="ENU57" s="11"/>
      <c r="ENV57" s="11"/>
      <c r="ENW57" s="11"/>
      <c r="ENX57" s="11"/>
      <c r="ENY57" s="11"/>
      <c r="ENZ57" s="11"/>
      <c r="EOA57" s="11"/>
      <c r="EOB57" s="11"/>
      <c r="EOC57" s="11"/>
      <c r="EOD57" s="11"/>
      <c r="EOE57" s="11"/>
      <c r="EOF57" s="11"/>
      <c r="EOG57" s="11"/>
      <c r="EOH57" s="11"/>
      <c r="EOI57" s="11"/>
      <c r="EOJ57" s="11"/>
      <c r="EOK57" s="11"/>
      <c r="EOL57" s="11"/>
      <c r="EOM57" s="11"/>
      <c r="EON57" s="11"/>
      <c r="EOO57" s="11"/>
      <c r="EOP57" s="11"/>
      <c r="EOQ57" s="11"/>
      <c r="EOR57" s="11"/>
      <c r="EOS57" s="11"/>
      <c r="EOT57" s="11"/>
      <c r="EOU57" s="11"/>
      <c r="EOV57" s="11"/>
      <c r="EOW57" s="11"/>
      <c r="EOX57" s="11"/>
      <c r="EOY57" s="11"/>
      <c r="EOZ57" s="11"/>
      <c r="EPA57" s="11"/>
      <c r="EPB57" s="11"/>
      <c r="EPC57" s="11"/>
      <c r="EPD57" s="11"/>
      <c r="EPE57" s="11"/>
      <c r="EPF57" s="11"/>
      <c r="EPG57" s="11"/>
      <c r="EPH57" s="11"/>
      <c r="EPI57" s="11"/>
      <c r="EPJ57" s="11"/>
      <c r="EPK57" s="11"/>
      <c r="EPL57" s="11"/>
      <c r="EPM57" s="11"/>
      <c r="EPN57" s="11"/>
      <c r="EPO57" s="11"/>
      <c r="EPP57" s="11"/>
      <c r="EPQ57" s="11"/>
      <c r="EPR57" s="11"/>
      <c r="EPS57" s="11"/>
      <c r="EPT57" s="11"/>
      <c r="EPU57" s="11"/>
      <c r="EPV57" s="11"/>
      <c r="EPW57" s="11"/>
      <c r="EPX57" s="11"/>
      <c r="EPY57" s="11"/>
      <c r="EPZ57" s="11"/>
      <c r="EQA57" s="11"/>
      <c r="EQB57" s="11"/>
      <c r="EQC57" s="11"/>
      <c r="EQD57" s="11"/>
      <c r="EQE57" s="11"/>
      <c r="EQF57" s="11"/>
      <c r="EQG57" s="11"/>
      <c r="EQH57" s="11"/>
      <c r="EQI57" s="11"/>
      <c r="EQJ57" s="11"/>
      <c r="EQK57" s="11"/>
      <c r="EQL57" s="11"/>
      <c r="EQM57" s="11"/>
      <c r="EQN57" s="11"/>
      <c r="EQO57" s="11"/>
      <c r="EQP57" s="11"/>
      <c r="EQQ57" s="11"/>
      <c r="EQR57" s="11"/>
      <c r="EQS57" s="11"/>
      <c r="EQT57" s="11"/>
      <c r="EQU57" s="11"/>
      <c r="EQV57" s="11"/>
      <c r="EQW57" s="11"/>
      <c r="EQX57" s="11"/>
      <c r="EQY57" s="11"/>
      <c r="EQZ57" s="11"/>
      <c r="ERA57" s="11"/>
      <c r="ERB57" s="11"/>
      <c r="ERC57" s="11"/>
      <c r="ERD57" s="11"/>
      <c r="ERE57" s="11"/>
      <c r="ERF57" s="11"/>
      <c r="ERG57" s="11"/>
      <c r="ERH57" s="11"/>
      <c r="ERI57" s="11"/>
      <c r="ERJ57" s="11"/>
      <c r="ERK57" s="11"/>
      <c r="ERL57" s="11"/>
      <c r="ERM57" s="11"/>
      <c r="ERN57" s="11"/>
      <c r="ERO57" s="11"/>
      <c r="ERP57" s="11"/>
      <c r="ERQ57" s="11"/>
      <c r="ERR57" s="11"/>
      <c r="ERS57" s="11"/>
      <c r="ERT57" s="11"/>
      <c r="ERU57" s="11"/>
      <c r="ERV57" s="11"/>
      <c r="ERW57" s="11"/>
      <c r="ERX57" s="11"/>
      <c r="ERY57" s="11"/>
      <c r="ERZ57" s="11"/>
      <c r="ESA57" s="11"/>
      <c r="ESB57" s="11"/>
      <c r="ESC57" s="11"/>
      <c r="ESD57" s="11"/>
      <c r="ESE57" s="11"/>
      <c r="ESF57" s="11"/>
      <c r="ESG57" s="11"/>
      <c r="ESH57" s="11"/>
      <c r="ESI57" s="11"/>
      <c r="ESJ57" s="11"/>
      <c r="ESK57" s="11"/>
      <c r="ESL57" s="11"/>
      <c r="ESM57" s="11"/>
      <c r="ESN57" s="11"/>
      <c r="ESO57" s="11"/>
      <c r="ESP57" s="11"/>
      <c r="ESQ57" s="11"/>
      <c r="ESR57" s="11"/>
      <c r="ESS57" s="11"/>
      <c r="EST57" s="11"/>
      <c r="ESU57" s="11"/>
      <c r="ESV57" s="11"/>
      <c r="ESW57" s="11"/>
      <c r="ESX57" s="11"/>
      <c r="ESY57" s="11"/>
      <c r="ESZ57" s="11"/>
      <c r="ETA57" s="11"/>
      <c r="ETB57" s="11"/>
      <c r="ETC57" s="11"/>
      <c r="ETD57" s="11"/>
      <c r="ETE57" s="11"/>
      <c r="ETF57" s="11"/>
      <c r="ETG57" s="11"/>
      <c r="ETH57" s="11"/>
      <c r="ETI57" s="11"/>
      <c r="ETJ57" s="11"/>
      <c r="ETK57" s="11"/>
      <c r="ETL57" s="11"/>
      <c r="ETM57" s="11"/>
      <c r="ETN57" s="11"/>
      <c r="ETO57" s="11"/>
      <c r="ETP57" s="11"/>
      <c r="ETQ57" s="11"/>
      <c r="ETR57" s="11"/>
      <c r="ETS57" s="11"/>
      <c r="ETT57" s="11"/>
      <c r="ETU57" s="11"/>
      <c r="ETV57" s="11"/>
      <c r="ETW57" s="11"/>
      <c r="ETX57" s="11"/>
      <c r="ETY57" s="11"/>
      <c r="ETZ57" s="11"/>
      <c r="EUA57" s="11"/>
      <c r="EUB57" s="11"/>
      <c r="EUC57" s="11"/>
      <c r="EUD57" s="11"/>
      <c r="EUE57" s="11"/>
      <c r="EUF57" s="11"/>
      <c r="EUG57" s="11"/>
      <c r="EUH57" s="11"/>
      <c r="EUI57" s="11"/>
      <c r="EUJ57" s="11"/>
      <c r="EUK57" s="11"/>
      <c r="EUL57" s="11"/>
      <c r="EUM57" s="11"/>
      <c r="EUN57" s="11"/>
      <c r="EUO57" s="11"/>
      <c r="EUP57" s="11"/>
      <c r="EUQ57" s="11"/>
      <c r="EUR57" s="11"/>
      <c r="EUS57" s="11"/>
      <c r="EUT57" s="11"/>
      <c r="EUU57" s="11"/>
      <c r="EUV57" s="11"/>
      <c r="EUW57" s="11"/>
      <c r="EUX57" s="11"/>
      <c r="EUY57" s="11"/>
      <c r="EUZ57" s="11"/>
      <c r="EVA57" s="11"/>
      <c r="EVB57" s="11"/>
      <c r="EVC57" s="11"/>
      <c r="EVD57" s="11"/>
      <c r="EVE57" s="11"/>
      <c r="EVF57" s="11"/>
      <c r="EVG57" s="11"/>
      <c r="EVH57" s="11"/>
      <c r="EVI57" s="11"/>
      <c r="EVJ57" s="11"/>
      <c r="EVK57" s="11"/>
      <c r="EVL57" s="11"/>
      <c r="EVM57" s="11"/>
      <c r="EVN57" s="11"/>
      <c r="EVO57" s="11"/>
      <c r="EVP57" s="11"/>
      <c r="EVQ57" s="11"/>
      <c r="EVR57" s="11"/>
      <c r="EVS57" s="11"/>
      <c r="EVT57" s="11"/>
      <c r="EVU57" s="11"/>
      <c r="EVV57" s="11"/>
      <c r="EVW57" s="11"/>
      <c r="EVX57" s="11"/>
      <c r="EVY57" s="11"/>
      <c r="EVZ57" s="11"/>
      <c r="EWA57" s="11"/>
      <c r="EWB57" s="11"/>
      <c r="EWC57" s="11"/>
      <c r="EWD57" s="11"/>
      <c r="EWE57" s="11"/>
      <c r="EWF57" s="11"/>
      <c r="EWG57" s="11"/>
      <c r="EWH57" s="11"/>
      <c r="EWI57" s="11"/>
      <c r="EWJ57" s="11"/>
      <c r="EWK57" s="11"/>
      <c r="EWL57" s="11"/>
      <c r="EWM57" s="11"/>
      <c r="EWN57" s="11"/>
      <c r="EWO57" s="11"/>
      <c r="EWP57" s="11"/>
      <c r="EWQ57" s="11"/>
      <c r="EWR57" s="11"/>
      <c r="EWS57" s="11"/>
      <c r="EWT57" s="11"/>
      <c r="EWU57" s="11"/>
      <c r="EWV57" s="11"/>
      <c r="EWW57" s="11"/>
      <c r="EWX57" s="11"/>
      <c r="EWY57" s="11"/>
      <c r="EWZ57" s="11"/>
      <c r="EXA57" s="11"/>
      <c r="EXB57" s="11"/>
      <c r="EXC57" s="11"/>
      <c r="EXD57" s="11"/>
      <c r="EXE57" s="11"/>
      <c r="EXF57" s="11"/>
      <c r="EXG57" s="11"/>
      <c r="EXH57" s="11"/>
      <c r="EXI57" s="11"/>
      <c r="EXJ57" s="11"/>
      <c r="EXK57" s="11"/>
      <c r="EXL57" s="11"/>
      <c r="EXM57" s="11"/>
      <c r="EXN57" s="11"/>
      <c r="EXO57" s="11"/>
      <c r="EXP57" s="11"/>
      <c r="EXQ57" s="11"/>
      <c r="EXR57" s="11"/>
      <c r="EXS57" s="11"/>
      <c r="EXT57" s="11"/>
      <c r="EXU57" s="11"/>
      <c r="EXV57" s="11"/>
      <c r="EXW57" s="11"/>
      <c r="EXX57" s="11"/>
      <c r="EXY57" s="11"/>
      <c r="EXZ57" s="11"/>
      <c r="EYA57" s="11"/>
      <c r="EYB57" s="11"/>
      <c r="EYC57" s="11"/>
      <c r="EYD57" s="11"/>
      <c r="EYE57" s="11"/>
      <c r="EYF57" s="11"/>
      <c r="EYG57" s="11"/>
      <c r="EYH57" s="11"/>
      <c r="EYI57" s="11"/>
      <c r="EYJ57" s="11"/>
      <c r="EYK57" s="11"/>
      <c r="EYL57" s="11"/>
      <c r="EYM57" s="11"/>
      <c r="EYN57" s="11"/>
      <c r="EYO57" s="11"/>
      <c r="EYP57" s="11"/>
      <c r="EYQ57" s="11"/>
      <c r="EYR57" s="11"/>
      <c r="EYS57" s="11"/>
      <c r="EYT57" s="11"/>
      <c r="EYU57" s="11"/>
      <c r="EYV57" s="11"/>
      <c r="EYW57" s="11"/>
      <c r="EYX57" s="11"/>
      <c r="EYY57" s="11"/>
      <c r="EYZ57" s="11"/>
      <c r="EZA57" s="11"/>
      <c r="EZB57" s="11"/>
      <c r="EZC57" s="11"/>
      <c r="EZD57" s="11"/>
      <c r="EZE57" s="11"/>
      <c r="EZF57" s="11"/>
      <c r="EZG57" s="11"/>
      <c r="EZH57" s="11"/>
      <c r="EZI57" s="11"/>
      <c r="EZJ57" s="11"/>
      <c r="EZK57" s="11"/>
      <c r="EZL57" s="11"/>
      <c r="EZM57" s="11"/>
      <c r="EZN57" s="11"/>
      <c r="EZO57" s="11"/>
      <c r="EZP57" s="11"/>
      <c r="EZQ57" s="11"/>
      <c r="EZR57" s="11"/>
      <c r="EZS57" s="11"/>
      <c r="EZT57" s="11"/>
      <c r="EZU57" s="11"/>
      <c r="EZV57" s="11"/>
      <c r="EZW57" s="11"/>
      <c r="EZX57" s="11"/>
      <c r="EZY57" s="11"/>
      <c r="EZZ57" s="11"/>
      <c r="FAA57" s="11"/>
      <c r="FAB57" s="11"/>
      <c r="FAC57" s="11"/>
      <c r="FAD57" s="11"/>
      <c r="FAE57" s="11"/>
      <c r="FAF57" s="11"/>
      <c r="FAG57" s="11"/>
      <c r="FAH57" s="11"/>
      <c r="FAI57" s="11"/>
      <c r="FAJ57" s="11"/>
      <c r="FAK57" s="11"/>
      <c r="FAL57" s="11"/>
      <c r="FAM57" s="11"/>
      <c r="FAN57" s="11"/>
      <c r="FAO57" s="11"/>
      <c r="FAP57" s="11"/>
      <c r="FAQ57" s="11"/>
      <c r="FAR57" s="11"/>
      <c r="FAS57" s="11"/>
      <c r="FAT57" s="11"/>
      <c r="FAU57" s="11"/>
      <c r="FAV57" s="11"/>
      <c r="FAW57" s="11"/>
      <c r="FAX57" s="11"/>
      <c r="FAY57" s="11"/>
      <c r="FAZ57" s="11"/>
      <c r="FBA57" s="11"/>
      <c r="FBB57" s="11"/>
      <c r="FBC57" s="11"/>
      <c r="FBD57" s="11"/>
      <c r="FBE57" s="11"/>
      <c r="FBF57" s="11"/>
      <c r="FBG57" s="11"/>
      <c r="FBH57" s="11"/>
      <c r="FBI57" s="11"/>
      <c r="FBJ57" s="11"/>
      <c r="FBK57" s="11"/>
      <c r="FBL57" s="11"/>
      <c r="FBM57" s="11"/>
      <c r="FBN57" s="11"/>
      <c r="FBO57" s="11"/>
      <c r="FBP57" s="11"/>
      <c r="FBQ57" s="11"/>
      <c r="FBR57" s="11"/>
      <c r="FBS57" s="11"/>
      <c r="FBT57" s="11"/>
      <c r="FBU57" s="11"/>
      <c r="FBV57" s="11"/>
      <c r="FBW57" s="11"/>
      <c r="FBX57" s="11"/>
      <c r="FBY57" s="11"/>
      <c r="FBZ57" s="11"/>
      <c r="FCA57" s="11"/>
      <c r="FCB57" s="11"/>
      <c r="FCC57" s="11"/>
      <c r="FCD57" s="11"/>
      <c r="FCE57" s="11"/>
      <c r="FCF57" s="11"/>
      <c r="FCG57" s="11"/>
      <c r="FCH57" s="11"/>
      <c r="FCI57" s="11"/>
      <c r="FCJ57" s="11"/>
      <c r="FCK57" s="11"/>
      <c r="FCL57" s="11"/>
      <c r="FCM57" s="11"/>
      <c r="FCN57" s="11"/>
      <c r="FCO57" s="11"/>
      <c r="FCP57" s="11"/>
      <c r="FCQ57" s="11"/>
      <c r="FCR57" s="11"/>
      <c r="FCS57" s="11"/>
      <c r="FCT57" s="11"/>
      <c r="FCU57" s="11"/>
      <c r="FCV57" s="11"/>
      <c r="FCW57" s="11"/>
      <c r="FCX57" s="11"/>
      <c r="FCY57" s="11"/>
      <c r="FCZ57" s="11"/>
      <c r="FDA57" s="11"/>
      <c r="FDB57" s="11"/>
      <c r="FDC57" s="11"/>
      <c r="FDD57" s="11"/>
      <c r="FDE57" s="11"/>
      <c r="FDF57" s="11"/>
      <c r="FDG57" s="11"/>
      <c r="FDH57" s="11"/>
      <c r="FDI57" s="11"/>
      <c r="FDJ57" s="11"/>
      <c r="FDK57" s="11"/>
      <c r="FDL57" s="11"/>
      <c r="FDM57" s="11"/>
      <c r="FDN57" s="11"/>
      <c r="FDO57" s="11"/>
      <c r="FDP57" s="11"/>
      <c r="FDQ57" s="11"/>
      <c r="FDR57" s="11"/>
      <c r="FDS57" s="11"/>
      <c r="FDT57" s="11"/>
      <c r="FDU57" s="11"/>
      <c r="FDV57" s="11"/>
      <c r="FDW57" s="11"/>
      <c r="FDX57" s="11"/>
      <c r="FDY57" s="11"/>
      <c r="FDZ57" s="11"/>
      <c r="FEA57" s="11"/>
      <c r="FEB57" s="11"/>
      <c r="FEC57" s="11"/>
      <c r="FED57" s="11"/>
      <c r="FEE57" s="11"/>
      <c r="FEF57" s="11"/>
      <c r="FEG57" s="11"/>
      <c r="FEH57" s="11"/>
      <c r="FEI57" s="11"/>
      <c r="FEJ57" s="11"/>
      <c r="FEK57" s="11"/>
      <c r="FEL57" s="11"/>
      <c r="FEM57" s="11"/>
      <c r="FEN57" s="11"/>
      <c r="FEO57" s="11"/>
      <c r="FEP57" s="11"/>
      <c r="FEQ57" s="11"/>
      <c r="FER57" s="11"/>
      <c r="FES57" s="11"/>
      <c r="FET57" s="11"/>
      <c r="FEU57" s="11"/>
      <c r="FEV57" s="11"/>
      <c r="FEW57" s="11"/>
      <c r="FEX57" s="11"/>
      <c r="FEY57" s="11"/>
      <c r="FEZ57" s="11"/>
      <c r="FFA57" s="11"/>
      <c r="FFB57" s="11"/>
      <c r="FFC57" s="11"/>
      <c r="FFD57" s="11"/>
      <c r="FFE57" s="11"/>
      <c r="FFF57" s="11"/>
      <c r="FFG57" s="11"/>
      <c r="FFH57" s="11"/>
      <c r="FFI57" s="11"/>
      <c r="FFJ57" s="11"/>
      <c r="FFK57" s="11"/>
      <c r="FFL57" s="11"/>
      <c r="FFM57" s="11"/>
      <c r="FFN57" s="11"/>
      <c r="FFO57" s="11"/>
      <c r="FFP57" s="11"/>
      <c r="FFQ57" s="11"/>
      <c r="FFR57" s="11"/>
      <c r="FFS57" s="11"/>
      <c r="FFT57" s="11"/>
      <c r="FFU57" s="11"/>
      <c r="FFV57" s="11"/>
      <c r="FFW57" s="11"/>
      <c r="FFX57" s="11"/>
      <c r="FFY57" s="11"/>
      <c r="FFZ57" s="11"/>
      <c r="FGA57" s="11"/>
      <c r="FGB57" s="11"/>
      <c r="FGC57" s="11"/>
      <c r="FGD57" s="11"/>
      <c r="FGE57" s="11"/>
      <c r="FGF57" s="11"/>
      <c r="FGG57" s="11"/>
      <c r="FGH57" s="11"/>
      <c r="FGI57" s="11"/>
      <c r="FGJ57" s="11"/>
      <c r="FGK57" s="11"/>
      <c r="FGL57" s="11"/>
      <c r="FGM57" s="11"/>
      <c r="FGN57" s="11"/>
      <c r="FGO57" s="11"/>
      <c r="FGP57" s="11"/>
      <c r="FGQ57" s="11"/>
      <c r="FGR57" s="11"/>
      <c r="FGS57" s="11"/>
      <c r="FGT57" s="11"/>
      <c r="FGU57" s="11"/>
      <c r="FGV57" s="11"/>
      <c r="FGW57" s="11"/>
      <c r="FGX57" s="11"/>
      <c r="FGY57" s="11"/>
      <c r="FGZ57" s="11"/>
      <c r="FHA57" s="11"/>
      <c r="FHB57" s="11"/>
      <c r="FHC57" s="11"/>
      <c r="FHD57" s="11"/>
      <c r="FHE57" s="11"/>
      <c r="FHF57" s="11"/>
      <c r="FHG57" s="11"/>
      <c r="FHH57" s="11"/>
      <c r="FHI57" s="11"/>
      <c r="FHJ57" s="11"/>
      <c r="FHK57" s="11"/>
      <c r="FHL57" s="11"/>
      <c r="FHM57" s="11"/>
      <c r="FHN57" s="11"/>
      <c r="FHO57" s="11"/>
      <c r="FHP57" s="11"/>
      <c r="FHQ57" s="11"/>
      <c r="FHR57" s="11"/>
      <c r="FHS57" s="11"/>
      <c r="FHT57" s="11"/>
      <c r="FHU57" s="11"/>
      <c r="FHV57" s="11"/>
      <c r="FHW57" s="11"/>
      <c r="FHX57" s="11"/>
      <c r="FHY57" s="11"/>
      <c r="FHZ57" s="11"/>
      <c r="FIA57" s="11"/>
      <c r="FIB57" s="11"/>
      <c r="FIC57" s="11"/>
      <c r="FID57" s="11"/>
      <c r="FIE57" s="11"/>
      <c r="FIF57" s="11"/>
      <c r="FIG57" s="11"/>
      <c r="FIH57" s="11"/>
      <c r="FII57" s="11"/>
      <c r="FIJ57" s="11"/>
      <c r="FIK57" s="11"/>
      <c r="FIL57" s="11"/>
      <c r="FIM57" s="11"/>
      <c r="FIN57" s="11"/>
      <c r="FIO57" s="11"/>
      <c r="FIP57" s="11"/>
      <c r="FIQ57" s="11"/>
      <c r="FIR57" s="11"/>
      <c r="FIS57" s="11"/>
      <c r="FIT57" s="11"/>
      <c r="FIU57" s="11"/>
      <c r="FIV57" s="11"/>
      <c r="FIW57" s="11"/>
      <c r="FIX57" s="11"/>
      <c r="FIY57" s="11"/>
      <c r="FIZ57" s="11"/>
      <c r="FJA57" s="11"/>
      <c r="FJB57" s="11"/>
      <c r="FJC57" s="11"/>
      <c r="FJD57" s="11"/>
      <c r="FJE57" s="11"/>
      <c r="FJF57" s="11"/>
      <c r="FJG57" s="11"/>
      <c r="FJH57" s="11"/>
      <c r="FJI57" s="11"/>
      <c r="FJJ57" s="11"/>
      <c r="FJK57" s="11"/>
      <c r="FJL57" s="11"/>
      <c r="FJM57" s="11"/>
      <c r="FJN57" s="11"/>
      <c r="FJO57" s="11"/>
      <c r="FJP57" s="11"/>
      <c r="FJQ57" s="11"/>
      <c r="FJR57" s="11"/>
      <c r="FJS57" s="11"/>
      <c r="FJT57" s="11"/>
      <c r="FJU57" s="11"/>
      <c r="FJV57" s="11"/>
      <c r="FJW57" s="11"/>
      <c r="FJX57" s="11"/>
      <c r="FJY57" s="11"/>
      <c r="FJZ57" s="11"/>
      <c r="FKA57" s="11"/>
      <c r="FKB57" s="11"/>
      <c r="FKC57" s="11"/>
      <c r="FKD57" s="11"/>
      <c r="FKE57" s="11"/>
      <c r="FKF57" s="11"/>
      <c r="FKG57" s="11"/>
      <c r="FKH57" s="11"/>
      <c r="FKI57" s="11"/>
      <c r="FKJ57" s="11"/>
      <c r="FKK57" s="11"/>
      <c r="FKL57" s="11"/>
      <c r="FKM57" s="11"/>
      <c r="FKN57" s="11"/>
      <c r="FKO57" s="11"/>
      <c r="FKP57" s="11"/>
      <c r="FKQ57" s="11"/>
      <c r="FKR57" s="11"/>
      <c r="FKS57" s="11"/>
      <c r="FKT57" s="11"/>
      <c r="FKU57" s="11"/>
      <c r="FKV57" s="11"/>
      <c r="FKW57" s="11"/>
      <c r="FKX57" s="11"/>
      <c r="FKY57" s="11"/>
      <c r="FKZ57" s="11"/>
      <c r="FLA57" s="11"/>
      <c r="FLB57" s="11"/>
      <c r="FLC57" s="11"/>
      <c r="FLD57" s="11"/>
      <c r="FLE57" s="11"/>
      <c r="FLF57" s="11"/>
      <c r="FLG57" s="11"/>
      <c r="FLH57" s="11"/>
      <c r="FLI57" s="11"/>
      <c r="FLJ57" s="11"/>
      <c r="FLK57" s="11"/>
      <c r="FLL57" s="11"/>
      <c r="FLM57" s="11"/>
      <c r="FLN57" s="11"/>
      <c r="FLO57" s="11"/>
      <c r="FLP57" s="11"/>
      <c r="FLQ57" s="11"/>
      <c r="FLR57" s="11"/>
      <c r="FLS57" s="11"/>
      <c r="FLT57" s="11"/>
      <c r="FLU57" s="11"/>
      <c r="FLV57" s="11"/>
      <c r="FLW57" s="11"/>
      <c r="FLX57" s="11"/>
      <c r="FLY57" s="11"/>
      <c r="FLZ57" s="11"/>
      <c r="FMA57" s="11"/>
      <c r="FMB57" s="11"/>
      <c r="FMC57" s="11"/>
      <c r="FMD57" s="11"/>
      <c r="FME57" s="11"/>
      <c r="FMF57" s="11"/>
      <c r="FMG57" s="11"/>
      <c r="FMH57" s="11"/>
      <c r="FMI57" s="11"/>
      <c r="FMJ57" s="11"/>
      <c r="FMK57" s="11"/>
      <c r="FML57" s="11"/>
      <c r="FMM57" s="11"/>
      <c r="FMN57" s="11"/>
      <c r="FMO57" s="11"/>
      <c r="FMP57" s="11"/>
      <c r="FMQ57" s="11"/>
      <c r="FMR57" s="11"/>
      <c r="FMS57" s="11"/>
      <c r="FMT57" s="11"/>
      <c r="FMU57" s="11"/>
      <c r="FMV57" s="11"/>
      <c r="FMW57" s="11"/>
      <c r="FMX57" s="11"/>
      <c r="FMY57" s="11"/>
      <c r="FMZ57" s="11"/>
      <c r="FNA57" s="11"/>
      <c r="FNB57" s="11"/>
      <c r="FNC57" s="11"/>
      <c r="FND57" s="11"/>
      <c r="FNE57" s="11"/>
      <c r="FNF57" s="11"/>
      <c r="FNG57" s="11"/>
      <c r="FNH57" s="11"/>
      <c r="FNI57" s="11"/>
      <c r="FNJ57" s="11"/>
      <c r="FNK57" s="11"/>
      <c r="FNL57" s="11"/>
      <c r="FNM57" s="11"/>
      <c r="FNN57" s="11"/>
      <c r="FNO57" s="11"/>
      <c r="FNP57" s="11"/>
      <c r="FNQ57" s="11"/>
      <c r="FNR57" s="11"/>
      <c r="FNS57" s="11"/>
      <c r="FNT57" s="11"/>
      <c r="FNU57" s="11"/>
      <c r="FNV57" s="11"/>
      <c r="FNW57" s="11"/>
      <c r="FNX57" s="11"/>
      <c r="FNY57" s="11"/>
      <c r="FNZ57" s="11"/>
      <c r="FOA57" s="11"/>
      <c r="FOB57" s="11"/>
      <c r="FOC57" s="11"/>
      <c r="FOD57" s="11"/>
      <c r="FOE57" s="11"/>
      <c r="FOF57" s="11"/>
      <c r="FOG57" s="11"/>
      <c r="FOH57" s="11"/>
      <c r="FOI57" s="11"/>
      <c r="FOJ57" s="11"/>
      <c r="FOK57" s="11"/>
      <c r="FOL57" s="11"/>
      <c r="FOM57" s="11"/>
      <c r="FON57" s="11"/>
      <c r="FOO57" s="11"/>
      <c r="FOP57" s="11"/>
      <c r="FOQ57" s="11"/>
      <c r="FOR57" s="11"/>
      <c r="FOS57" s="11"/>
      <c r="FOT57" s="11"/>
      <c r="FOU57" s="11"/>
      <c r="FOV57" s="11"/>
      <c r="FOW57" s="11"/>
      <c r="FOX57" s="11"/>
      <c r="FOY57" s="11"/>
      <c r="FOZ57" s="11"/>
      <c r="FPA57" s="11"/>
      <c r="FPB57" s="11"/>
      <c r="FPC57" s="11"/>
      <c r="FPD57" s="11"/>
      <c r="FPE57" s="11"/>
      <c r="FPF57" s="11"/>
      <c r="FPG57" s="11"/>
      <c r="FPH57" s="11"/>
      <c r="FPI57" s="11"/>
      <c r="FPJ57" s="11"/>
      <c r="FPK57" s="11"/>
      <c r="FPL57" s="11"/>
      <c r="FPM57" s="11"/>
      <c r="FPN57" s="11"/>
      <c r="FPO57" s="11"/>
      <c r="FPP57" s="11"/>
      <c r="FPQ57" s="11"/>
      <c r="FPR57" s="11"/>
      <c r="FPS57" s="11"/>
      <c r="FPT57" s="11"/>
      <c r="FPU57" s="11"/>
      <c r="FPV57" s="11"/>
      <c r="FPW57" s="11"/>
      <c r="FPX57" s="11"/>
      <c r="FPY57" s="11"/>
      <c r="FPZ57" s="11"/>
      <c r="FQA57" s="11"/>
      <c r="FQB57" s="11"/>
      <c r="FQC57" s="11"/>
      <c r="FQD57" s="11"/>
      <c r="FQE57" s="11"/>
      <c r="FQF57" s="11"/>
      <c r="FQG57" s="11"/>
      <c r="FQH57" s="11"/>
      <c r="FQI57" s="11"/>
      <c r="FQJ57" s="11"/>
      <c r="FQK57" s="11"/>
      <c r="FQL57" s="11"/>
      <c r="FQM57" s="11"/>
      <c r="FQN57" s="11"/>
      <c r="FQO57" s="11"/>
      <c r="FQP57" s="11"/>
      <c r="FQQ57" s="11"/>
      <c r="FQR57" s="11"/>
      <c r="FQS57" s="11"/>
      <c r="FQT57" s="11"/>
      <c r="FQU57" s="11"/>
      <c r="FQV57" s="11"/>
      <c r="FQW57" s="11"/>
      <c r="FQX57" s="11"/>
      <c r="FQY57" s="11"/>
      <c r="FQZ57" s="11"/>
      <c r="FRA57" s="11"/>
      <c r="FRB57" s="11"/>
      <c r="FRC57" s="11"/>
      <c r="FRD57" s="11"/>
      <c r="FRE57" s="11"/>
      <c r="FRF57" s="11"/>
      <c r="FRG57" s="11"/>
      <c r="FRH57" s="11"/>
      <c r="FRI57" s="11"/>
      <c r="FRJ57" s="11"/>
      <c r="FRK57" s="11"/>
      <c r="FRL57" s="11"/>
      <c r="FRM57" s="11"/>
      <c r="FRN57" s="11"/>
      <c r="FRO57" s="11"/>
      <c r="FRP57" s="11"/>
      <c r="FRQ57" s="11"/>
      <c r="FRR57" s="11"/>
      <c r="FRS57" s="11"/>
      <c r="FRT57" s="11"/>
      <c r="FRU57" s="11"/>
      <c r="FRV57" s="11"/>
      <c r="FRW57" s="11"/>
      <c r="FRX57" s="11"/>
      <c r="FRY57" s="11"/>
      <c r="FRZ57" s="11"/>
      <c r="FSA57" s="11"/>
      <c r="FSB57" s="11"/>
      <c r="FSC57" s="11"/>
      <c r="FSD57" s="11"/>
      <c r="FSE57" s="11"/>
      <c r="FSF57" s="11"/>
      <c r="FSG57" s="11"/>
      <c r="FSH57" s="11"/>
      <c r="FSI57" s="11"/>
      <c r="FSJ57" s="11"/>
      <c r="FSK57" s="11"/>
      <c r="FSL57" s="11"/>
      <c r="FSM57" s="11"/>
      <c r="FSN57" s="11"/>
      <c r="FSO57" s="11"/>
      <c r="FSP57" s="11"/>
      <c r="FSQ57" s="11"/>
      <c r="FSR57" s="11"/>
      <c r="FSS57" s="11"/>
      <c r="FST57" s="11"/>
      <c r="FSU57" s="11"/>
      <c r="FSV57" s="11"/>
      <c r="FSW57" s="11"/>
      <c r="FSX57" s="11"/>
      <c r="FSY57" s="11"/>
      <c r="FSZ57" s="11"/>
      <c r="FTA57" s="11"/>
      <c r="FTB57" s="11"/>
      <c r="FTC57" s="11"/>
      <c r="FTD57" s="11"/>
      <c r="FTE57" s="11"/>
      <c r="FTF57" s="11"/>
      <c r="FTG57" s="11"/>
      <c r="FTH57" s="11"/>
      <c r="FTI57" s="11"/>
      <c r="FTJ57" s="11"/>
      <c r="FTK57" s="11"/>
      <c r="FTL57" s="11"/>
      <c r="FTM57" s="11"/>
      <c r="FTN57" s="11"/>
      <c r="FTO57" s="11"/>
      <c r="FTP57" s="11"/>
      <c r="FTQ57" s="11"/>
      <c r="FTR57" s="11"/>
      <c r="FTS57" s="11"/>
      <c r="FTT57" s="11"/>
      <c r="FTU57" s="11"/>
      <c r="FTV57" s="11"/>
      <c r="FTW57" s="11"/>
      <c r="FTX57" s="11"/>
      <c r="FTY57" s="11"/>
      <c r="FTZ57" s="11"/>
      <c r="FUA57" s="11"/>
      <c r="FUB57" s="11"/>
      <c r="FUC57" s="11"/>
      <c r="FUD57" s="11"/>
      <c r="FUE57" s="11"/>
      <c r="FUF57" s="11"/>
      <c r="FUG57" s="11"/>
      <c r="FUH57" s="11"/>
      <c r="FUI57" s="11"/>
      <c r="FUJ57" s="11"/>
      <c r="FUK57" s="11"/>
      <c r="FUL57" s="11"/>
      <c r="FUM57" s="11"/>
      <c r="FUN57" s="11"/>
      <c r="FUO57" s="11"/>
      <c r="FUP57" s="11"/>
      <c r="FUQ57" s="11"/>
      <c r="FUR57" s="11"/>
      <c r="FUS57" s="11"/>
      <c r="FUT57" s="11"/>
      <c r="FUU57" s="11"/>
      <c r="FUV57" s="11"/>
      <c r="FUW57" s="11"/>
      <c r="FUX57" s="11"/>
      <c r="FUY57" s="11"/>
      <c r="FUZ57" s="11"/>
      <c r="FVA57" s="11"/>
      <c r="FVB57" s="11"/>
      <c r="FVC57" s="11"/>
      <c r="FVD57" s="11"/>
      <c r="FVE57" s="11"/>
      <c r="FVF57" s="11"/>
      <c r="FVG57" s="11"/>
      <c r="FVH57" s="11"/>
      <c r="FVI57" s="11"/>
      <c r="FVJ57" s="11"/>
      <c r="FVK57" s="11"/>
      <c r="FVL57" s="11"/>
      <c r="FVM57" s="11"/>
      <c r="FVN57" s="11"/>
      <c r="FVO57" s="11"/>
      <c r="FVP57" s="11"/>
      <c r="FVQ57" s="11"/>
      <c r="FVR57" s="11"/>
      <c r="FVS57" s="11"/>
      <c r="FVT57" s="11"/>
      <c r="FVU57" s="11"/>
      <c r="FVV57" s="11"/>
      <c r="FVW57" s="11"/>
      <c r="FVX57" s="11"/>
      <c r="FVY57" s="11"/>
      <c r="FVZ57" s="11"/>
      <c r="FWA57" s="11"/>
      <c r="FWB57" s="11"/>
      <c r="FWC57" s="11"/>
      <c r="FWD57" s="11"/>
      <c r="FWE57" s="11"/>
      <c r="FWF57" s="11"/>
      <c r="FWG57" s="11"/>
      <c r="FWH57" s="11"/>
      <c r="FWI57" s="11"/>
      <c r="FWJ57" s="11"/>
      <c r="FWK57" s="11"/>
      <c r="FWL57" s="11"/>
      <c r="FWM57" s="11"/>
      <c r="FWN57" s="11"/>
      <c r="FWO57" s="11"/>
      <c r="FWP57" s="11"/>
      <c r="FWQ57" s="11"/>
      <c r="FWR57" s="11"/>
      <c r="FWS57" s="11"/>
      <c r="FWT57" s="11"/>
      <c r="FWU57" s="11"/>
      <c r="FWV57" s="11"/>
      <c r="FWW57" s="11"/>
      <c r="FWX57" s="11"/>
      <c r="FWY57" s="11"/>
      <c r="FWZ57" s="11"/>
      <c r="FXA57" s="11"/>
      <c r="FXB57" s="11"/>
      <c r="FXC57" s="11"/>
      <c r="FXD57" s="11"/>
      <c r="FXE57" s="11"/>
      <c r="FXF57" s="11"/>
      <c r="FXG57" s="11"/>
      <c r="FXH57" s="11"/>
      <c r="FXI57" s="11"/>
      <c r="FXJ57" s="11"/>
      <c r="FXK57" s="11"/>
      <c r="FXL57" s="11"/>
      <c r="FXM57" s="11"/>
      <c r="FXN57" s="11"/>
      <c r="FXO57" s="11"/>
      <c r="FXP57" s="11"/>
      <c r="FXQ57" s="11"/>
      <c r="FXR57" s="11"/>
      <c r="FXS57" s="11"/>
      <c r="FXT57" s="11"/>
      <c r="FXU57" s="11"/>
      <c r="FXV57" s="11"/>
      <c r="FXW57" s="11"/>
      <c r="FXX57" s="11"/>
      <c r="FXY57" s="11"/>
      <c r="FXZ57" s="11"/>
      <c r="FYA57" s="11"/>
      <c r="FYB57" s="11"/>
      <c r="FYC57" s="11"/>
      <c r="FYD57" s="11"/>
      <c r="FYE57" s="11"/>
      <c r="FYF57" s="11"/>
      <c r="FYG57" s="11"/>
      <c r="FYH57" s="11"/>
      <c r="FYI57" s="11"/>
      <c r="FYJ57" s="11"/>
      <c r="FYK57" s="11"/>
      <c r="FYL57" s="11"/>
      <c r="FYM57" s="11"/>
      <c r="FYN57" s="11"/>
      <c r="FYO57" s="11"/>
      <c r="FYP57" s="11"/>
      <c r="FYQ57" s="11"/>
      <c r="FYR57" s="11"/>
      <c r="FYS57" s="11"/>
      <c r="FYT57" s="11"/>
      <c r="FYU57" s="11"/>
      <c r="FYV57" s="11"/>
      <c r="FYW57" s="11"/>
      <c r="FYX57" s="11"/>
      <c r="FYY57" s="11"/>
      <c r="FYZ57" s="11"/>
      <c r="FZA57" s="11"/>
      <c r="FZB57" s="11"/>
      <c r="FZC57" s="11"/>
      <c r="FZD57" s="11"/>
      <c r="FZE57" s="11"/>
      <c r="FZF57" s="11"/>
      <c r="FZG57" s="11"/>
      <c r="FZH57" s="11"/>
      <c r="FZI57" s="11"/>
      <c r="FZJ57" s="11"/>
      <c r="FZK57" s="11"/>
      <c r="FZL57" s="11"/>
      <c r="FZM57" s="11"/>
      <c r="FZN57" s="11"/>
      <c r="FZO57" s="11"/>
      <c r="FZP57" s="11"/>
      <c r="FZQ57" s="11"/>
      <c r="FZR57" s="11"/>
      <c r="FZS57" s="11"/>
      <c r="FZT57" s="11"/>
      <c r="FZU57" s="11"/>
      <c r="FZV57" s="11"/>
      <c r="FZW57" s="11"/>
      <c r="FZX57" s="11"/>
      <c r="FZY57" s="11"/>
      <c r="FZZ57" s="11"/>
      <c r="GAA57" s="11"/>
      <c r="GAB57" s="11"/>
      <c r="GAC57" s="11"/>
      <c r="GAD57" s="11"/>
      <c r="GAE57" s="11"/>
      <c r="GAF57" s="11"/>
      <c r="GAG57" s="11"/>
      <c r="GAH57" s="11"/>
      <c r="GAI57" s="11"/>
      <c r="GAJ57" s="11"/>
      <c r="GAK57" s="11"/>
      <c r="GAL57" s="11"/>
      <c r="GAM57" s="11"/>
      <c r="GAN57" s="11"/>
      <c r="GAO57" s="11"/>
      <c r="GAP57" s="11"/>
      <c r="GAQ57" s="11"/>
      <c r="GAR57" s="11"/>
      <c r="GAS57" s="11"/>
      <c r="GAT57" s="11"/>
      <c r="GAU57" s="11"/>
      <c r="GAV57" s="11"/>
      <c r="GAW57" s="11"/>
      <c r="GAX57" s="11"/>
      <c r="GAY57" s="11"/>
      <c r="GAZ57" s="11"/>
      <c r="GBA57" s="11"/>
      <c r="GBB57" s="11"/>
      <c r="GBC57" s="11"/>
      <c r="GBD57" s="11"/>
      <c r="GBE57" s="11"/>
      <c r="GBF57" s="11"/>
      <c r="GBG57" s="11"/>
      <c r="GBH57" s="11"/>
      <c r="GBI57" s="11"/>
      <c r="GBJ57" s="11"/>
      <c r="GBK57" s="11"/>
      <c r="GBL57" s="11"/>
      <c r="GBM57" s="11"/>
      <c r="GBN57" s="11"/>
      <c r="GBO57" s="11"/>
      <c r="GBP57" s="11"/>
      <c r="GBQ57" s="11"/>
      <c r="GBR57" s="11"/>
      <c r="GBS57" s="11"/>
      <c r="GBT57" s="11"/>
      <c r="GBU57" s="11"/>
      <c r="GBV57" s="11"/>
      <c r="GBW57" s="11"/>
      <c r="GBX57" s="11"/>
      <c r="GBY57" s="11"/>
      <c r="GBZ57" s="11"/>
      <c r="GCA57" s="11"/>
      <c r="GCB57" s="11"/>
      <c r="GCC57" s="11"/>
      <c r="GCD57" s="11"/>
      <c r="GCE57" s="11"/>
      <c r="GCF57" s="11"/>
      <c r="GCG57" s="11"/>
      <c r="GCH57" s="11"/>
      <c r="GCI57" s="11"/>
      <c r="GCJ57" s="11"/>
      <c r="GCK57" s="11"/>
      <c r="GCL57" s="11"/>
      <c r="GCM57" s="11"/>
      <c r="GCN57" s="11"/>
      <c r="GCO57" s="11"/>
      <c r="GCP57" s="11"/>
      <c r="GCQ57" s="11"/>
      <c r="GCR57" s="11"/>
      <c r="GCS57" s="11"/>
      <c r="GCT57" s="11"/>
      <c r="GCU57" s="11"/>
      <c r="GCV57" s="11"/>
      <c r="GCW57" s="11"/>
      <c r="GCX57" s="11"/>
      <c r="GCY57" s="11"/>
      <c r="GCZ57" s="11"/>
      <c r="GDA57" s="11"/>
      <c r="GDB57" s="11"/>
      <c r="GDC57" s="11"/>
      <c r="GDD57" s="11"/>
      <c r="GDE57" s="11"/>
      <c r="GDF57" s="11"/>
      <c r="GDG57" s="11"/>
      <c r="GDH57" s="11"/>
      <c r="GDI57" s="11"/>
      <c r="GDJ57" s="11"/>
      <c r="GDK57" s="11"/>
      <c r="GDL57" s="11"/>
      <c r="GDM57" s="11"/>
      <c r="GDN57" s="11"/>
      <c r="GDO57" s="11"/>
      <c r="GDP57" s="11"/>
      <c r="GDQ57" s="11"/>
      <c r="GDR57" s="11"/>
      <c r="GDS57" s="11"/>
      <c r="GDT57" s="11"/>
      <c r="GDU57" s="11"/>
      <c r="GDV57" s="11"/>
      <c r="GDW57" s="11"/>
      <c r="GDX57" s="11"/>
      <c r="GDY57" s="11"/>
      <c r="GDZ57" s="11"/>
      <c r="GEA57" s="11"/>
      <c r="GEB57" s="11"/>
      <c r="GEC57" s="11"/>
      <c r="GED57" s="11"/>
      <c r="GEE57" s="11"/>
      <c r="GEF57" s="11"/>
      <c r="GEG57" s="11"/>
      <c r="GEH57" s="11"/>
      <c r="GEI57" s="11"/>
      <c r="GEJ57" s="11"/>
      <c r="GEK57" s="11"/>
      <c r="GEL57" s="11"/>
      <c r="GEM57" s="11"/>
      <c r="GEN57" s="11"/>
      <c r="GEO57" s="11"/>
      <c r="GEP57" s="11"/>
      <c r="GEQ57" s="11"/>
      <c r="GER57" s="11"/>
      <c r="GES57" s="11"/>
      <c r="GET57" s="11"/>
      <c r="GEU57" s="11"/>
      <c r="GEV57" s="11"/>
      <c r="GEW57" s="11"/>
      <c r="GEX57" s="11"/>
      <c r="GEY57" s="11"/>
      <c r="GEZ57" s="11"/>
      <c r="GFA57" s="11"/>
      <c r="GFB57" s="11"/>
      <c r="GFC57" s="11"/>
      <c r="GFD57" s="11"/>
      <c r="GFE57" s="11"/>
      <c r="GFF57" s="11"/>
      <c r="GFG57" s="11"/>
      <c r="GFH57" s="11"/>
      <c r="GFI57" s="11"/>
      <c r="GFJ57" s="11"/>
      <c r="GFK57" s="11"/>
      <c r="GFL57" s="11"/>
      <c r="GFM57" s="11"/>
      <c r="GFN57" s="11"/>
      <c r="GFO57" s="11"/>
      <c r="GFP57" s="11"/>
      <c r="GFQ57" s="11"/>
      <c r="GFR57" s="11"/>
      <c r="GFS57" s="11"/>
      <c r="GFT57" s="11"/>
      <c r="GFU57" s="11"/>
      <c r="GFV57" s="11"/>
      <c r="GFW57" s="11"/>
      <c r="GFX57" s="11"/>
      <c r="GFY57" s="11"/>
      <c r="GFZ57" s="11"/>
      <c r="GGA57" s="11"/>
      <c r="GGB57" s="11"/>
      <c r="GGC57" s="11"/>
      <c r="GGD57" s="11"/>
      <c r="GGE57" s="11"/>
      <c r="GGF57" s="11"/>
      <c r="GGG57" s="11"/>
      <c r="GGH57" s="11"/>
      <c r="GGI57" s="11"/>
      <c r="GGJ57" s="11"/>
      <c r="GGK57" s="11"/>
      <c r="GGL57" s="11"/>
      <c r="GGM57" s="11"/>
      <c r="GGN57" s="11"/>
      <c r="GGO57" s="11"/>
      <c r="GGP57" s="11"/>
      <c r="GGQ57" s="11"/>
      <c r="GGR57" s="11"/>
      <c r="GGS57" s="11"/>
      <c r="GGT57" s="11"/>
      <c r="GGU57" s="11"/>
      <c r="GGV57" s="11"/>
      <c r="GGW57" s="11"/>
      <c r="GGX57" s="11"/>
      <c r="GGY57" s="11"/>
      <c r="GGZ57" s="11"/>
      <c r="GHA57" s="11"/>
      <c r="GHB57" s="11"/>
      <c r="GHC57" s="11"/>
      <c r="GHD57" s="11"/>
      <c r="GHE57" s="11"/>
      <c r="GHF57" s="11"/>
      <c r="GHG57" s="11"/>
      <c r="GHH57" s="11"/>
      <c r="GHI57" s="11"/>
      <c r="GHJ57" s="11"/>
      <c r="GHK57" s="11"/>
      <c r="GHL57" s="11"/>
      <c r="GHM57" s="11"/>
      <c r="GHN57" s="11"/>
      <c r="GHO57" s="11"/>
      <c r="GHP57" s="11"/>
      <c r="GHQ57" s="11"/>
      <c r="GHR57" s="11"/>
      <c r="GHS57" s="11"/>
      <c r="GHT57" s="11"/>
      <c r="GHU57" s="11"/>
      <c r="GHV57" s="11"/>
      <c r="GHW57" s="11"/>
      <c r="GHX57" s="11"/>
      <c r="GHY57" s="11"/>
      <c r="GHZ57" s="11"/>
      <c r="GIA57" s="11"/>
      <c r="GIB57" s="11"/>
      <c r="GIC57" s="11"/>
      <c r="GID57" s="11"/>
      <c r="GIE57" s="11"/>
      <c r="GIF57" s="11"/>
      <c r="GIG57" s="11"/>
      <c r="GIH57" s="11"/>
      <c r="GII57" s="11"/>
      <c r="GIJ57" s="11"/>
      <c r="GIK57" s="11"/>
      <c r="GIL57" s="11"/>
      <c r="GIM57" s="11"/>
      <c r="GIN57" s="11"/>
      <c r="GIO57" s="11"/>
      <c r="GIP57" s="11"/>
      <c r="GIQ57" s="11"/>
      <c r="GIR57" s="11"/>
      <c r="GIS57" s="11"/>
      <c r="GIT57" s="11"/>
      <c r="GIU57" s="11"/>
      <c r="GIV57" s="11"/>
      <c r="GIW57" s="11"/>
      <c r="GIX57" s="11"/>
      <c r="GIY57" s="11"/>
      <c r="GIZ57" s="11"/>
      <c r="GJA57" s="11"/>
      <c r="GJB57" s="11"/>
      <c r="GJC57" s="11"/>
      <c r="GJD57" s="11"/>
      <c r="GJE57" s="11"/>
      <c r="GJF57" s="11"/>
      <c r="GJG57" s="11"/>
      <c r="GJH57" s="11"/>
      <c r="GJI57" s="11"/>
      <c r="GJJ57" s="11"/>
      <c r="GJK57" s="11"/>
      <c r="GJL57" s="11"/>
      <c r="GJM57" s="11"/>
      <c r="GJN57" s="11"/>
      <c r="GJO57" s="11"/>
      <c r="GJP57" s="11"/>
      <c r="GJQ57" s="11"/>
      <c r="GJR57" s="11"/>
      <c r="GJS57" s="11"/>
      <c r="GJT57" s="11"/>
      <c r="GJU57" s="11"/>
      <c r="GJV57" s="11"/>
      <c r="GJW57" s="11"/>
      <c r="GJX57" s="11"/>
      <c r="GJY57" s="11"/>
      <c r="GJZ57" s="11"/>
      <c r="GKA57" s="11"/>
      <c r="GKB57" s="11"/>
      <c r="GKC57" s="11"/>
      <c r="GKD57" s="11"/>
      <c r="GKE57" s="11"/>
      <c r="GKF57" s="11"/>
      <c r="GKG57" s="11"/>
      <c r="GKH57" s="11"/>
      <c r="GKI57" s="11"/>
      <c r="GKJ57" s="11"/>
      <c r="GKK57" s="11"/>
      <c r="GKL57" s="11"/>
      <c r="GKM57" s="11"/>
      <c r="GKN57" s="11"/>
      <c r="GKO57" s="11"/>
      <c r="GKP57" s="11"/>
      <c r="GKQ57" s="11"/>
      <c r="GKR57" s="11"/>
      <c r="GKS57" s="11"/>
      <c r="GKT57" s="11"/>
      <c r="GKU57" s="11"/>
      <c r="GKV57" s="11"/>
      <c r="GKW57" s="11"/>
      <c r="GKX57" s="11"/>
      <c r="GKY57" s="11"/>
      <c r="GKZ57" s="11"/>
      <c r="GLA57" s="11"/>
      <c r="GLB57" s="11"/>
      <c r="GLC57" s="11"/>
      <c r="GLD57" s="11"/>
      <c r="GLE57" s="11"/>
      <c r="GLF57" s="11"/>
      <c r="GLG57" s="11"/>
      <c r="GLH57" s="11"/>
      <c r="GLI57" s="11"/>
      <c r="GLJ57" s="11"/>
      <c r="GLK57" s="11"/>
      <c r="GLL57" s="11"/>
      <c r="GLM57" s="11"/>
      <c r="GLN57" s="11"/>
      <c r="GLO57" s="11"/>
      <c r="GLP57" s="11"/>
      <c r="GLQ57" s="11"/>
      <c r="GLR57" s="11"/>
      <c r="GLS57" s="11"/>
      <c r="GLT57" s="11"/>
      <c r="GLU57" s="11"/>
      <c r="GLV57" s="11"/>
      <c r="GLW57" s="11"/>
      <c r="GLX57" s="11"/>
      <c r="GLY57" s="11"/>
      <c r="GLZ57" s="11"/>
      <c r="GMA57" s="11"/>
      <c r="GMB57" s="11"/>
      <c r="GMC57" s="11"/>
      <c r="GMD57" s="11"/>
      <c r="GME57" s="11"/>
      <c r="GMF57" s="11"/>
      <c r="GMG57" s="11"/>
      <c r="GMH57" s="11"/>
      <c r="GMI57" s="11"/>
      <c r="GMJ57" s="11"/>
      <c r="GMK57" s="11"/>
      <c r="GML57" s="11"/>
      <c r="GMM57" s="11"/>
      <c r="GMN57" s="11"/>
      <c r="GMO57" s="11"/>
      <c r="GMP57" s="11"/>
      <c r="GMQ57" s="11"/>
      <c r="GMR57" s="11"/>
      <c r="GMS57" s="11"/>
      <c r="GMT57" s="11"/>
      <c r="GMU57" s="11"/>
      <c r="GMV57" s="11"/>
      <c r="GMW57" s="11"/>
      <c r="GMX57" s="11"/>
      <c r="GMY57" s="11"/>
      <c r="GMZ57" s="11"/>
      <c r="GNA57" s="11"/>
      <c r="GNB57" s="11"/>
      <c r="GNC57" s="11"/>
      <c r="GND57" s="11"/>
      <c r="GNE57" s="11"/>
      <c r="GNF57" s="11"/>
      <c r="GNG57" s="11"/>
      <c r="GNH57" s="11"/>
      <c r="GNI57" s="11"/>
      <c r="GNJ57" s="11"/>
      <c r="GNK57" s="11"/>
      <c r="GNL57" s="11"/>
      <c r="GNM57" s="11"/>
      <c r="GNN57" s="11"/>
      <c r="GNO57" s="11"/>
      <c r="GNP57" s="11"/>
      <c r="GNQ57" s="11"/>
      <c r="GNR57" s="11"/>
      <c r="GNS57" s="11"/>
      <c r="GNT57" s="11"/>
      <c r="GNU57" s="11"/>
      <c r="GNV57" s="11"/>
      <c r="GNW57" s="11"/>
      <c r="GNX57" s="11"/>
      <c r="GNY57" s="11"/>
      <c r="GNZ57" s="11"/>
      <c r="GOA57" s="11"/>
      <c r="GOB57" s="11"/>
      <c r="GOC57" s="11"/>
      <c r="GOD57" s="11"/>
      <c r="GOE57" s="11"/>
      <c r="GOF57" s="11"/>
      <c r="GOG57" s="11"/>
      <c r="GOH57" s="11"/>
      <c r="GOI57" s="11"/>
      <c r="GOJ57" s="11"/>
      <c r="GOK57" s="11"/>
      <c r="GOL57" s="11"/>
      <c r="GOM57" s="11"/>
      <c r="GON57" s="11"/>
      <c r="GOO57" s="11"/>
      <c r="GOP57" s="11"/>
      <c r="GOQ57" s="11"/>
      <c r="GOR57" s="11"/>
      <c r="GOS57" s="11"/>
      <c r="GOT57" s="11"/>
      <c r="GOU57" s="11"/>
      <c r="GOV57" s="11"/>
      <c r="GOW57" s="11"/>
      <c r="GOX57" s="11"/>
      <c r="GOY57" s="11"/>
      <c r="GOZ57" s="11"/>
      <c r="GPA57" s="11"/>
      <c r="GPB57" s="11"/>
      <c r="GPC57" s="11"/>
      <c r="GPD57" s="11"/>
      <c r="GPE57" s="11"/>
      <c r="GPF57" s="11"/>
      <c r="GPG57" s="11"/>
      <c r="GPH57" s="11"/>
      <c r="GPI57" s="11"/>
      <c r="GPJ57" s="11"/>
      <c r="GPK57" s="11"/>
      <c r="GPL57" s="11"/>
      <c r="GPM57" s="11"/>
      <c r="GPN57" s="11"/>
      <c r="GPO57" s="11"/>
      <c r="GPP57" s="11"/>
      <c r="GPQ57" s="11"/>
      <c r="GPR57" s="11"/>
      <c r="GPS57" s="11"/>
      <c r="GPT57" s="11"/>
      <c r="GPU57" s="11"/>
      <c r="GPV57" s="11"/>
      <c r="GPW57" s="11"/>
      <c r="GPX57" s="11"/>
      <c r="GPY57" s="11"/>
      <c r="GPZ57" s="11"/>
      <c r="GQA57" s="11"/>
      <c r="GQB57" s="11"/>
      <c r="GQC57" s="11"/>
      <c r="GQD57" s="11"/>
      <c r="GQE57" s="11"/>
      <c r="GQF57" s="11"/>
      <c r="GQG57" s="11"/>
      <c r="GQH57" s="11"/>
      <c r="GQI57" s="11"/>
      <c r="GQJ57" s="11"/>
      <c r="GQK57" s="11"/>
      <c r="GQL57" s="11"/>
      <c r="GQM57" s="11"/>
      <c r="GQN57" s="11"/>
      <c r="GQO57" s="11"/>
      <c r="GQP57" s="11"/>
      <c r="GQQ57" s="11"/>
      <c r="GQR57" s="11"/>
      <c r="GQS57" s="11"/>
      <c r="GQT57" s="11"/>
      <c r="GQU57" s="11"/>
      <c r="GQV57" s="11"/>
      <c r="GQW57" s="11"/>
      <c r="GQX57" s="11"/>
      <c r="GQY57" s="11"/>
      <c r="GQZ57" s="11"/>
      <c r="GRA57" s="11"/>
      <c r="GRB57" s="11"/>
      <c r="GRC57" s="11"/>
      <c r="GRD57" s="11"/>
      <c r="GRE57" s="11"/>
      <c r="GRF57" s="11"/>
      <c r="GRG57" s="11"/>
      <c r="GRH57" s="11"/>
      <c r="GRI57" s="11"/>
      <c r="GRJ57" s="11"/>
      <c r="GRK57" s="11"/>
      <c r="GRL57" s="11"/>
      <c r="GRM57" s="11"/>
      <c r="GRN57" s="11"/>
      <c r="GRO57" s="11"/>
      <c r="GRP57" s="11"/>
      <c r="GRQ57" s="11"/>
      <c r="GRR57" s="11"/>
      <c r="GRS57" s="11"/>
      <c r="GRT57" s="11"/>
      <c r="GRU57" s="11"/>
      <c r="GRV57" s="11"/>
      <c r="GRW57" s="11"/>
      <c r="GRX57" s="11"/>
      <c r="GRY57" s="11"/>
      <c r="GRZ57" s="11"/>
      <c r="GSA57" s="11"/>
      <c r="GSB57" s="11"/>
      <c r="GSC57" s="11"/>
      <c r="GSD57" s="11"/>
      <c r="GSE57" s="11"/>
      <c r="GSF57" s="11"/>
      <c r="GSG57" s="11"/>
      <c r="GSH57" s="11"/>
      <c r="GSI57" s="11"/>
      <c r="GSJ57" s="11"/>
      <c r="GSK57" s="11"/>
      <c r="GSL57" s="11"/>
      <c r="GSM57" s="11"/>
      <c r="GSN57" s="11"/>
      <c r="GSO57" s="11"/>
      <c r="GSP57" s="11"/>
      <c r="GSQ57" s="11"/>
      <c r="GSR57" s="11"/>
      <c r="GSS57" s="11"/>
      <c r="GST57" s="11"/>
      <c r="GSU57" s="11"/>
      <c r="GSV57" s="11"/>
      <c r="GSW57" s="11"/>
      <c r="GSX57" s="11"/>
      <c r="GSY57" s="11"/>
      <c r="GSZ57" s="11"/>
      <c r="GTA57" s="11"/>
      <c r="GTB57" s="11"/>
      <c r="GTC57" s="11"/>
      <c r="GTD57" s="11"/>
      <c r="GTE57" s="11"/>
      <c r="GTF57" s="11"/>
      <c r="GTG57" s="11"/>
      <c r="GTH57" s="11"/>
      <c r="GTI57" s="11"/>
      <c r="GTJ57" s="11"/>
      <c r="GTK57" s="11"/>
      <c r="GTL57" s="11"/>
      <c r="GTM57" s="11"/>
      <c r="GTN57" s="11"/>
      <c r="GTO57" s="11"/>
      <c r="GTP57" s="11"/>
      <c r="GTQ57" s="11"/>
      <c r="GTR57" s="11"/>
      <c r="GTS57" s="11"/>
      <c r="GTT57" s="11"/>
      <c r="GTU57" s="11"/>
      <c r="GTV57" s="11"/>
      <c r="GTW57" s="11"/>
      <c r="GTX57" s="11"/>
      <c r="GTY57" s="11"/>
      <c r="GTZ57" s="11"/>
      <c r="GUA57" s="11"/>
      <c r="GUB57" s="11"/>
      <c r="GUC57" s="11"/>
      <c r="GUD57" s="11"/>
      <c r="GUE57" s="11"/>
      <c r="GUF57" s="11"/>
      <c r="GUG57" s="11"/>
      <c r="GUH57" s="11"/>
      <c r="GUI57" s="11"/>
      <c r="GUJ57" s="11"/>
      <c r="GUK57" s="11"/>
      <c r="GUL57" s="11"/>
      <c r="GUM57" s="11"/>
      <c r="GUN57" s="11"/>
      <c r="GUO57" s="11"/>
      <c r="GUP57" s="11"/>
      <c r="GUQ57" s="11"/>
      <c r="GUR57" s="11"/>
      <c r="GUS57" s="11"/>
      <c r="GUT57" s="11"/>
      <c r="GUU57" s="11"/>
      <c r="GUV57" s="11"/>
      <c r="GUW57" s="11"/>
      <c r="GUX57" s="11"/>
      <c r="GUY57" s="11"/>
      <c r="GUZ57" s="11"/>
      <c r="GVA57" s="11"/>
      <c r="GVB57" s="11"/>
      <c r="GVC57" s="11"/>
      <c r="GVD57" s="11"/>
      <c r="GVE57" s="11"/>
      <c r="GVF57" s="11"/>
      <c r="GVG57" s="11"/>
      <c r="GVH57" s="11"/>
      <c r="GVI57" s="11"/>
      <c r="GVJ57" s="11"/>
      <c r="GVK57" s="11"/>
      <c r="GVL57" s="11"/>
      <c r="GVM57" s="11"/>
      <c r="GVN57" s="11"/>
      <c r="GVO57" s="11"/>
      <c r="GVP57" s="11"/>
      <c r="GVQ57" s="11"/>
      <c r="GVR57" s="11"/>
      <c r="GVS57" s="11"/>
      <c r="GVT57" s="11"/>
      <c r="GVU57" s="11"/>
      <c r="GVV57" s="11"/>
      <c r="GVW57" s="11"/>
      <c r="GVX57" s="11"/>
      <c r="GVY57" s="11"/>
      <c r="GVZ57" s="11"/>
      <c r="GWA57" s="11"/>
      <c r="GWB57" s="11"/>
      <c r="GWC57" s="11"/>
      <c r="GWD57" s="11"/>
      <c r="GWE57" s="11"/>
      <c r="GWF57" s="11"/>
      <c r="GWG57" s="11"/>
      <c r="GWH57" s="11"/>
      <c r="GWI57" s="11"/>
      <c r="GWJ57" s="11"/>
      <c r="GWK57" s="11"/>
      <c r="GWL57" s="11"/>
      <c r="GWM57" s="11"/>
      <c r="GWN57" s="11"/>
      <c r="GWO57" s="11"/>
      <c r="GWP57" s="11"/>
      <c r="GWQ57" s="11"/>
      <c r="GWR57" s="11"/>
      <c r="GWS57" s="11"/>
      <c r="GWT57" s="11"/>
      <c r="GWU57" s="11"/>
      <c r="GWV57" s="11"/>
      <c r="GWW57" s="11"/>
      <c r="GWX57" s="11"/>
      <c r="GWY57" s="11"/>
      <c r="GWZ57" s="11"/>
      <c r="GXA57" s="11"/>
      <c r="GXB57" s="11"/>
      <c r="GXC57" s="11"/>
      <c r="GXD57" s="11"/>
      <c r="GXE57" s="11"/>
      <c r="GXF57" s="11"/>
      <c r="GXG57" s="11"/>
      <c r="GXH57" s="11"/>
      <c r="GXI57" s="11"/>
      <c r="GXJ57" s="11"/>
      <c r="GXK57" s="11"/>
      <c r="GXL57" s="11"/>
      <c r="GXM57" s="11"/>
      <c r="GXN57" s="11"/>
      <c r="GXO57" s="11"/>
      <c r="GXP57" s="11"/>
      <c r="GXQ57" s="11"/>
      <c r="GXR57" s="11"/>
      <c r="GXS57" s="11"/>
      <c r="GXT57" s="11"/>
      <c r="GXU57" s="11"/>
      <c r="GXV57" s="11"/>
      <c r="GXW57" s="11"/>
      <c r="GXX57" s="11"/>
      <c r="GXY57" s="11"/>
      <c r="GXZ57" s="11"/>
      <c r="GYA57" s="11"/>
      <c r="GYB57" s="11"/>
      <c r="GYC57" s="11"/>
      <c r="GYD57" s="11"/>
      <c r="GYE57" s="11"/>
      <c r="GYF57" s="11"/>
      <c r="GYG57" s="11"/>
      <c r="GYH57" s="11"/>
      <c r="GYI57" s="11"/>
      <c r="GYJ57" s="11"/>
      <c r="GYK57" s="11"/>
      <c r="GYL57" s="11"/>
      <c r="GYM57" s="11"/>
      <c r="GYN57" s="11"/>
      <c r="GYO57" s="11"/>
      <c r="GYP57" s="11"/>
      <c r="GYQ57" s="11"/>
      <c r="GYR57" s="11"/>
      <c r="GYS57" s="11"/>
      <c r="GYT57" s="11"/>
      <c r="GYU57" s="11"/>
      <c r="GYV57" s="11"/>
      <c r="GYW57" s="11"/>
      <c r="GYX57" s="11"/>
      <c r="GYY57" s="11"/>
      <c r="GYZ57" s="11"/>
      <c r="GZA57" s="11"/>
      <c r="GZB57" s="11"/>
      <c r="GZC57" s="11"/>
      <c r="GZD57" s="11"/>
      <c r="GZE57" s="11"/>
      <c r="GZF57" s="11"/>
      <c r="GZG57" s="11"/>
      <c r="GZH57" s="11"/>
      <c r="GZI57" s="11"/>
      <c r="GZJ57" s="11"/>
      <c r="GZK57" s="11"/>
      <c r="GZL57" s="11"/>
      <c r="GZM57" s="11"/>
      <c r="GZN57" s="11"/>
      <c r="GZO57" s="11"/>
      <c r="GZP57" s="11"/>
      <c r="GZQ57" s="11"/>
      <c r="GZR57" s="11"/>
      <c r="GZS57" s="11"/>
      <c r="GZT57" s="11"/>
      <c r="GZU57" s="11"/>
      <c r="GZV57" s="11"/>
      <c r="GZW57" s="11"/>
      <c r="GZX57" s="11"/>
      <c r="GZY57" s="11"/>
      <c r="GZZ57" s="11"/>
      <c r="HAA57" s="11"/>
      <c r="HAB57" s="11"/>
      <c r="HAC57" s="11"/>
      <c r="HAD57" s="11"/>
      <c r="HAE57" s="11"/>
      <c r="HAF57" s="11"/>
      <c r="HAG57" s="11"/>
      <c r="HAH57" s="11"/>
      <c r="HAI57" s="11"/>
      <c r="HAJ57" s="11"/>
      <c r="HAK57" s="11"/>
      <c r="HAL57" s="11"/>
      <c r="HAM57" s="11"/>
      <c r="HAN57" s="11"/>
      <c r="HAO57" s="11"/>
      <c r="HAP57" s="11"/>
      <c r="HAQ57" s="11"/>
      <c r="HAR57" s="11"/>
      <c r="HAS57" s="11"/>
      <c r="HAT57" s="11"/>
      <c r="HAU57" s="11"/>
      <c r="HAV57" s="11"/>
      <c r="HAW57" s="11"/>
      <c r="HAX57" s="11"/>
      <c r="HAY57" s="11"/>
      <c r="HAZ57" s="11"/>
      <c r="HBA57" s="11"/>
      <c r="HBB57" s="11"/>
      <c r="HBC57" s="11"/>
      <c r="HBD57" s="11"/>
      <c r="HBE57" s="11"/>
      <c r="HBF57" s="11"/>
      <c r="HBG57" s="11"/>
      <c r="HBH57" s="11"/>
      <c r="HBI57" s="11"/>
      <c r="HBJ57" s="11"/>
      <c r="HBK57" s="11"/>
      <c r="HBL57" s="11"/>
      <c r="HBM57" s="11"/>
      <c r="HBN57" s="11"/>
      <c r="HBO57" s="11"/>
      <c r="HBP57" s="11"/>
      <c r="HBQ57" s="11"/>
      <c r="HBR57" s="11"/>
      <c r="HBS57" s="11"/>
      <c r="HBT57" s="11"/>
      <c r="HBU57" s="11"/>
      <c r="HBV57" s="11"/>
      <c r="HBW57" s="11"/>
      <c r="HBX57" s="11"/>
      <c r="HBY57" s="11"/>
      <c r="HBZ57" s="11"/>
      <c r="HCA57" s="11"/>
      <c r="HCB57" s="11"/>
      <c r="HCC57" s="11"/>
      <c r="HCD57" s="11"/>
      <c r="HCE57" s="11"/>
      <c r="HCF57" s="11"/>
      <c r="HCG57" s="11"/>
      <c r="HCH57" s="11"/>
      <c r="HCI57" s="11"/>
      <c r="HCJ57" s="11"/>
      <c r="HCK57" s="11"/>
      <c r="HCL57" s="11"/>
      <c r="HCM57" s="11"/>
      <c r="HCN57" s="11"/>
      <c r="HCO57" s="11"/>
      <c r="HCP57" s="11"/>
      <c r="HCQ57" s="11"/>
      <c r="HCR57" s="11"/>
      <c r="HCS57" s="11"/>
      <c r="HCT57" s="11"/>
      <c r="HCU57" s="11"/>
      <c r="HCV57" s="11"/>
      <c r="HCW57" s="11"/>
      <c r="HCX57" s="11"/>
      <c r="HCY57" s="11"/>
      <c r="HCZ57" s="11"/>
      <c r="HDA57" s="11"/>
      <c r="HDB57" s="11"/>
      <c r="HDC57" s="11"/>
      <c r="HDD57" s="11"/>
      <c r="HDE57" s="11"/>
      <c r="HDF57" s="11"/>
      <c r="HDG57" s="11"/>
      <c r="HDH57" s="11"/>
      <c r="HDI57" s="11"/>
      <c r="HDJ57" s="11"/>
      <c r="HDK57" s="11"/>
      <c r="HDL57" s="11"/>
      <c r="HDM57" s="11"/>
      <c r="HDN57" s="11"/>
      <c r="HDO57" s="11"/>
      <c r="HDP57" s="11"/>
      <c r="HDQ57" s="11"/>
      <c r="HDR57" s="11"/>
      <c r="HDS57" s="11"/>
      <c r="HDT57" s="11"/>
      <c r="HDU57" s="11"/>
      <c r="HDV57" s="11"/>
      <c r="HDW57" s="11"/>
      <c r="HDX57" s="11"/>
      <c r="HDY57" s="11"/>
      <c r="HDZ57" s="11"/>
      <c r="HEA57" s="11"/>
      <c r="HEB57" s="11"/>
      <c r="HEC57" s="11"/>
      <c r="HED57" s="11"/>
      <c r="HEE57" s="11"/>
      <c r="HEF57" s="11"/>
      <c r="HEG57" s="11"/>
      <c r="HEH57" s="11"/>
      <c r="HEI57" s="11"/>
      <c r="HEJ57" s="11"/>
      <c r="HEK57" s="11"/>
      <c r="HEL57" s="11"/>
      <c r="HEM57" s="11"/>
      <c r="HEN57" s="11"/>
      <c r="HEO57" s="11"/>
      <c r="HEP57" s="11"/>
      <c r="HEQ57" s="11"/>
      <c r="HER57" s="11"/>
      <c r="HES57" s="11"/>
      <c r="HET57" s="11"/>
      <c r="HEU57" s="11"/>
      <c r="HEV57" s="11"/>
      <c r="HEW57" s="11"/>
      <c r="HEX57" s="11"/>
      <c r="HEY57" s="11"/>
      <c r="HEZ57" s="11"/>
      <c r="HFA57" s="11"/>
      <c r="HFB57" s="11"/>
      <c r="HFC57" s="11"/>
      <c r="HFD57" s="11"/>
      <c r="HFE57" s="11"/>
      <c r="HFF57" s="11"/>
      <c r="HFG57" s="11"/>
      <c r="HFH57" s="11"/>
      <c r="HFI57" s="11"/>
      <c r="HFJ57" s="11"/>
      <c r="HFK57" s="11"/>
      <c r="HFL57" s="11"/>
      <c r="HFM57" s="11"/>
      <c r="HFN57" s="11"/>
      <c r="HFO57" s="11"/>
      <c r="HFP57" s="11"/>
      <c r="HFQ57" s="11"/>
      <c r="HFR57" s="11"/>
      <c r="HFS57" s="11"/>
      <c r="HFT57" s="11"/>
      <c r="HFU57" s="11"/>
      <c r="HFV57" s="11"/>
      <c r="HFW57" s="11"/>
      <c r="HFX57" s="11"/>
      <c r="HFY57" s="11"/>
      <c r="HFZ57" s="11"/>
      <c r="HGA57" s="11"/>
      <c r="HGB57" s="11"/>
      <c r="HGC57" s="11"/>
      <c r="HGD57" s="11"/>
      <c r="HGE57" s="11"/>
      <c r="HGF57" s="11"/>
      <c r="HGG57" s="11"/>
      <c r="HGH57" s="11"/>
      <c r="HGI57" s="11"/>
      <c r="HGJ57" s="11"/>
      <c r="HGK57" s="11"/>
      <c r="HGL57" s="11"/>
      <c r="HGM57" s="11"/>
      <c r="HGN57" s="11"/>
      <c r="HGO57" s="11"/>
      <c r="HGP57" s="11"/>
      <c r="HGQ57" s="11"/>
      <c r="HGR57" s="11"/>
      <c r="HGS57" s="11"/>
      <c r="HGT57" s="11"/>
      <c r="HGU57" s="11"/>
      <c r="HGV57" s="11"/>
      <c r="HGW57" s="11"/>
      <c r="HGX57" s="11"/>
      <c r="HGY57" s="11"/>
      <c r="HGZ57" s="11"/>
      <c r="HHA57" s="11"/>
      <c r="HHB57" s="11"/>
      <c r="HHC57" s="11"/>
      <c r="HHD57" s="11"/>
      <c r="HHE57" s="11"/>
      <c r="HHF57" s="11"/>
      <c r="HHG57" s="11"/>
      <c r="HHH57" s="11"/>
      <c r="HHI57" s="11"/>
      <c r="HHJ57" s="11"/>
      <c r="HHK57" s="11"/>
      <c r="HHL57" s="11"/>
      <c r="HHM57" s="11"/>
      <c r="HHN57" s="11"/>
      <c r="HHO57" s="11"/>
      <c r="HHP57" s="11"/>
      <c r="HHQ57" s="11"/>
      <c r="HHR57" s="11"/>
      <c r="HHS57" s="11"/>
      <c r="HHT57" s="11"/>
      <c r="HHU57" s="11"/>
      <c r="HHV57" s="11"/>
      <c r="HHW57" s="11"/>
      <c r="HHX57" s="11"/>
      <c r="HHY57" s="11"/>
      <c r="HHZ57" s="11"/>
      <c r="HIA57" s="11"/>
      <c r="HIB57" s="11"/>
      <c r="HIC57" s="11"/>
      <c r="HID57" s="11"/>
      <c r="HIE57" s="11"/>
      <c r="HIF57" s="11"/>
      <c r="HIG57" s="11"/>
      <c r="HIH57" s="11"/>
      <c r="HII57" s="11"/>
      <c r="HIJ57" s="11"/>
      <c r="HIK57" s="11"/>
      <c r="HIL57" s="11"/>
      <c r="HIM57" s="11"/>
      <c r="HIN57" s="11"/>
      <c r="HIO57" s="11"/>
      <c r="HIP57" s="11"/>
      <c r="HIQ57" s="11"/>
      <c r="HIR57" s="11"/>
      <c r="HIS57" s="11"/>
      <c r="HIT57" s="11"/>
      <c r="HIU57" s="11"/>
      <c r="HIV57" s="11"/>
      <c r="HIW57" s="11"/>
      <c r="HIX57" s="11"/>
      <c r="HIY57" s="11"/>
      <c r="HIZ57" s="11"/>
      <c r="HJA57" s="11"/>
      <c r="HJB57" s="11"/>
      <c r="HJC57" s="11"/>
      <c r="HJD57" s="11"/>
      <c r="HJE57" s="11"/>
      <c r="HJF57" s="11"/>
      <c r="HJG57" s="11"/>
      <c r="HJH57" s="11"/>
      <c r="HJI57" s="11"/>
      <c r="HJJ57" s="11"/>
      <c r="HJK57" s="11"/>
      <c r="HJL57" s="11"/>
      <c r="HJM57" s="11"/>
      <c r="HJN57" s="11"/>
      <c r="HJO57" s="11"/>
      <c r="HJP57" s="11"/>
      <c r="HJQ57" s="11"/>
      <c r="HJR57" s="11"/>
      <c r="HJS57" s="11"/>
      <c r="HJT57" s="11"/>
      <c r="HJU57" s="11"/>
      <c r="HJV57" s="11"/>
      <c r="HJW57" s="11"/>
      <c r="HJX57" s="11"/>
      <c r="HJY57" s="11"/>
      <c r="HJZ57" s="11"/>
      <c r="HKA57" s="11"/>
      <c r="HKB57" s="11"/>
      <c r="HKC57" s="11"/>
      <c r="HKD57" s="11"/>
      <c r="HKE57" s="11"/>
      <c r="HKF57" s="11"/>
      <c r="HKG57" s="11"/>
      <c r="HKH57" s="11"/>
      <c r="HKI57" s="11"/>
      <c r="HKJ57" s="11"/>
      <c r="HKK57" s="11"/>
      <c r="HKL57" s="11"/>
      <c r="HKM57" s="11"/>
      <c r="HKN57" s="11"/>
      <c r="HKO57" s="11"/>
      <c r="HKP57" s="11"/>
      <c r="HKQ57" s="11"/>
      <c r="HKR57" s="11"/>
      <c r="HKS57" s="11"/>
      <c r="HKT57" s="11"/>
      <c r="HKU57" s="11"/>
      <c r="HKV57" s="11"/>
      <c r="HKW57" s="11"/>
      <c r="HKX57" s="11"/>
      <c r="HKY57" s="11"/>
      <c r="HKZ57" s="11"/>
      <c r="HLA57" s="11"/>
      <c r="HLB57" s="11"/>
      <c r="HLC57" s="11"/>
      <c r="HLD57" s="11"/>
      <c r="HLE57" s="11"/>
      <c r="HLF57" s="11"/>
      <c r="HLG57" s="11"/>
      <c r="HLH57" s="11"/>
      <c r="HLI57" s="11"/>
      <c r="HLJ57" s="11"/>
      <c r="HLK57" s="11"/>
      <c r="HLL57" s="11"/>
      <c r="HLM57" s="11"/>
      <c r="HLN57" s="11"/>
      <c r="HLO57" s="11"/>
      <c r="HLP57" s="11"/>
      <c r="HLQ57" s="11"/>
      <c r="HLR57" s="11"/>
      <c r="HLS57" s="11"/>
      <c r="HLT57" s="11"/>
      <c r="HLU57" s="11"/>
      <c r="HLV57" s="11"/>
      <c r="HLW57" s="11"/>
      <c r="HLX57" s="11"/>
      <c r="HLY57" s="11"/>
      <c r="HLZ57" s="11"/>
      <c r="HMA57" s="11"/>
      <c r="HMB57" s="11"/>
      <c r="HMC57" s="11"/>
      <c r="HMD57" s="11"/>
      <c r="HME57" s="11"/>
      <c r="HMF57" s="11"/>
      <c r="HMG57" s="11"/>
      <c r="HMH57" s="11"/>
      <c r="HMI57" s="11"/>
      <c r="HMJ57" s="11"/>
      <c r="HMK57" s="11"/>
      <c r="HML57" s="11"/>
      <c r="HMM57" s="11"/>
      <c r="HMN57" s="11"/>
      <c r="HMO57" s="11"/>
      <c r="HMP57" s="11"/>
      <c r="HMQ57" s="11"/>
      <c r="HMR57" s="11"/>
      <c r="HMS57" s="11"/>
      <c r="HMT57" s="11"/>
      <c r="HMU57" s="11"/>
      <c r="HMV57" s="11"/>
      <c r="HMW57" s="11"/>
      <c r="HMX57" s="11"/>
      <c r="HMY57" s="11"/>
      <c r="HMZ57" s="11"/>
      <c r="HNA57" s="11"/>
      <c r="HNB57" s="11"/>
      <c r="HNC57" s="11"/>
      <c r="HND57" s="11"/>
      <c r="HNE57" s="11"/>
      <c r="HNF57" s="11"/>
      <c r="HNG57" s="11"/>
      <c r="HNH57" s="11"/>
      <c r="HNI57" s="11"/>
      <c r="HNJ57" s="11"/>
      <c r="HNK57" s="11"/>
      <c r="HNL57" s="11"/>
      <c r="HNM57" s="11"/>
      <c r="HNN57" s="11"/>
      <c r="HNO57" s="11"/>
      <c r="HNP57" s="11"/>
      <c r="HNQ57" s="11"/>
      <c r="HNR57" s="11"/>
      <c r="HNS57" s="11"/>
      <c r="HNT57" s="11"/>
      <c r="HNU57" s="11"/>
      <c r="HNV57" s="11"/>
      <c r="HNW57" s="11"/>
      <c r="HNX57" s="11"/>
      <c r="HNY57" s="11"/>
      <c r="HNZ57" s="11"/>
      <c r="HOA57" s="11"/>
      <c r="HOB57" s="11"/>
      <c r="HOC57" s="11"/>
      <c r="HOD57" s="11"/>
      <c r="HOE57" s="11"/>
      <c r="HOF57" s="11"/>
      <c r="HOG57" s="11"/>
      <c r="HOH57" s="11"/>
      <c r="HOI57" s="11"/>
      <c r="HOJ57" s="11"/>
      <c r="HOK57" s="11"/>
      <c r="HOL57" s="11"/>
      <c r="HOM57" s="11"/>
      <c r="HON57" s="11"/>
      <c r="HOO57" s="11"/>
      <c r="HOP57" s="11"/>
      <c r="HOQ57" s="11"/>
      <c r="HOR57" s="11"/>
      <c r="HOS57" s="11"/>
      <c r="HOT57" s="11"/>
      <c r="HOU57" s="11"/>
      <c r="HOV57" s="11"/>
      <c r="HOW57" s="11"/>
      <c r="HOX57" s="11"/>
      <c r="HOY57" s="11"/>
      <c r="HOZ57" s="11"/>
      <c r="HPA57" s="11"/>
      <c r="HPB57" s="11"/>
      <c r="HPC57" s="11"/>
      <c r="HPD57" s="11"/>
      <c r="HPE57" s="11"/>
      <c r="HPF57" s="11"/>
      <c r="HPG57" s="11"/>
      <c r="HPH57" s="11"/>
      <c r="HPI57" s="11"/>
      <c r="HPJ57" s="11"/>
      <c r="HPK57" s="11"/>
      <c r="HPL57" s="11"/>
      <c r="HPM57" s="11"/>
      <c r="HPN57" s="11"/>
      <c r="HPO57" s="11"/>
      <c r="HPP57" s="11"/>
      <c r="HPQ57" s="11"/>
      <c r="HPR57" s="11"/>
      <c r="HPS57" s="11"/>
      <c r="HPT57" s="11"/>
      <c r="HPU57" s="11"/>
      <c r="HPV57" s="11"/>
      <c r="HPW57" s="11"/>
      <c r="HPX57" s="11"/>
      <c r="HPY57" s="11"/>
      <c r="HPZ57" s="11"/>
      <c r="HQA57" s="11"/>
      <c r="HQB57" s="11"/>
      <c r="HQC57" s="11"/>
      <c r="HQD57" s="11"/>
      <c r="HQE57" s="11"/>
      <c r="HQF57" s="11"/>
      <c r="HQG57" s="11"/>
      <c r="HQH57" s="11"/>
      <c r="HQI57" s="11"/>
      <c r="HQJ57" s="11"/>
      <c r="HQK57" s="11"/>
      <c r="HQL57" s="11"/>
      <c r="HQM57" s="11"/>
      <c r="HQN57" s="11"/>
      <c r="HQO57" s="11"/>
      <c r="HQP57" s="11"/>
      <c r="HQQ57" s="11"/>
      <c r="HQR57" s="11"/>
      <c r="HQS57" s="11"/>
      <c r="HQT57" s="11"/>
      <c r="HQU57" s="11"/>
      <c r="HQV57" s="11"/>
      <c r="HQW57" s="11"/>
      <c r="HQX57" s="11"/>
      <c r="HQY57" s="11"/>
      <c r="HQZ57" s="11"/>
      <c r="HRA57" s="11"/>
      <c r="HRB57" s="11"/>
      <c r="HRC57" s="11"/>
      <c r="HRD57" s="11"/>
      <c r="HRE57" s="11"/>
      <c r="HRF57" s="11"/>
      <c r="HRG57" s="11"/>
      <c r="HRH57" s="11"/>
      <c r="HRI57" s="11"/>
      <c r="HRJ57" s="11"/>
      <c r="HRK57" s="11"/>
      <c r="HRL57" s="11"/>
      <c r="HRM57" s="11"/>
      <c r="HRN57" s="11"/>
      <c r="HRO57" s="11"/>
      <c r="HRP57" s="11"/>
      <c r="HRQ57" s="11"/>
      <c r="HRR57" s="11"/>
      <c r="HRS57" s="11"/>
      <c r="HRT57" s="11"/>
      <c r="HRU57" s="11"/>
      <c r="HRV57" s="11"/>
      <c r="HRW57" s="11"/>
      <c r="HRX57" s="11"/>
      <c r="HRY57" s="11"/>
      <c r="HRZ57" s="11"/>
      <c r="HSA57" s="11"/>
      <c r="HSB57" s="11"/>
      <c r="HSC57" s="11"/>
      <c r="HSD57" s="11"/>
      <c r="HSE57" s="11"/>
      <c r="HSF57" s="11"/>
      <c r="HSG57" s="11"/>
      <c r="HSH57" s="11"/>
      <c r="HSI57" s="11"/>
      <c r="HSJ57" s="11"/>
      <c r="HSK57" s="11"/>
      <c r="HSL57" s="11"/>
      <c r="HSM57" s="11"/>
      <c r="HSN57" s="11"/>
      <c r="HSO57" s="11"/>
      <c r="HSP57" s="11"/>
      <c r="HSQ57" s="11"/>
      <c r="HSR57" s="11"/>
      <c r="HSS57" s="11"/>
      <c r="HST57" s="11"/>
      <c r="HSU57" s="11"/>
      <c r="HSV57" s="11"/>
      <c r="HSW57" s="11"/>
      <c r="HSX57" s="11"/>
      <c r="HSY57" s="11"/>
      <c r="HSZ57" s="11"/>
      <c r="HTA57" s="11"/>
      <c r="HTB57" s="11"/>
      <c r="HTC57" s="11"/>
      <c r="HTD57" s="11"/>
      <c r="HTE57" s="11"/>
      <c r="HTF57" s="11"/>
      <c r="HTG57" s="11"/>
      <c r="HTH57" s="11"/>
      <c r="HTI57" s="11"/>
      <c r="HTJ57" s="11"/>
      <c r="HTK57" s="11"/>
      <c r="HTL57" s="11"/>
      <c r="HTM57" s="11"/>
      <c r="HTN57" s="11"/>
      <c r="HTO57" s="11"/>
      <c r="HTP57" s="11"/>
      <c r="HTQ57" s="11"/>
      <c r="HTR57" s="11"/>
      <c r="HTS57" s="11"/>
      <c r="HTT57" s="11"/>
      <c r="HTU57" s="11"/>
      <c r="HTV57" s="11"/>
      <c r="HTW57" s="11"/>
      <c r="HTX57" s="11"/>
      <c r="HTY57" s="11"/>
      <c r="HTZ57" s="11"/>
      <c r="HUA57" s="11"/>
      <c r="HUB57" s="11"/>
      <c r="HUC57" s="11"/>
      <c r="HUD57" s="11"/>
      <c r="HUE57" s="11"/>
      <c r="HUF57" s="11"/>
      <c r="HUG57" s="11"/>
      <c r="HUH57" s="11"/>
      <c r="HUI57" s="11"/>
      <c r="HUJ57" s="11"/>
      <c r="HUK57" s="11"/>
      <c r="HUL57" s="11"/>
      <c r="HUM57" s="11"/>
      <c r="HUN57" s="11"/>
      <c r="HUO57" s="11"/>
      <c r="HUP57" s="11"/>
      <c r="HUQ57" s="11"/>
      <c r="HUR57" s="11"/>
      <c r="HUS57" s="11"/>
      <c r="HUT57" s="11"/>
      <c r="HUU57" s="11"/>
      <c r="HUV57" s="11"/>
      <c r="HUW57" s="11"/>
      <c r="HUX57" s="11"/>
      <c r="HUY57" s="11"/>
      <c r="HUZ57" s="11"/>
      <c r="HVA57" s="11"/>
      <c r="HVB57" s="11"/>
      <c r="HVC57" s="11"/>
      <c r="HVD57" s="11"/>
      <c r="HVE57" s="11"/>
      <c r="HVF57" s="11"/>
      <c r="HVG57" s="11"/>
      <c r="HVH57" s="11"/>
      <c r="HVI57" s="11"/>
      <c r="HVJ57" s="11"/>
      <c r="HVK57" s="11"/>
      <c r="HVL57" s="11"/>
      <c r="HVM57" s="11"/>
      <c r="HVN57" s="11"/>
      <c r="HVO57" s="11"/>
      <c r="HVP57" s="11"/>
      <c r="HVQ57" s="11"/>
      <c r="HVR57" s="11"/>
      <c r="HVS57" s="11"/>
      <c r="HVT57" s="11"/>
      <c r="HVU57" s="11"/>
      <c r="HVV57" s="11"/>
      <c r="HVW57" s="11"/>
      <c r="HVX57" s="11"/>
      <c r="HVY57" s="11"/>
      <c r="HVZ57" s="11"/>
      <c r="HWA57" s="11"/>
      <c r="HWB57" s="11"/>
      <c r="HWC57" s="11"/>
      <c r="HWD57" s="11"/>
      <c r="HWE57" s="11"/>
      <c r="HWF57" s="11"/>
      <c r="HWG57" s="11"/>
      <c r="HWH57" s="11"/>
      <c r="HWI57" s="11"/>
      <c r="HWJ57" s="11"/>
      <c r="HWK57" s="11"/>
      <c r="HWL57" s="11"/>
      <c r="HWM57" s="11"/>
      <c r="HWN57" s="11"/>
      <c r="HWO57" s="11"/>
      <c r="HWP57" s="11"/>
      <c r="HWQ57" s="11"/>
      <c r="HWR57" s="11"/>
      <c r="HWS57" s="11"/>
      <c r="HWT57" s="11"/>
      <c r="HWU57" s="11"/>
      <c r="HWV57" s="11"/>
      <c r="HWW57" s="11"/>
      <c r="HWX57" s="11"/>
      <c r="HWY57" s="11"/>
      <c r="HWZ57" s="11"/>
      <c r="HXA57" s="11"/>
      <c r="HXB57" s="11"/>
      <c r="HXC57" s="11"/>
      <c r="HXD57" s="11"/>
      <c r="HXE57" s="11"/>
      <c r="HXF57" s="11"/>
      <c r="HXG57" s="11"/>
      <c r="HXH57" s="11"/>
      <c r="HXI57" s="11"/>
      <c r="HXJ57" s="11"/>
      <c r="HXK57" s="11"/>
      <c r="HXL57" s="11"/>
      <c r="HXM57" s="11"/>
      <c r="HXN57" s="11"/>
      <c r="HXO57" s="11"/>
      <c r="HXP57" s="11"/>
      <c r="HXQ57" s="11"/>
      <c r="HXR57" s="11"/>
      <c r="HXS57" s="11"/>
      <c r="HXT57" s="11"/>
      <c r="HXU57" s="11"/>
      <c r="HXV57" s="11"/>
      <c r="HXW57" s="11"/>
      <c r="HXX57" s="11"/>
      <c r="HXY57" s="11"/>
      <c r="HXZ57" s="11"/>
      <c r="HYA57" s="11"/>
      <c r="HYB57" s="11"/>
      <c r="HYC57" s="11"/>
      <c r="HYD57" s="11"/>
      <c r="HYE57" s="11"/>
      <c r="HYF57" s="11"/>
      <c r="HYG57" s="11"/>
      <c r="HYH57" s="11"/>
      <c r="HYI57" s="11"/>
      <c r="HYJ57" s="11"/>
      <c r="HYK57" s="11"/>
      <c r="HYL57" s="11"/>
      <c r="HYM57" s="11"/>
      <c r="HYN57" s="11"/>
      <c r="HYO57" s="11"/>
      <c r="HYP57" s="11"/>
      <c r="HYQ57" s="11"/>
      <c r="HYR57" s="11"/>
      <c r="HYS57" s="11"/>
      <c r="HYT57" s="11"/>
      <c r="HYU57" s="11"/>
      <c r="HYV57" s="11"/>
      <c r="HYW57" s="11"/>
      <c r="HYX57" s="11"/>
      <c r="HYY57" s="11"/>
      <c r="HYZ57" s="11"/>
      <c r="HZA57" s="11"/>
      <c r="HZB57" s="11"/>
      <c r="HZC57" s="11"/>
      <c r="HZD57" s="11"/>
      <c r="HZE57" s="11"/>
      <c r="HZF57" s="11"/>
      <c r="HZG57" s="11"/>
      <c r="HZH57" s="11"/>
      <c r="HZI57" s="11"/>
      <c r="HZJ57" s="11"/>
      <c r="HZK57" s="11"/>
      <c r="HZL57" s="11"/>
      <c r="HZM57" s="11"/>
      <c r="HZN57" s="11"/>
      <c r="HZO57" s="11"/>
      <c r="HZP57" s="11"/>
      <c r="HZQ57" s="11"/>
      <c r="HZR57" s="11"/>
      <c r="HZS57" s="11"/>
      <c r="HZT57" s="11"/>
      <c r="HZU57" s="11"/>
      <c r="HZV57" s="11"/>
      <c r="HZW57" s="11"/>
      <c r="HZX57" s="11"/>
      <c r="HZY57" s="11"/>
      <c r="HZZ57" s="11"/>
      <c r="IAA57" s="11"/>
      <c r="IAB57" s="11"/>
      <c r="IAC57" s="11"/>
      <c r="IAD57" s="11"/>
      <c r="IAE57" s="11"/>
      <c r="IAF57" s="11"/>
      <c r="IAG57" s="11"/>
      <c r="IAH57" s="11"/>
      <c r="IAI57" s="11"/>
      <c r="IAJ57" s="11"/>
      <c r="IAK57" s="11"/>
      <c r="IAL57" s="11"/>
      <c r="IAM57" s="11"/>
      <c r="IAN57" s="11"/>
      <c r="IAO57" s="11"/>
      <c r="IAP57" s="11"/>
      <c r="IAQ57" s="11"/>
      <c r="IAR57" s="11"/>
      <c r="IAS57" s="11"/>
      <c r="IAT57" s="11"/>
      <c r="IAU57" s="11"/>
      <c r="IAV57" s="11"/>
      <c r="IAW57" s="11"/>
      <c r="IAX57" s="11"/>
      <c r="IAY57" s="11"/>
      <c r="IAZ57" s="11"/>
      <c r="IBA57" s="11"/>
      <c r="IBB57" s="11"/>
      <c r="IBC57" s="11"/>
      <c r="IBD57" s="11"/>
      <c r="IBE57" s="11"/>
      <c r="IBF57" s="11"/>
      <c r="IBG57" s="11"/>
      <c r="IBH57" s="11"/>
      <c r="IBI57" s="11"/>
      <c r="IBJ57" s="11"/>
      <c r="IBK57" s="11"/>
      <c r="IBL57" s="11"/>
      <c r="IBM57" s="11"/>
      <c r="IBN57" s="11"/>
      <c r="IBO57" s="11"/>
      <c r="IBP57" s="11"/>
      <c r="IBQ57" s="11"/>
      <c r="IBR57" s="11"/>
      <c r="IBS57" s="11"/>
      <c r="IBT57" s="11"/>
      <c r="IBU57" s="11"/>
      <c r="IBV57" s="11"/>
      <c r="IBW57" s="11"/>
      <c r="IBX57" s="11"/>
      <c r="IBY57" s="11"/>
      <c r="IBZ57" s="11"/>
      <c r="ICA57" s="11"/>
      <c r="ICB57" s="11"/>
      <c r="ICC57" s="11"/>
      <c r="ICD57" s="11"/>
      <c r="ICE57" s="11"/>
      <c r="ICF57" s="11"/>
      <c r="ICG57" s="11"/>
      <c r="ICH57" s="11"/>
      <c r="ICI57" s="11"/>
      <c r="ICJ57" s="11"/>
      <c r="ICK57" s="11"/>
      <c r="ICL57" s="11"/>
      <c r="ICM57" s="11"/>
      <c r="ICN57" s="11"/>
      <c r="ICO57" s="11"/>
      <c r="ICP57" s="11"/>
      <c r="ICQ57" s="11"/>
      <c r="ICR57" s="11"/>
      <c r="ICS57" s="11"/>
      <c r="ICT57" s="11"/>
      <c r="ICU57" s="11"/>
      <c r="ICV57" s="11"/>
      <c r="ICW57" s="11"/>
      <c r="ICX57" s="11"/>
      <c r="ICY57" s="11"/>
      <c r="ICZ57" s="11"/>
      <c r="IDA57" s="11"/>
      <c r="IDB57" s="11"/>
      <c r="IDC57" s="11"/>
      <c r="IDD57" s="11"/>
      <c r="IDE57" s="11"/>
      <c r="IDF57" s="11"/>
      <c r="IDG57" s="11"/>
      <c r="IDH57" s="11"/>
      <c r="IDI57" s="11"/>
      <c r="IDJ57" s="11"/>
      <c r="IDK57" s="11"/>
      <c r="IDL57" s="11"/>
      <c r="IDM57" s="11"/>
      <c r="IDN57" s="11"/>
      <c r="IDO57" s="11"/>
      <c r="IDP57" s="11"/>
      <c r="IDQ57" s="11"/>
      <c r="IDR57" s="11"/>
      <c r="IDS57" s="11"/>
      <c r="IDT57" s="11"/>
      <c r="IDU57" s="11"/>
      <c r="IDV57" s="11"/>
      <c r="IDW57" s="11"/>
      <c r="IDX57" s="11"/>
      <c r="IDY57" s="11"/>
      <c r="IDZ57" s="11"/>
      <c r="IEA57" s="11"/>
      <c r="IEB57" s="11"/>
      <c r="IEC57" s="11"/>
      <c r="IED57" s="11"/>
      <c r="IEE57" s="11"/>
      <c r="IEF57" s="11"/>
      <c r="IEG57" s="11"/>
      <c r="IEH57" s="11"/>
      <c r="IEI57" s="11"/>
      <c r="IEJ57" s="11"/>
      <c r="IEK57" s="11"/>
      <c r="IEL57" s="11"/>
      <c r="IEM57" s="11"/>
      <c r="IEN57" s="11"/>
      <c r="IEO57" s="11"/>
      <c r="IEP57" s="11"/>
      <c r="IEQ57" s="11"/>
      <c r="IER57" s="11"/>
      <c r="IES57" s="11"/>
      <c r="IET57" s="11"/>
      <c r="IEU57" s="11"/>
      <c r="IEV57" s="11"/>
      <c r="IEW57" s="11"/>
      <c r="IEX57" s="11"/>
      <c r="IEY57" s="11"/>
      <c r="IEZ57" s="11"/>
      <c r="IFA57" s="11"/>
      <c r="IFB57" s="11"/>
      <c r="IFC57" s="11"/>
      <c r="IFD57" s="11"/>
      <c r="IFE57" s="11"/>
      <c r="IFF57" s="11"/>
      <c r="IFG57" s="11"/>
      <c r="IFH57" s="11"/>
      <c r="IFI57" s="11"/>
      <c r="IFJ57" s="11"/>
      <c r="IFK57" s="11"/>
      <c r="IFL57" s="11"/>
      <c r="IFM57" s="11"/>
      <c r="IFN57" s="11"/>
      <c r="IFO57" s="11"/>
      <c r="IFP57" s="11"/>
      <c r="IFQ57" s="11"/>
      <c r="IFR57" s="11"/>
      <c r="IFS57" s="11"/>
      <c r="IFT57" s="11"/>
      <c r="IFU57" s="11"/>
      <c r="IFV57" s="11"/>
      <c r="IFW57" s="11"/>
      <c r="IFX57" s="11"/>
      <c r="IFY57" s="11"/>
      <c r="IFZ57" s="11"/>
      <c r="IGA57" s="11"/>
      <c r="IGB57" s="11"/>
      <c r="IGC57" s="11"/>
      <c r="IGD57" s="11"/>
      <c r="IGE57" s="11"/>
      <c r="IGF57" s="11"/>
      <c r="IGG57" s="11"/>
      <c r="IGH57" s="11"/>
      <c r="IGI57" s="11"/>
      <c r="IGJ57" s="11"/>
      <c r="IGK57" s="11"/>
      <c r="IGL57" s="11"/>
      <c r="IGM57" s="11"/>
      <c r="IGN57" s="11"/>
      <c r="IGO57" s="11"/>
      <c r="IGP57" s="11"/>
      <c r="IGQ57" s="11"/>
      <c r="IGR57" s="11"/>
      <c r="IGS57" s="11"/>
      <c r="IGT57" s="11"/>
      <c r="IGU57" s="11"/>
      <c r="IGV57" s="11"/>
      <c r="IGW57" s="11"/>
      <c r="IGX57" s="11"/>
      <c r="IGY57" s="11"/>
      <c r="IGZ57" s="11"/>
      <c r="IHA57" s="11"/>
      <c r="IHB57" s="11"/>
      <c r="IHC57" s="11"/>
      <c r="IHD57" s="11"/>
      <c r="IHE57" s="11"/>
      <c r="IHF57" s="11"/>
      <c r="IHG57" s="11"/>
      <c r="IHH57" s="11"/>
      <c r="IHI57" s="11"/>
      <c r="IHJ57" s="11"/>
      <c r="IHK57" s="11"/>
      <c r="IHL57" s="11"/>
      <c r="IHM57" s="11"/>
      <c r="IHN57" s="11"/>
      <c r="IHO57" s="11"/>
      <c r="IHP57" s="11"/>
      <c r="IHQ57" s="11"/>
      <c r="IHR57" s="11"/>
      <c r="IHS57" s="11"/>
      <c r="IHT57" s="11"/>
      <c r="IHU57" s="11"/>
      <c r="IHV57" s="11"/>
      <c r="IHW57" s="11"/>
      <c r="IHX57" s="11"/>
      <c r="IHY57" s="11"/>
      <c r="IHZ57" s="11"/>
      <c r="IIA57" s="11"/>
      <c r="IIB57" s="11"/>
      <c r="IIC57" s="11"/>
      <c r="IID57" s="11"/>
      <c r="IIE57" s="11"/>
      <c r="IIF57" s="11"/>
      <c r="IIG57" s="11"/>
      <c r="IIH57" s="11"/>
      <c r="III57" s="11"/>
      <c r="IIJ57" s="11"/>
      <c r="IIK57" s="11"/>
      <c r="IIL57" s="11"/>
      <c r="IIM57" s="11"/>
      <c r="IIN57" s="11"/>
      <c r="IIO57" s="11"/>
      <c r="IIP57" s="11"/>
      <c r="IIQ57" s="11"/>
      <c r="IIR57" s="11"/>
      <c r="IIS57" s="11"/>
      <c r="IIT57" s="11"/>
      <c r="IIU57" s="11"/>
      <c r="IIV57" s="11"/>
      <c r="IIW57" s="11"/>
      <c r="IIX57" s="11"/>
      <c r="IIY57" s="11"/>
      <c r="IIZ57" s="11"/>
      <c r="IJA57" s="11"/>
      <c r="IJB57" s="11"/>
      <c r="IJC57" s="11"/>
      <c r="IJD57" s="11"/>
      <c r="IJE57" s="11"/>
      <c r="IJF57" s="11"/>
      <c r="IJG57" s="11"/>
      <c r="IJH57" s="11"/>
      <c r="IJI57" s="11"/>
      <c r="IJJ57" s="11"/>
      <c r="IJK57" s="11"/>
      <c r="IJL57" s="11"/>
      <c r="IJM57" s="11"/>
      <c r="IJN57" s="11"/>
      <c r="IJO57" s="11"/>
      <c r="IJP57" s="11"/>
      <c r="IJQ57" s="11"/>
      <c r="IJR57" s="11"/>
      <c r="IJS57" s="11"/>
      <c r="IJT57" s="11"/>
      <c r="IJU57" s="11"/>
      <c r="IJV57" s="11"/>
      <c r="IJW57" s="11"/>
      <c r="IJX57" s="11"/>
      <c r="IJY57" s="11"/>
      <c r="IJZ57" s="11"/>
      <c r="IKA57" s="11"/>
      <c r="IKB57" s="11"/>
      <c r="IKC57" s="11"/>
      <c r="IKD57" s="11"/>
      <c r="IKE57" s="11"/>
      <c r="IKF57" s="11"/>
      <c r="IKG57" s="11"/>
      <c r="IKH57" s="11"/>
      <c r="IKI57" s="11"/>
      <c r="IKJ57" s="11"/>
      <c r="IKK57" s="11"/>
      <c r="IKL57" s="11"/>
      <c r="IKM57" s="11"/>
      <c r="IKN57" s="11"/>
      <c r="IKO57" s="11"/>
      <c r="IKP57" s="11"/>
      <c r="IKQ57" s="11"/>
      <c r="IKR57" s="11"/>
      <c r="IKS57" s="11"/>
      <c r="IKT57" s="11"/>
      <c r="IKU57" s="11"/>
      <c r="IKV57" s="11"/>
      <c r="IKW57" s="11"/>
      <c r="IKX57" s="11"/>
      <c r="IKY57" s="11"/>
      <c r="IKZ57" s="11"/>
      <c r="ILA57" s="11"/>
      <c r="ILB57" s="11"/>
      <c r="ILC57" s="11"/>
      <c r="ILD57" s="11"/>
      <c r="ILE57" s="11"/>
      <c r="ILF57" s="11"/>
      <c r="ILG57" s="11"/>
      <c r="ILH57" s="11"/>
      <c r="ILI57" s="11"/>
      <c r="ILJ57" s="11"/>
      <c r="ILK57" s="11"/>
      <c r="ILL57" s="11"/>
      <c r="ILM57" s="11"/>
      <c r="ILN57" s="11"/>
      <c r="ILO57" s="11"/>
      <c r="ILP57" s="11"/>
      <c r="ILQ57" s="11"/>
      <c r="ILR57" s="11"/>
      <c r="ILS57" s="11"/>
      <c r="ILT57" s="11"/>
      <c r="ILU57" s="11"/>
      <c r="ILV57" s="11"/>
      <c r="ILW57" s="11"/>
      <c r="ILX57" s="11"/>
      <c r="ILY57" s="11"/>
      <c r="ILZ57" s="11"/>
      <c r="IMA57" s="11"/>
      <c r="IMB57" s="11"/>
      <c r="IMC57" s="11"/>
      <c r="IMD57" s="11"/>
      <c r="IME57" s="11"/>
      <c r="IMF57" s="11"/>
      <c r="IMG57" s="11"/>
      <c r="IMH57" s="11"/>
      <c r="IMI57" s="11"/>
      <c r="IMJ57" s="11"/>
      <c r="IMK57" s="11"/>
      <c r="IML57" s="11"/>
      <c r="IMM57" s="11"/>
      <c r="IMN57" s="11"/>
      <c r="IMO57" s="11"/>
      <c r="IMP57" s="11"/>
      <c r="IMQ57" s="11"/>
      <c r="IMR57" s="11"/>
      <c r="IMS57" s="11"/>
      <c r="IMT57" s="11"/>
      <c r="IMU57" s="11"/>
      <c r="IMV57" s="11"/>
      <c r="IMW57" s="11"/>
      <c r="IMX57" s="11"/>
      <c r="IMY57" s="11"/>
      <c r="IMZ57" s="11"/>
      <c r="INA57" s="11"/>
      <c r="INB57" s="11"/>
      <c r="INC57" s="11"/>
      <c r="IND57" s="11"/>
      <c r="INE57" s="11"/>
      <c r="INF57" s="11"/>
      <c r="ING57" s="11"/>
      <c r="INH57" s="11"/>
      <c r="INI57" s="11"/>
      <c r="INJ57" s="11"/>
      <c r="INK57" s="11"/>
      <c r="INL57" s="11"/>
      <c r="INM57" s="11"/>
      <c r="INN57" s="11"/>
      <c r="INO57" s="11"/>
      <c r="INP57" s="11"/>
      <c r="INQ57" s="11"/>
      <c r="INR57" s="11"/>
      <c r="INS57" s="11"/>
      <c r="INT57" s="11"/>
      <c r="INU57" s="11"/>
      <c r="INV57" s="11"/>
      <c r="INW57" s="11"/>
      <c r="INX57" s="11"/>
      <c r="INY57" s="11"/>
      <c r="INZ57" s="11"/>
      <c r="IOA57" s="11"/>
      <c r="IOB57" s="11"/>
      <c r="IOC57" s="11"/>
      <c r="IOD57" s="11"/>
      <c r="IOE57" s="11"/>
      <c r="IOF57" s="11"/>
      <c r="IOG57" s="11"/>
      <c r="IOH57" s="11"/>
      <c r="IOI57" s="11"/>
      <c r="IOJ57" s="11"/>
      <c r="IOK57" s="11"/>
      <c r="IOL57" s="11"/>
      <c r="IOM57" s="11"/>
      <c r="ION57" s="11"/>
      <c r="IOO57" s="11"/>
      <c r="IOP57" s="11"/>
      <c r="IOQ57" s="11"/>
      <c r="IOR57" s="11"/>
      <c r="IOS57" s="11"/>
      <c r="IOT57" s="11"/>
      <c r="IOU57" s="11"/>
      <c r="IOV57" s="11"/>
      <c r="IOW57" s="11"/>
      <c r="IOX57" s="11"/>
      <c r="IOY57" s="11"/>
      <c r="IOZ57" s="11"/>
      <c r="IPA57" s="11"/>
      <c r="IPB57" s="11"/>
      <c r="IPC57" s="11"/>
      <c r="IPD57" s="11"/>
      <c r="IPE57" s="11"/>
      <c r="IPF57" s="11"/>
      <c r="IPG57" s="11"/>
      <c r="IPH57" s="11"/>
      <c r="IPI57" s="11"/>
      <c r="IPJ57" s="11"/>
      <c r="IPK57" s="11"/>
      <c r="IPL57" s="11"/>
      <c r="IPM57" s="11"/>
      <c r="IPN57" s="11"/>
      <c r="IPO57" s="11"/>
      <c r="IPP57" s="11"/>
      <c r="IPQ57" s="11"/>
      <c r="IPR57" s="11"/>
      <c r="IPS57" s="11"/>
      <c r="IPT57" s="11"/>
      <c r="IPU57" s="11"/>
      <c r="IPV57" s="11"/>
      <c r="IPW57" s="11"/>
      <c r="IPX57" s="11"/>
      <c r="IPY57" s="11"/>
      <c r="IPZ57" s="11"/>
      <c r="IQA57" s="11"/>
      <c r="IQB57" s="11"/>
      <c r="IQC57" s="11"/>
      <c r="IQD57" s="11"/>
      <c r="IQE57" s="11"/>
      <c r="IQF57" s="11"/>
      <c r="IQG57" s="11"/>
      <c r="IQH57" s="11"/>
      <c r="IQI57" s="11"/>
      <c r="IQJ57" s="11"/>
      <c r="IQK57" s="11"/>
      <c r="IQL57" s="11"/>
      <c r="IQM57" s="11"/>
      <c r="IQN57" s="11"/>
      <c r="IQO57" s="11"/>
      <c r="IQP57" s="11"/>
      <c r="IQQ57" s="11"/>
      <c r="IQR57" s="11"/>
      <c r="IQS57" s="11"/>
      <c r="IQT57" s="11"/>
      <c r="IQU57" s="11"/>
      <c r="IQV57" s="11"/>
      <c r="IQW57" s="11"/>
      <c r="IQX57" s="11"/>
      <c r="IQY57" s="11"/>
      <c r="IQZ57" s="11"/>
      <c r="IRA57" s="11"/>
      <c r="IRB57" s="11"/>
      <c r="IRC57" s="11"/>
      <c r="IRD57" s="11"/>
      <c r="IRE57" s="11"/>
      <c r="IRF57" s="11"/>
      <c r="IRG57" s="11"/>
      <c r="IRH57" s="11"/>
      <c r="IRI57" s="11"/>
      <c r="IRJ57" s="11"/>
      <c r="IRK57" s="11"/>
      <c r="IRL57" s="11"/>
      <c r="IRM57" s="11"/>
      <c r="IRN57" s="11"/>
      <c r="IRO57" s="11"/>
      <c r="IRP57" s="11"/>
      <c r="IRQ57" s="11"/>
      <c r="IRR57" s="11"/>
      <c r="IRS57" s="11"/>
      <c r="IRT57" s="11"/>
      <c r="IRU57" s="11"/>
      <c r="IRV57" s="11"/>
      <c r="IRW57" s="11"/>
      <c r="IRX57" s="11"/>
      <c r="IRY57" s="11"/>
      <c r="IRZ57" s="11"/>
      <c r="ISA57" s="11"/>
      <c r="ISB57" s="11"/>
      <c r="ISC57" s="11"/>
      <c r="ISD57" s="11"/>
      <c r="ISE57" s="11"/>
      <c r="ISF57" s="11"/>
      <c r="ISG57" s="11"/>
      <c r="ISH57" s="11"/>
      <c r="ISI57" s="11"/>
      <c r="ISJ57" s="11"/>
      <c r="ISK57" s="11"/>
      <c r="ISL57" s="11"/>
      <c r="ISM57" s="11"/>
      <c r="ISN57" s="11"/>
      <c r="ISO57" s="11"/>
      <c r="ISP57" s="11"/>
      <c r="ISQ57" s="11"/>
      <c r="ISR57" s="11"/>
      <c r="ISS57" s="11"/>
      <c r="IST57" s="11"/>
      <c r="ISU57" s="11"/>
      <c r="ISV57" s="11"/>
      <c r="ISW57" s="11"/>
      <c r="ISX57" s="11"/>
      <c r="ISY57" s="11"/>
      <c r="ISZ57" s="11"/>
      <c r="ITA57" s="11"/>
      <c r="ITB57" s="11"/>
      <c r="ITC57" s="11"/>
      <c r="ITD57" s="11"/>
      <c r="ITE57" s="11"/>
      <c r="ITF57" s="11"/>
      <c r="ITG57" s="11"/>
      <c r="ITH57" s="11"/>
      <c r="ITI57" s="11"/>
      <c r="ITJ57" s="11"/>
      <c r="ITK57" s="11"/>
      <c r="ITL57" s="11"/>
      <c r="ITM57" s="11"/>
      <c r="ITN57" s="11"/>
      <c r="ITO57" s="11"/>
      <c r="ITP57" s="11"/>
      <c r="ITQ57" s="11"/>
      <c r="ITR57" s="11"/>
      <c r="ITS57" s="11"/>
      <c r="ITT57" s="11"/>
      <c r="ITU57" s="11"/>
      <c r="ITV57" s="11"/>
      <c r="ITW57" s="11"/>
      <c r="ITX57" s="11"/>
      <c r="ITY57" s="11"/>
      <c r="ITZ57" s="11"/>
      <c r="IUA57" s="11"/>
      <c r="IUB57" s="11"/>
      <c r="IUC57" s="11"/>
      <c r="IUD57" s="11"/>
      <c r="IUE57" s="11"/>
      <c r="IUF57" s="11"/>
      <c r="IUG57" s="11"/>
      <c r="IUH57" s="11"/>
      <c r="IUI57" s="11"/>
      <c r="IUJ57" s="11"/>
      <c r="IUK57" s="11"/>
      <c r="IUL57" s="11"/>
      <c r="IUM57" s="11"/>
      <c r="IUN57" s="11"/>
      <c r="IUO57" s="11"/>
      <c r="IUP57" s="11"/>
      <c r="IUQ57" s="11"/>
      <c r="IUR57" s="11"/>
      <c r="IUS57" s="11"/>
      <c r="IUT57" s="11"/>
      <c r="IUU57" s="11"/>
      <c r="IUV57" s="11"/>
      <c r="IUW57" s="11"/>
      <c r="IUX57" s="11"/>
      <c r="IUY57" s="11"/>
      <c r="IUZ57" s="11"/>
      <c r="IVA57" s="11"/>
      <c r="IVB57" s="11"/>
      <c r="IVC57" s="11"/>
      <c r="IVD57" s="11"/>
      <c r="IVE57" s="11"/>
      <c r="IVF57" s="11"/>
      <c r="IVG57" s="11"/>
      <c r="IVH57" s="11"/>
      <c r="IVI57" s="11"/>
      <c r="IVJ57" s="11"/>
      <c r="IVK57" s="11"/>
      <c r="IVL57" s="11"/>
      <c r="IVM57" s="11"/>
      <c r="IVN57" s="11"/>
      <c r="IVO57" s="11"/>
      <c r="IVP57" s="11"/>
      <c r="IVQ57" s="11"/>
      <c r="IVR57" s="11"/>
      <c r="IVS57" s="11"/>
      <c r="IVT57" s="11"/>
      <c r="IVU57" s="11"/>
      <c r="IVV57" s="11"/>
      <c r="IVW57" s="11"/>
      <c r="IVX57" s="11"/>
      <c r="IVY57" s="11"/>
      <c r="IVZ57" s="11"/>
      <c r="IWA57" s="11"/>
      <c r="IWB57" s="11"/>
      <c r="IWC57" s="11"/>
      <c r="IWD57" s="11"/>
      <c r="IWE57" s="11"/>
      <c r="IWF57" s="11"/>
      <c r="IWG57" s="11"/>
      <c r="IWH57" s="11"/>
      <c r="IWI57" s="11"/>
      <c r="IWJ57" s="11"/>
      <c r="IWK57" s="11"/>
      <c r="IWL57" s="11"/>
      <c r="IWM57" s="11"/>
      <c r="IWN57" s="11"/>
      <c r="IWO57" s="11"/>
      <c r="IWP57" s="11"/>
      <c r="IWQ57" s="11"/>
      <c r="IWR57" s="11"/>
      <c r="IWS57" s="11"/>
      <c r="IWT57" s="11"/>
      <c r="IWU57" s="11"/>
      <c r="IWV57" s="11"/>
      <c r="IWW57" s="11"/>
      <c r="IWX57" s="11"/>
      <c r="IWY57" s="11"/>
      <c r="IWZ57" s="11"/>
      <c r="IXA57" s="11"/>
      <c r="IXB57" s="11"/>
      <c r="IXC57" s="11"/>
      <c r="IXD57" s="11"/>
      <c r="IXE57" s="11"/>
      <c r="IXF57" s="11"/>
      <c r="IXG57" s="11"/>
      <c r="IXH57" s="11"/>
      <c r="IXI57" s="11"/>
      <c r="IXJ57" s="11"/>
      <c r="IXK57" s="11"/>
      <c r="IXL57" s="11"/>
      <c r="IXM57" s="11"/>
      <c r="IXN57" s="11"/>
      <c r="IXO57" s="11"/>
      <c r="IXP57" s="11"/>
      <c r="IXQ57" s="11"/>
      <c r="IXR57" s="11"/>
      <c r="IXS57" s="11"/>
      <c r="IXT57" s="11"/>
      <c r="IXU57" s="11"/>
      <c r="IXV57" s="11"/>
      <c r="IXW57" s="11"/>
      <c r="IXX57" s="11"/>
      <c r="IXY57" s="11"/>
      <c r="IXZ57" s="11"/>
      <c r="IYA57" s="11"/>
      <c r="IYB57" s="11"/>
      <c r="IYC57" s="11"/>
      <c r="IYD57" s="11"/>
      <c r="IYE57" s="11"/>
      <c r="IYF57" s="11"/>
      <c r="IYG57" s="11"/>
      <c r="IYH57" s="11"/>
      <c r="IYI57" s="11"/>
      <c r="IYJ57" s="11"/>
      <c r="IYK57" s="11"/>
      <c r="IYL57" s="11"/>
      <c r="IYM57" s="11"/>
      <c r="IYN57" s="11"/>
      <c r="IYO57" s="11"/>
      <c r="IYP57" s="11"/>
      <c r="IYQ57" s="11"/>
      <c r="IYR57" s="11"/>
      <c r="IYS57" s="11"/>
      <c r="IYT57" s="11"/>
      <c r="IYU57" s="11"/>
      <c r="IYV57" s="11"/>
      <c r="IYW57" s="11"/>
      <c r="IYX57" s="11"/>
      <c r="IYY57" s="11"/>
      <c r="IYZ57" s="11"/>
      <c r="IZA57" s="11"/>
      <c r="IZB57" s="11"/>
      <c r="IZC57" s="11"/>
      <c r="IZD57" s="11"/>
      <c r="IZE57" s="11"/>
      <c r="IZF57" s="11"/>
      <c r="IZG57" s="11"/>
      <c r="IZH57" s="11"/>
      <c r="IZI57" s="11"/>
      <c r="IZJ57" s="11"/>
      <c r="IZK57" s="11"/>
      <c r="IZL57" s="11"/>
      <c r="IZM57" s="11"/>
      <c r="IZN57" s="11"/>
      <c r="IZO57" s="11"/>
      <c r="IZP57" s="11"/>
      <c r="IZQ57" s="11"/>
      <c r="IZR57" s="11"/>
      <c r="IZS57" s="11"/>
      <c r="IZT57" s="11"/>
      <c r="IZU57" s="11"/>
      <c r="IZV57" s="11"/>
      <c r="IZW57" s="11"/>
      <c r="IZX57" s="11"/>
      <c r="IZY57" s="11"/>
      <c r="IZZ57" s="11"/>
      <c r="JAA57" s="11"/>
      <c r="JAB57" s="11"/>
      <c r="JAC57" s="11"/>
      <c r="JAD57" s="11"/>
      <c r="JAE57" s="11"/>
      <c r="JAF57" s="11"/>
      <c r="JAG57" s="11"/>
      <c r="JAH57" s="11"/>
      <c r="JAI57" s="11"/>
      <c r="JAJ57" s="11"/>
      <c r="JAK57" s="11"/>
      <c r="JAL57" s="11"/>
      <c r="JAM57" s="11"/>
      <c r="JAN57" s="11"/>
      <c r="JAO57" s="11"/>
      <c r="JAP57" s="11"/>
      <c r="JAQ57" s="11"/>
      <c r="JAR57" s="11"/>
      <c r="JAS57" s="11"/>
      <c r="JAT57" s="11"/>
      <c r="JAU57" s="11"/>
      <c r="JAV57" s="11"/>
      <c r="JAW57" s="11"/>
      <c r="JAX57" s="11"/>
      <c r="JAY57" s="11"/>
      <c r="JAZ57" s="11"/>
      <c r="JBA57" s="11"/>
      <c r="JBB57" s="11"/>
      <c r="JBC57" s="11"/>
      <c r="JBD57" s="11"/>
      <c r="JBE57" s="11"/>
      <c r="JBF57" s="11"/>
      <c r="JBG57" s="11"/>
      <c r="JBH57" s="11"/>
      <c r="JBI57" s="11"/>
      <c r="JBJ57" s="11"/>
      <c r="JBK57" s="11"/>
      <c r="JBL57" s="11"/>
      <c r="JBM57" s="11"/>
      <c r="JBN57" s="11"/>
      <c r="JBO57" s="11"/>
      <c r="JBP57" s="11"/>
      <c r="JBQ57" s="11"/>
      <c r="JBR57" s="11"/>
      <c r="JBS57" s="11"/>
      <c r="JBT57" s="11"/>
      <c r="JBU57" s="11"/>
      <c r="JBV57" s="11"/>
      <c r="JBW57" s="11"/>
      <c r="JBX57" s="11"/>
      <c r="JBY57" s="11"/>
      <c r="JBZ57" s="11"/>
      <c r="JCA57" s="11"/>
      <c r="JCB57" s="11"/>
      <c r="JCC57" s="11"/>
      <c r="JCD57" s="11"/>
      <c r="JCE57" s="11"/>
      <c r="JCF57" s="11"/>
      <c r="JCG57" s="11"/>
      <c r="JCH57" s="11"/>
      <c r="JCI57" s="11"/>
      <c r="JCJ57" s="11"/>
      <c r="JCK57" s="11"/>
      <c r="JCL57" s="11"/>
      <c r="JCM57" s="11"/>
      <c r="JCN57" s="11"/>
      <c r="JCO57" s="11"/>
      <c r="JCP57" s="11"/>
      <c r="JCQ57" s="11"/>
      <c r="JCR57" s="11"/>
      <c r="JCS57" s="11"/>
      <c r="JCT57" s="11"/>
      <c r="JCU57" s="11"/>
      <c r="JCV57" s="11"/>
      <c r="JCW57" s="11"/>
      <c r="JCX57" s="11"/>
      <c r="JCY57" s="11"/>
      <c r="JCZ57" s="11"/>
      <c r="JDA57" s="11"/>
      <c r="JDB57" s="11"/>
      <c r="JDC57" s="11"/>
      <c r="JDD57" s="11"/>
      <c r="JDE57" s="11"/>
      <c r="JDF57" s="11"/>
      <c r="JDG57" s="11"/>
      <c r="JDH57" s="11"/>
      <c r="JDI57" s="11"/>
      <c r="JDJ57" s="11"/>
      <c r="JDK57" s="11"/>
      <c r="JDL57" s="11"/>
      <c r="JDM57" s="11"/>
      <c r="JDN57" s="11"/>
      <c r="JDO57" s="11"/>
      <c r="JDP57" s="11"/>
      <c r="JDQ57" s="11"/>
      <c r="JDR57" s="11"/>
      <c r="JDS57" s="11"/>
      <c r="JDT57" s="11"/>
      <c r="JDU57" s="11"/>
      <c r="JDV57" s="11"/>
      <c r="JDW57" s="11"/>
      <c r="JDX57" s="11"/>
      <c r="JDY57" s="11"/>
      <c r="JDZ57" s="11"/>
      <c r="JEA57" s="11"/>
      <c r="JEB57" s="11"/>
      <c r="JEC57" s="11"/>
      <c r="JED57" s="11"/>
      <c r="JEE57" s="11"/>
      <c r="JEF57" s="11"/>
      <c r="JEG57" s="11"/>
      <c r="JEH57" s="11"/>
      <c r="JEI57" s="11"/>
      <c r="JEJ57" s="11"/>
      <c r="JEK57" s="11"/>
      <c r="JEL57" s="11"/>
      <c r="JEM57" s="11"/>
      <c r="JEN57" s="11"/>
      <c r="JEO57" s="11"/>
      <c r="JEP57" s="11"/>
      <c r="JEQ57" s="11"/>
      <c r="JER57" s="11"/>
      <c r="JES57" s="11"/>
      <c r="JET57" s="11"/>
      <c r="JEU57" s="11"/>
      <c r="JEV57" s="11"/>
      <c r="JEW57" s="11"/>
      <c r="JEX57" s="11"/>
      <c r="JEY57" s="11"/>
      <c r="JEZ57" s="11"/>
      <c r="JFA57" s="11"/>
      <c r="JFB57" s="11"/>
      <c r="JFC57" s="11"/>
      <c r="JFD57" s="11"/>
      <c r="JFE57" s="11"/>
      <c r="JFF57" s="11"/>
      <c r="JFG57" s="11"/>
      <c r="JFH57" s="11"/>
      <c r="JFI57" s="11"/>
      <c r="JFJ57" s="11"/>
      <c r="JFK57" s="11"/>
      <c r="JFL57" s="11"/>
      <c r="JFM57" s="11"/>
      <c r="JFN57" s="11"/>
      <c r="JFO57" s="11"/>
      <c r="JFP57" s="11"/>
      <c r="JFQ57" s="11"/>
      <c r="JFR57" s="11"/>
      <c r="JFS57" s="11"/>
      <c r="JFT57" s="11"/>
      <c r="JFU57" s="11"/>
      <c r="JFV57" s="11"/>
      <c r="JFW57" s="11"/>
      <c r="JFX57" s="11"/>
      <c r="JFY57" s="11"/>
      <c r="JFZ57" s="11"/>
      <c r="JGA57" s="11"/>
      <c r="JGB57" s="11"/>
      <c r="JGC57" s="11"/>
      <c r="JGD57" s="11"/>
      <c r="JGE57" s="11"/>
      <c r="JGF57" s="11"/>
      <c r="JGG57" s="11"/>
      <c r="JGH57" s="11"/>
      <c r="JGI57" s="11"/>
      <c r="JGJ57" s="11"/>
      <c r="JGK57" s="11"/>
      <c r="JGL57" s="11"/>
      <c r="JGM57" s="11"/>
      <c r="JGN57" s="11"/>
      <c r="JGO57" s="11"/>
      <c r="JGP57" s="11"/>
      <c r="JGQ57" s="11"/>
      <c r="JGR57" s="11"/>
      <c r="JGS57" s="11"/>
      <c r="JGT57" s="11"/>
      <c r="JGU57" s="11"/>
      <c r="JGV57" s="11"/>
      <c r="JGW57" s="11"/>
      <c r="JGX57" s="11"/>
      <c r="JGY57" s="11"/>
      <c r="JGZ57" s="11"/>
      <c r="JHA57" s="11"/>
      <c r="JHB57" s="11"/>
      <c r="JHC57" s="11"/>
      <c r="JHD57" s="11"/>
      <c r="JHE57" s="11"/>
      <c r="JHF57" s="11"/>
      <c r="JHG57" s="11"/>
      <c r="JHH57" s="11"/>
      <c r="JHI57" s="11"/>
      <c r="JHJ57" s="11"/>
      <c r="JHK57" s="11"/>
      <c r="JHL57" s="11"/>
      <c r="JHM57" s="11"/>
      <c r="JHN57" s="11"/>
      <c r="JHO57" s="11"/>
      <c r="JHP57" s="11"/>
      <c r="JHQ57" s="11"/>
      <c r="JHR57" s="11"/>
      <c r="JHS57" s="11"/>
      <c r="JHT57" s="11"/>
      <c r="JHU57" s="11"/>
      <c r="JHV57" s="11"/>
      <c r="JHW57" s="11"/>
      <c r="JHX57" s="11"/>
      <c r="JHY57" s="11"/>
      <c r="JHZ57" s="11"/>
      <c r="JIA57" s="11"/>
      <c r="JIB57" s="11"/>
      <c r="JIC57" s="11"/>
      <c r="JID57" s="11"/>
      <c r="JIE57" s="11"/>
      <c r="JIF57" s="11"/>
      <c r="JIG57" s="11"/>
      <c r="JIH57" s="11"/>
      <c r="JII57" s="11"/>
      <c r="JIJ57" s="11"/>
      <c r="JIK57" s="11"/>
      <c r="JIL57" s="11"/>
      <c r="JIM57" s="11"/>
      <c r="JIN57" s="11"/>
      <c r="JIO57" s="11"/>
      <c r="JIP57" s="11"/>
      <c r="JIQ57" s="11"/>
      <c r="JIR57" s="11"/>
      <c r="JIS57" s="11"/>
      <c r="JIT57" s="11"/>
      <c r="JIU57" s="11"/>
      <c r="JIV57" s="11"/>
      <c r="JIW57" s="11"/>
      <c r="JIX57" s="11"/>
      <c r="JIY57" s="11"/>
      <c r="JIZ57" s="11"/>
      <c r="JJA57" s="11"/>
      <c r="JJB57" s="11"/>
      <c r="JJC57" s="11"/>
      <c r="JJD57" s="11"/>
      <c r="JJE57" s="11"/>
      <c r="JJF57" s="11"/>
      <c r="JJG57" s="11"/>
      <c r="JJH57" s="11"/>
      <c r="JJI57" s="11"/>
      <c r="JJJ57" s="11"/>
      <c r="JJK57" s="11"/>
      <c r="JJL57" s="11"/>
      <c r="JJM57" s="11"/>
      <c r="JJN57" s="11"/>
      <c r="JJO57" s="11"/>
      <c r="JJP57" s="11"/>
      <c r="JJQ57" s="11"/>
      <c r="JJR57" s="11"/>
      <c r="JJS57" s="11"/>
      <c r="JJT57" s="11"/>
      <c r="JJU57" s="11"/>
      <c r="JJV57" s="11"/>
      <c r="JJW57" s="11"/>
      <c r="JJX57" s="11"/>
      <c r="JJY57" s="11"/>
      <c r="JJZ57" s="11"/>
      <c r="JKA57" s="11"/>
      <c r="JKB57" s="11"/>
      <c r="JKC57" s="11"/>
      <c r="JKD57" s="11"/>
      <c r="JKE57" s="11"/>
      <c r="JKF57" s="11"/>
      <c r="JKG57" s="11"/>
      <c r="JKH57" s="11"/>
      <c r="JKI57" s="11"/>
      <c r="JKJ57" s="11"/>
      <c r="JKK57" s="11"/>
      <c r="JKL57" s="11"/>
      <c r="JKM57" s="11"/>
      <c r="JKN57" s="11"/>
      <c r="JKO57" s="11"/>
      <c r="JKP57" s="11"/>
      <c r="JKQ57" s="11"/>
      <c r="JKR57" s="11"/>
      <c r="JKS57" s="11"/>
      <c r="JKT57" s="11"/>
      <c r="JKU57" s="11"/>
      <c r="JKV57" s="11"/>
      <c r="JKW57" s="11"/>
      <c r="JKX57" s="11"/>
      <c r="JKY57" s="11"/>
      <c r="JKZ57" s="11"/>
      <c r="JLA57" s="11"/>
      <c r="JLB57" s="11"/>
      <c r="JLC57" s="11"/>
      <c r="JLD57" s="11"/>
      <c r="JLE57" s="11"/>
      <c r="JLF57" s="11"/>
      <c r="JLG57" s="11"/>
      <c r="JLH57" s="11"/>
      <c r="JLI57" s="11"/>
      <c r="JLJ57" s="11"/>
      <c r="JLK57" s="11"/>
      <c r="JLL57" s="11"/>
      <c r="JLM57" s="11"/>
      <c r="JLN57" s="11"/>
      <c r="JLO57" s="11"/>
      <c r="JLP57" s="11"/>
      <c r="JLQ57" s="11"/>
      <c r="JLR57" s="11"/>
      <c r="JLS57" s="11"/>
      <c r="JLT57" s="11"/>
      <c r="JLU57" s="11"/>
      <c r="JLV57" s="11"/>
      <c r="JLW57" s="11"/>
      <c r="JLX57" s="11"/>
      <c r="JLY57" s="11"/>
      <c r="JLZ57" s="11"/>
      <c r="JMA57" s="11"/>
      <c r="JMB57" s="11"/>
      <c r="JMC57" s="11"/>
      <c r="JMD57" s="11"/>
      <c r="JME57" s="11"/>
      <c r="JMF57" s="11"/>
      <c r="JMG57" s="11"/>
      <c r="JMH57" s="11"/>
      <c r="JMI57" s="11"/>
      <c r="JMJ57" s="11"/>
      <c r="JMK57" s="11"/>
      <c r="JML57" s="11"/>
      <c r="JMM57" s="11"/>
      <c r="JMN57" s="11"/>
      <c r="JMO57" s="11"/>
      <c r="JMP57" s="11"/>
      <c r="JMQ57" s="11"/>
      <c r="JMR57" s="11"/>
      <c r="JMS57" s="11"/>
      <c r="JMT57" s="11"/>
      <c r="JMU57" s="11"/>
      <c r="JMV57" s="11"/>
      <c r="JMW57" s="11"/>
      <c r="JMX57" s="11"/>
      <c r="JMY57" s="11"/>
      <c r="JMZ57" s="11"/>
      <c r="JNA57" s="11"/>
      <c r="JNB57" s="11"/>
      <c r="JNC57" s="11"/>
      <c r="JND57" s="11"/>
      <c r="JNE57" s="11"/>
      <c r="JNF57" s="11"/>
      <c r="JNG57" s="11"/>
      <c r="JNH57" s="11"/>
      <c r="JNI57" s="11"/>
      <c r="JNJ57" s="11"/>
      <c r="JNK57" s="11"/>
      <c r="JNL57" s="11"/>
      <c r="JNM57" s="11"/>
      <c r="JNN57" s="11"/>
      <c r="JNO57" s="11"/>
      <c r="JNP57" s="11"/>
      <c r="JNQ57" s="11"/>
      <c r="JNR57" s="11"/>
      <c r="JNS57" s="11"/>
      <c r="JNT57" s="11"/>
      <c r="JNU57" s="11"/>
      <c r="JNV57" s="11"/>
      <c r="JNW57" s="11"/>
      <c r="JNX57" s="11"/>
      <c r="JNY57" s="11"/>
      <c r="JNZ57" s="11"/>
      <c r="JOA57" s="11"/>
      <c r="JOB57" s="11"/>
      <c r="JOC57" s="11"/>
      <c r="JOD57" s="11"/>
      <c r="JOE57" s="11"/>
      <c r="JOF57" s="11"/>
      <c r="JOG57" s="11"/>
      <c r="JOH57" s="11"/>
      <c r="JOI57" s="11"/>
      <c r="JOJ57" s="11"/>
      <c r="JOK57" s="11"/>
      <c r="JOL57" s="11"/>
      <c r="JOM57" s="11"/>
      <c r="JON57" s="11"/>
      <c r="JOO57" s="11"/>
      <c r="JOP57" s="11"/>
      <c r="JOQ57" s="11"/>
      <c r="JOR57" s="11"/>
      <c r="JOS57" s="11"/>
      <c r="JOT57" s="11"/>
      <c r="JOU57" s="11"/>
      <c r="JOV57" s="11"/>
      <c r="JOW57" s="11"/>
      <c r="JOX57" s="11"/>
      <c r="JOY57" s="11"/>
      <c r="JOZ57" s="11"/>
      <c r="JPA57" s="11"/>
      <c r="JPB57" s="11"/>
      <c r="JPC57" s="11"/>
      <c r="JPD57" s="11"/>
      <c r="JPE57" s="11"/>
      <c r="JPF57" s="11"/>
      <c r="JPG57" s="11"/>
      <c r="JPH57" s="11"/>
      <c r="JPI57" s="11"/>
      <c r="JPJ57" s="11"/>
      <c r="JPK57" s="11"/>
      <c r="JPL57" s="11"/>
      <c r="JPM57" s="11"/>
      <c r="JPN57" s="11"/>
      <c r="JPO57" s="11"/>
      <c r="JPP57" s="11"/>
      <c r="JPQ57" s="11"/>
      <c r="JPR57" s="11"/>
      <c r="JPS57" s="11"/>
      <c r="JPT57" s="11"/>
      <c r="JPU57" s="11"/>
      <c r="JPV57" s="11"/>
      <c r="JPW57" s="11"/>
      <c r="JPX57" s="11"/>
      <c r="JPY57" s="11"/>
      <c r="JPZ57" s="11"/>
      <c r="JQA57" s="11"/>
      <c r="JQB57" s="11"/>
      <c r="JQC57" s="11"/>
      <c r="JQD57" s="11"/>
      <c r="JQE57" s="11"/>
      <c r="JQF57" s="11"/>
      <c r="JQG57" s="11"/>
      <c r="JQH57" s="11"/>
      <c r="JQI57" s="11"/>
      <c r="JQJ57" s="11"/>
      <c r="JQK57" s="11"/>
      <c r="JQL57" s="11"/>
      <c r="JQM57" s="11"/>
      <c r="JQN57" s="11"/>
      <c r="JQO57" s="11"/>
      <c r="JQP57" s="11"/>
      <c r="JQQ57" s="11"/>
      <c r="JQR57" s="11"/>
      <c r="JQS57" s="11"/>
      <c r="JQT57" s="11"/>
      <c r="JQU57" s="11"/>
      <c r="JQV57" s="11"/>
      <c r="JQW57" s="11"/>
      <c r="JQX57" s="11"/>
      <c r="JQY57" s="11"/>
      <c r="JQZ57" s="11"/>
      <c r="JRA57" s="11"/>
      <c r="JRB57" s="11"/>
      <c r="JRC57" s="11"/>
      <c r="JRD57" s="11"/>
      <c r="JRE57" s="11"/>
      <c r="JRF57" s="11"/>
      <c r="JRG57" s="11"/>
      <c r="JRH57" s="11"/>
      <c r="JRI57" s="11"/>
      <c r="JRJ57" s="11"/>
      <c r="JRK57" s="11"/>
      <c r="JRL57" s="11"/>
      <c r="JRM57" s="11"/>
      <c r="JRN57" s="11"/>
      <c r="JRO57" s="11"/>
      <c r="JRP57" s="11"/>
      <c r="JRQ57" s="11"/>
      <c r="JRR57" s="11"/>
      <c r="JRS57" s="11"/>
      <c r="JRT57" s="11"/>
      <c r="JRU57" s="11"/>
      <c r="JRV57" s="11"/>
      <c r="JRW57" s="11"/>
      <c r="JRX57" s="11"/>
      <c r="JRY57" s="11"/>
      <c r="JRZ57" s="11"/>
      <c r="JSA57" s="11"/>
      <c r="JSB57" s="11"/>
      <c r="JSC57" s="11"/>
      <c r="JSD57" s="11"/>
      <c r="JSE57" s="11"/>
      <c r="JSF57" s="11"/>
      <c r="JSG57" s="11"/>
      <c r="JSH57" s="11"/>
      <c r="JSI57" s="11"/>
      <c r="JSJ57" s="11"/>
      <c r="JSK57" s="11"/>
      <c r="JSL57" s="11"/>
      <c r="JSM57" s="11"/>
      <c r="JSN57" s="11"/>
      <c r="JSO57" s="11"/>
      <c r="JSP57" s="11"/>
      <c r="JSQ57" s="11"/>
      <c r="JSR57" s="11"/>
      <c r="JSS57" s="11"/>
      <c r="JST57" s="11"/>
      <c r="JSU57" s="11"/>
      <c r="JSV57" s="11"/>
      <c r="JSW57" s="11"/>
      <c r="JSX57" s="11"/>
      <c r="JSY57" s="11"/>
      <c r="JSZ57" s="11"/>
      <c r="JTA57" s="11"/>
      <c r="JTB57" s="11"/>
      <c r="JTC57" s="11"/>
      <c r="JTD57" s="11"/>
      <c r="JTE57" s="11"/>
      <c r="JTF57" s="11"/>
      <c r="JTG57" s="11"/>
      <c r="JTH57" s="11"/>
      <c r="JTI57" s="11"/>
      <c r="JTJ57" s="11"/>
      <c r="JTK57" s="11"/>
      <c r="JTL57" s="11"/>
      <c r="JTM57" s="11"/>
      <c r="JTN57" s="11"/>
      <c r="JTO57" s="11"/>
      <c r="JTP57" s="11"/>
      <c r="JTQ57" s="11"/>
      <c r="JTR57" s="11"/>
      <c r="JTS57" s="11"/>
      <c r="JTT57" s="11"/>
      <c r="JTU57" s="11"/>
      <c r="JTV57" s="11"/>
      <c r="JTW57" s="11"/>
      <c r="JTX57" s="11"/>
      <c r="JTY57" s="11"/>
      <c r="JTZ57" s="11"/>
      <c r="JUA57" s="11"/>
      <c r="JUB57" s="11"/>
      <c r="JUC57" s="11"/>
      <c r="JUD57" s="11"/>
      <c r="JUE57" s="11"/>
      <c r="JUF57" s="11"/>
      <c r="JUG57" s="11"/>
      <c r="JUH57" s="11"/>
      <c r="JUI57" s="11"/>
      <c r="JUJ57" s="11"/>
      <c r="JUK57" s="11"/>
      <c r="JUL57" s="11"/>
      <c r="JUM57" s="11"/>
      <c r="JUN57" s="11"/>
      <c r="JUO57" s="11"/>
      <c r="JUP57" s="11"/>
      <c r="JUQ57" s="11"/>
      <c r="JUR57" s="11"/>
      <c r="JUS57" s="11"/>
      <c r="JUT57" s="11"/>
      <c r="JUU57" s="11"/>
      <c r="JUV57" s="11"/>
      <c r="JUW57" s="11"/>
      <c r="JUX57" s="11"/>
      <c r="JUY57" s="11"/>
      <c r="JUZ57" s="11"/>
      <c r="JVA57" s="11"/>
      <c r="JVB57" s="11"/>
      <c r="JVC57" s="11"/>
      <c r="JVD57" s="11"/>
      <c r="JVE57" s="11"/>
      <c r="JVF57" s="11"/>
      <c r="JVG57" s="11"/>
      <c r="JVH57" s="11"/>
      <c r="JVI57" s="11"/>
      <c r="JVJ57" s="11"/>
      <c r="JVK57" s="11"/>
      <c r="JVL57" s="11"/>
      <c r="JVM57" s="11"/>
      <c r="JVN57" s="11"/>
      <c r="JVO57" s="11"/>
      <c r="JVP57" s="11"/>
      <c r="JVQ57" s="11"/>
      <c r="JVR57" s="11"/>
      <c r="JVS57" s="11"/>
      <c r="JVT57" s="11"/>
      <c r="JVU57" s="11"/>
      <c r="JVV57" s="11"/>
      <c r="JVW57" s="11"/>
      <c r="JVX57" s="11"/>
      <c r="JVY57" s="11"/>
      <c r="JVZ57" s="11"/>
      <c r="JWA57" s="11"/>
      <c r="JWB57" s="11"/>
      <c r="JWC57" s="11"/>
      <c r="JWD57" s="11"/>
      <c r="JWE57" s="11"/>
      <c r="JWF57" s="11"/>
      <c r="JWG57" s="11"/>
      <c r="JWH57" s="11"/>
      <c r="JWI57" s="11"/>
      <c r="JWJ57" s="11"/>
      <c r="JWK57" s="11"/>
      <c r="JWL57" s="11"/>
      <c r="JWM57" s="11"/>
      <c r="JWN57" s="11"/>
      <c r="JWO57" s="11"/>
      <c r="JWP57" s="11"/>
      <c r="JWQ57" s="11"/>
      <c r="JWR57" s="11"/>
      <c r="JWS57" s="11"/>
      <c r="JWT57" s="11"/>
      <c r="JWU57" s="11"/>
      <c r="JWV57" s="11"/>
      <c r="JWW57" s="11"/>
      <c r="JWX57" s="11"/>
      <c r="JWY57" s="11"/>
      <c r="JWZ57" s="11"/>
      <c r="JXA57" s="11"/>
      <c r="JXB57" s="11"/>
      <c r="JXC57" s="11"/>
      <c r="JXD57" s="11"/>
      <c r="JXE57" s="11"/>
      <c r="JXF57" s="11"/>
      <c r="JXG57" s="11"/>
      <c r="JXH57" s="11"/>
      <c r="JXI57" s="11"/>
      <c r="JXJ57" s="11"/>
      <c r="JXK57" s="11"/>
      <c r="JXL57" s="11"/>
      <c r="JXM57" s="11"/>
      <c r="JXN57" s="11"/>
      <c r="JXO57" s="11"/>
      <c r="JXP57" s="11"/>
      <c r="JXQ57" s="11"/>
      <c r="JXR57" s="11"/>
      <c r="JXS57" s="11"/>
      <c r="JXT57" s="11"/>
      <c r="JXU57" s="11"/>
      <c r="JXV57" s="11"/>
      <c r="JXW57" s="11"/>
      <c r="JXX57" s="11"/>
      <c r="JXY57" s="11"/>
      <c r="JXZ57" s="11"/>
      <c r="JYA57" s="11"/>
      <c r="JYB57" s="11"/>
      <c r="JYC57" s="11"/>
      <c r="JYD57" s="11"/>
      <c r="JYE57" s="11"/>
      <c r="JYF57" s="11"/>
      <c r="JYG57" s="11"/>
      <c r="JYH57" s="11"/>
      <c r="JYI57" s="11"/>
      <c r="JYJ57" s="11"/>
      <c r="JYK57" s="11"/>
      <c r="JYL57" s="11"/>
      <c r="JYM57" s="11"/>
      <c r="JYN57" s="11"/>
      <c r="JYO57" s="11"/>
      <c r="JYP57" s="11"/>
      <c r="JYQ57" s="11"/>
      <c r="JYR57" s="11"/>
      <c r="JYS57" s="11"/>
      <c r="JYT57" s="11"/>
      <c r="JYU57" s="11"/>
      <c r="JYV57" s="11"/>
      <c r="JYW57" s="11"/>
      <c r="JYX57" s="11"/>
      <c r="JYY57" s="11"/>
      <c r="JYZ57" s="11"/>
      <c r="JZA57" s="11"/>
      <c r="JZB57" s="11"/>
      <c r="JZC57" s="11"/>
      <c r="JZD57" s="11"/>
      <c r="JZE57" s="11"/>
      <c r="JZF57" s="11"/>
      <c r="JZG57" s="11"/>
      <c r="JZH57" s="11"/>
      <c r="JZI57" s="11"/>
      <c r="JZJ57" s="11"/>
      <c r="JZK57" s="11"/>
      <c r="JZL57" s="11"/>
      <c r="JZM57" s="11"/>
      <c r="JZN57" s="11"/>
      <c r="JZO57" s="11"/>
      <c r="JZP57" s="11"/>
      <c r="JZQ57" s="11"/>
      <c r="JZR57" s="11"/>
      <c r="JZS57" s="11"/>
      <c r="JZT57" s="11"/>
      <c r="JZU57" s="11"/>
      <c r="JZV57" s="11"/>
      <c r="JZW57" s="11"/>
      <c r="JZX57" s="11"/>
      <c r="JZY57" s="11"/>
      <c r="JZZ57" s="11"/>
      <c r="KAA57" s="11"/>
      <c r="KAB57" s="11"/>
      <c r="KAC57" s="11"/>
      <c r="KAD57" s="11"/>
      <c r="KAE57" s="11"/>
      <c r="KAF57" s="11"/>
      <c r="KAG57" s="11"/>
      <c r="KAH57" s="11"/>
      <c r="KAI57" s="11"/>
      <c r="KAJ57" s="11"/>
      <c r="KAK57" s="11"/>
      <c r="KAL57" s="11"/>
      <c r="KAM57" s="11"/>
      <c r="KAN57" s="11"/>
      <c r="KAO57" s="11"/>
      <c r="KAP57" s="11"/>
      <c r="KAQ57" s="11"/>
      <c r="KAR57" s="11"/>
      <c r="KAS57" s="11"/>
      <c r="KAT57" s="11"/>
      <c r="KAU57" s="11"/>
      <c r="KAV57" s="11"/>
      <c r="KAW57" s="11"/>
      <c r="KAX57" s="11"/>
      <c r="KAY57" s="11"/>
      <c r="KAZ57" s="11"/>
      <c r="KBA57" s="11"/>
      <c r="KBB57" s="11"/>
      <c r="KBC57" s="11"/>
      <c r="KBD57" s="11"/>
      <c r="KBE57" s="11"/>
      <c r="KBF57" s="11"/>
      <c r="KBG57" s="11"/>
      <c r="KBH57" s="11"/>
      <c r="KBI57" s="11"/>
      <c r="KBJ57" s="11"/>
      <c r="KBK57" s="11"/>
      <c r="KBL57" s="11"/>
      <c r="KBM57" s="11"/>
      <c r="KBN57" s="11"/>
      <c r="KBO57" s="11"/>
      <c r="KBP57" s="11"/>
      <c r="KBQ57" s="11"/>
      <c r="KBR57" s="11"/>
      <c r="KBS57" s="11"/>
      <c r="KBT57" s="11"/>
      <c r="KBU57" s="11"/>
      <c r="KBV57" s="11"/>
      <c r="KBW57" s="11"/>
      <c r="KBX57" s="11"/>
      <c r="KBY57" s="11"/>
      <c r="KBZ57" s="11"/>
      <c r="KCA57" s="11"/>
      <c r="KCB57" s="11"/>
      <c r="KCC57" s="11"/>
      <c r="KCD57" s="11"/>
      <c r="KCE57" s="11"/>
      <c r="KCF57" s="11"/>
      <c r="KCG57" s="11"/>
      <c r="KCH57" s="11"/>
      <c r="KCI57" s="11"/>
      <c r="KCJ57" s="11"/>
      <c r="KCK57" s="11"/>
      <c r="KCL57" s="11"/>
      <c r="KCM57" s="11"/>
      <c r="KCN57" s="11"/>
      <c r="KCO57" s="11"/>
      <c r="KCP57" s="11"/>
      <c r="KCQ57" s="11"/>
      <c r="KCR57" s="11"/>
      <c r="KCS57" s="11"/>
      <c r="KCT57" s="11"/>
      <c r="KCU57" s="11"/>
      <c r="KCV57" s="11"/>
      <c r="KCW57" s="11"/>
      <c r="KCX57" s="11"/>
      <c r="KCY57" s="11"/>
      <c r="KCZ57" s="11"/>
      <c r="KDA57" s="11"/>
      <c r="KDB57" s="11"/>
      <c r="KDC57" s="11"/>
      <c r="KDD57" s="11"/>
      <c r="KDE57" s="11"/>
      <c r="KDF57" s="11"/>
      <c r="KDG57" s="11"/>
      <c r="KDH57" s="11"/>
      <c r="KDI57" s="11"/>
      <c r="KDJ57" s="11"/>
      <c r="KDK57" s="11"/>
      <c r="KDL57" s="11"/>
      <c r="KDM57" s="11"/>
      <c r="KDN57" s="11"/>
      <c r="KDO57" s="11"/>
      <c r="KDP57" s="11"/>
      <c r="KDQ57" s="11"/>
      <c r="KDR57" s="11"/>
      <c r="KDS57" s="11"/>
      <c r="KDT57" s="11"/>
      <c r="KDU57" s="11"/>
      <c r="KDV57" s="11"/>
      <c r="KDW57" s="11"/>
      <c r="KDX57" s="11"/>
      <c r="KDY57" s="11"/>
      <c r="KDZ57" s="11"/>
      <c r="KEA57" s="11"/>
      <c r="KEB57" s="11"/>
      <c r="KEC57" s="11"/>
      <c r="KED57" s="11"/>
      <c r="KEE57" s="11"/>
      <c r="KEF57" s="11"/>
      <c r="KEG57" s="11"/>
      <c r="KEH57" s="11"/>
      <c r="KEI57" s="11"/>
      <c r="KEJ57" s="11"/>
      <c r="KEK57" s="11"/>
      <c r="KEL57" s="11"/>
      <c r="KEM57" s="11"/>
      <c r="KEN57" s="11"/>
      <c r="KEO57" s="11"/>
      <c r="KEP57" s="11"/>
      <c r="KEQ57" s="11"/>
      <c r="KER57" s="11"/>
      <c r="KES57" s="11"/>
      <c r="KET57" s="11"/>
      <c r="KEU57" s="11"/>
      <c r="KEV57" s="11"/>
      <c r="KEW57" s="11"/>
      <c r="KEX57" s="11"/>
      <c r="KEY57" s="11"/>
      <c r="KEZ57" s="11"/>
      <c r="KFA57" s="11"/>
      <c r="KFB57" s="11"/>
      <c r="KFC57" s="11"/>
      <c r="KFD57" s="11"/>
      <c r="KFE57" s="11"/>
      <c r="KFF57" s="11"/>
      <c r="KFG57" s="11"/>
      <c r="KFH57" s="11"/>
      <c r="KFI57" s="11"/>
      <c r="KFJ57" s="11"/>
      <c r="KFK57" s="11"/>
      <c r="KFL57" s="11"/>
      <c r="KFM57" s="11"/>
      <c r="KFN57" s="11"/>
      <c r="KFO57" s="11"/>
      <c r="KFP57" s="11"/>
      <c r="KFQ57" s="11"/>
      <c r="KFR57" s="11"/>
      <c r="KFS57" s="11"/>
      <c r="KFT57" s="11"/>
      <c r="KFU57" s="11"/>
      <c r="KFV57" s="11"/>
      <c r="KFW57" s="11"/>
      <c r="KFX57" s="11"/>
      <c r="KFY57" s="11"/>
      <c r="KFZ57" s="11"/>
      <c r="KGA57" s="11"/>
      <c r="KGB57" s="11"/>
      <c r="KGC57" s="11"/>
      <c r="KGD57" s="11"/>
      <c r="KGE57" s="11"/>
      <c r="KGF57" s="11"/>
      <c r="KGG57" s="11"/>
      <c r="KGH57" s="11"/>
      <c r="KGI57" s="11"/>
      <c r="KGJ57" s="11"/>
      <c r="KGK57" s="11"/>
      <c r="KGL57" s="11"/>
      <c r="KGM57" s="11"/>
      <c r="KGN57" s="11"/>
      <c r="KGO57" s="11"/>
      <c r="KGP57" s="11"/>
      <c r="KGQ57" s="11"/>
      <c r="KGR57" s="11"/>
      <c r="KGS57" s="11"/>
      <c r="KGT57" s="11"/>
      <c r="KGU57" s="11"/>
      <c r="KGV57" s="11"/>
      <c r="KGW57" s="11"/>
      <c r="KGX57" s="11"/>
      <c r="KGY57" s="11"/>
      <c r="KGZ57" s="11"/>
      <c r="KHA57" s="11"/>
      <c r="KHB57" s="11"/>
      <c r="KHC57" s="11"/>
      <c r="KHD57" s="11"/>
      <c r="KHE57" s="11"/>
      <c r="KHF57" s="11"/>
      <c r="KHG57" s="11"/>
      <c r="KHH57" s="11"/>
      <c r="KHI57" s="11"/>
      <c r="KHJ57" s="11"/>
      <c r="KHK57" s="11"/>
      <c r="KHL57" s="11"/>
      <c r="KHM57" s="11"/>
      <c r="KHN57" s="11"/>
      <c r="KHO57" s="11"/>
      <c r="KHP57" s="11"/>
      <c r="KHQ57" s="11"/>
      <c r="KHR57" s="11"/>
      <c r="KHS57" s="11"/>
      <c r="KHT57" s="11"/>
      <c r="KHU57" s="11"/>
      <c r="KHV57" s="11"/>
      <c r="KHW57" s="11"/>
      <c r="KHX57" s="11"/>
      <c r="KHY57" s="11"/>
      <c r="KHZ57" s="11"/>
      <c r="KIA57" s="11"/>
      <c r="KIB57" s="11"/>
      <c r="KIC57" s="11"/>
      <c r="KID57" s="11"/>
      <c r="KIE57" s="11"/>
      <c r="KIF57" s="11"/>
      <c r="KIG57" s="11"/>
      <c r="KIH57" s="11"/>
      <c r="KII57" s="11"/>
      <c r="KIJ57" s="11"/>
      <c r="KIK57" s="11"/>
      <c r="KIL57" s="11"/>
      <c r="KIM57" s="11"/>
      <c r="KIN57" s="11"/>
      <c r="KIO57" s="11"/>
      <c r="KIP57" s="11"/>
      <c r="KIQ57" s="11"/>
      <c r="KIR57" s="11"/>
      <c r="KIS57" s="11"/>
      <c r="KIT57" s="11"/>
      <c r="KIU57" s="11"/>
      <c r="KIV57" s="11"/>
      <c r="KIW57" s="11"/>
      <c r="KIX57" s="11"/>
      <c r="KIY57" s="11"/>
      <c r="KIZ57" s="11"/>
      <c r="KJA57" s="11"/>
      <c r="KJB57" s="11"/>
      <c r="KJC57" s="11"/>
      <c r="KJD57" s="11"/>
      <c r="KJE57" s="11"/>
      <c r="KJF57" s="11"/>
      <c r="KJG57" s="11"/>
      <c r="KJH57" s="11"/>
      <c r="KJI57" s="11"/>
      <c r="KJJ57" s="11"/>
      <c r="KJK57" s="11"/>
      <c r="KJL57" s="11"/>
      <c r="KJM57" s="11"/>
      <c r="KJN57" s="11"/>
      <c r="KJO57" s="11"/>
      <c r="KJP57" s="11"/>
      <c r="KJQ57" s="11"/>
      <c r="KJR57" s="11"/>
      <c r="KJS57" s="11"/>
      <c r="KJT57" s="11"/>
      <c r="KJU57" s="11"/>
      <c r="KJV57" s="11"/>
      <c r="KJW57" s="11"/>
      <c r="KJX57" s="11"/>
      <c r="KJY57" s="11"/>
      <c r="KJZ57" s="11"/>
      <c r="KKA57" s="11"/>
      <c r="KKB57" s="11"/>
      <c r="KKC57" s="11"/>
      <c r="KKD57" s="11"/>
      <c r="KKE57" s="11"/>
      <c r="KKF57" s="11"/>
      <c r="KKG57" s="11"/>
      <c r="KKH57" s="11"/>
      <c r="KKI57" s="11"/>
      <c r="KKJ57" s="11"/>
      <c r="KKK57" s="11"/>
      <c r="KKL57" s="11"/>
      <c r="KKM57" s="11"/>
      <c r="KKN57" s="11"/>
      <c r="KKO57" s="11"/>
      <c r="KKP57" s="11"/>
      <c r="KKQ57" s="11"/>
      <c r="KKR57" s="11"/>
      <c r="KKS57" s="11"/>
      <c r="KKT57" s="11"/>
      <c r="KKU57" s="11"/>
      <c r="KKV57" s="11"/>
      <c r="KKW57" s="11"/>
      <c r="KKX57" s="11"/>
      <c r="KKY57" s="11"/>
      <c r="KKZ57" s="11"/>
      <c r="KLA57" s="11"/>
      <c r="KLB57" s="11"/>
      <c r="KLC57" s="11"/>
      <c r="KLD57" s="11"/>
      <c r="KLE57" s="11"/>
      <c r="KLF57" s="11"/>
      <c r="KLG57" s="11"/>
      <c r="KLH57" s="11"/>
      <c r="KLI57" s="11"/>
      <c r="KLJ57" s="11"/>
      <c r="KLK57" s="11"/>
      <c r="KLL57" s="11"/>
      <c r="KLM57" s="11"/>
      <c r="KLN57" s="11"/>
      <c r="KLO57" s="11"/>
      <c r="KLP57" s="11"/>
      <c r="KLQ57" s="11"/>
      <c r="KLR57" s="11"/>
      <c r="KLS57" s="11"/>
      <c r="KLT57" s="11"/>
      <c r="KLU57" s="11"/>
      <c r="KLV57" s="11"/>
      <c r="KLW57" s="11"/>
      <c r="KLX57" s="11"/>
      <c r="KLY57" s="11"/>
      <c r="KLZ57" s="11"/>
      <c r="KMA57" s="11"/>
      <c r="KMB57" s="11"/>
      <c r="KMC57" s="11"/>
      <c r="KMD57" s="11"/>
      <c r="KME57" s="11"/>
      <c r="KMF57" s="11"/>
      <c r="KMG57" s="11"/>
      <c r="KMH57" s="11"/>
      <c r="KMI57" s="11"/>
      <c r="KMJ57" s="11"/>
      <c r="KMK57" s="11"/>
      <c r="KML57" s="11"/>
      <c r="KMM57" s="11"/>
      <c r="KMN57" s="11"/>
      <c r="KMO57" s="11"/>
      <c r="KMP57" s="11"/>
      <c r="KMQ57" s="11"/>
      <c r="KMR57" s="11"/>
      <c r="KMS57" s="11"/>
      <c r="KMT57" s="11"/>
      <c r="KMU57" s="11"/>
      <c r="KMV57" s="11"/>
      <c r="KMW57" s="11"/>
      <c r="KMX57" s="11"/>
      <c r="KMY57" s="11"/>
      <c r="KMZ57" s="11"/>
      <c r="KNA57" s="11"/>
      <c r="KNB57" s="11"/>
      <c r="KNC57" s="11"/>
      <c r="KND57" s="11"/>
      <c r="KNE57" s="11"/>
      <c r="KNF57" s="11"/>
      <c r="KNG57" s="11"/>
      <c r="KNH57" s="11"/>
      <c r="KNI57" s="11"/>
      <c r="KNJ57" s="11"/>
      <c r="KNK57" s="11"/>
      <c r="KNL57" s="11"/>
      <c r="KNM57" s="11"/>
      <c r="KNN57" s="11"/>
      <c r="KNO57" s="11"/>
      <c r="KNP57" s="11"/>
      <c r="KNQ57" s="11"/>
      <c r="KNR57" s="11"/>
      <c r="KNS57" s="11"/>
      <c r="KNT57" s="11"/>
      <c r="KNU57" s="11"/>
      <c r="KNV57" s="11"/>
      <c r="KNW57" s="11"/>
      <c r="KNX57" s="11"/>
      <c r="KNY57" s="11"/>
      <c r="KNZ57" s="11"/>
      <c r="KOA57" s="11"/>
      <c r="KOB57" s="11"/>
      <c r="KOC57" s="11"/>
      <c r="KOD57" s="11"/>
      <c r="KOE57" s="11"/>
      <c r="KOF57" s="11"/>
      <c r="KOG57" s="11"/>
      <c r="KOH57" s="11"/>
      <c r="KOI57" s="11"/>
      <c r="KOJ57" s="11"/>
      <c r="KOK57" s="11"/>
      <c r="KOL57" s="11"/>
      <c r="KOM57" s="11"/>
      <c r="KON57" s="11"/>
      <c r="KOO57" s="11"/>
      <c r="KOP57" s="11"/>
      <c r="KOQ57" s="11"/>
      <c r="KOR57" s="11"/>
      <c r="KOS57" s="11"/>
      <c r="KOT57" s="11"/>
      <c r="KOU57" s="11"/>
      <c r="KOV57" s="11"/>
      <c r="KOW57" s="11"/>
      <c r="KOX57" s="11"/>
      <c r="KOY57" s="11"/>
      <c r="KOZ57" s="11"/>
      <c r="KPA57" s="11"/>
      <c r="KPB57" s="11"/>
      <c r="KPC57" s="11"/>
      <c r="KPD57" s="11"/>
      <c r="KPE57" s="11"/>
      <c r="KPF57" s="11"/>
      <c r="KPG57" s="11"/>
      <c r="KPH57" s="11"/>
      <c r="KPI57" s="11"/>
      <c r="KPJ57" s="11"/>
      <c r="KPK57" s="11"/>
      <c r="KPL57" s="11"/>
      <c r="KPM57" s="11"/>
      <c r="KPN57" s="11"/>
      <c r="KPO57" s="11"/>
      <c r="KPP57" s="11"/>
      <c r="KPQ57" s="11"/>
      <c r="KPR57" s="11"/>
      <c r="KPS57" s="11"/>
      <c r="KPT57" s="11"/>
      <c r="KPU57" s="11"/>
      <c r="KPV57" s="11"/>
      <c r="KPW57" s="11"/>
      <c r="KPX57" s="11"/>
      <c r="KPY57" s="11"/>
      <c r="KPZ57" s="11"/>
      <c r="KQA57" s="11"/>
      <c r="KQB57" s="11"/>
      <c r="KQC57" s="11"/>
      <c r="KQD57" s="11"/>
      <c r="KQE57" s="11"/>
      <c r="KQF57" s="11"/>
      <c r="KQG57" s="11"/>
      <c r="KQH57" s="11"/>
      <c r="KQI57" s="11"/>
      <c r="KQJ57" s="11"/>
      <c r="KQK57" s="11"/>
      <c r="KQL57" s="11"/>
      <c r="KQM57" s="11"/>
      <c r="KQN57" s="11"/>
      <c r="KQO57" s="11"/>
      <c r="KQP57" s="11"/>
      <c r="KQQ57" s="11"/>
      <c r="KQR57" s="11"/>
      <c r="KQS57" s="11"/>
      <c r="KQT57" s="11"/>
      <c r="KQU57" s="11"/>
      <c r="KQV57" s="11"/>
      <c r="KQW57" s="11"/>
      <c r="KQX57" s="11"/>
      <c r="KQY57" s="11"/>
      <c r="KQZ57" s="11"/>
      <c r="KRA57" s="11"/>
      <c r="KRB57" s="11"/>
      <c r="KRC57" s="11"/>
      <c r="KRD57" s="11"/>
      <c r="KRE57" s="11"/>
      <c r="KRF57" s="11"/>
      <c r="KRG57" s="11"/>
      <c r="KRH57" s="11"/>
      <c r="KRI57" s="11"/>
      <c r="KRJ57" s="11"/>
      <c r="KRK57" s="11"/>
      <c r="KRL57" s="11"/>
      <c r="KRM57" s="11"/>
      <c r="KRN57" s="11"/>
      <c r="KRO57" s="11"/>
      <c r="KRP57" s="11"/>
      <c r="KRQ57" s="11"/>
      <c r="KRR57" s="11"/>
      <c r="KRS57" s="11"/>
      <c r="KRT57" s="11"/>
      <c r="KRU57" s="11"/>
      <c r="KRV57" s="11"/>
      <c r="KRW57" s="11"/>
      <c r="KRX57" s="11"/>
      <c r="KRY57" s="11"/>
      <c r="KRZ57" s="11"/>
      <c r="KSA57" s="11"/>
      <c r="KSB57" s="11"/>
      <c r="KSC57" s="11"/>
      <c r="KSD57" s="11"/>
      <c r="KSE57" s="11"/>
      <c r="KSF57" s="11"/>
      <c r="KSG57" s="11"/>
      <c r="KSH57" s="11"/>
      <c r="KSI57" s="11"/>
      <c r="KSJ57" s="11"/>
      <c r="KSK57" s="11"/>
      <c r="KSL57" s="11"/>
      <c r="KSM57" s="11"/>
      <c r="KSN57" s="11"/>
      <c r="KSO57" s="11"/>
      <c r="KSP57" s="11"/>
      <c r="KSQ57" s="11"/>
      <c r="KSR57" s="11"/>
      <c r="KSS57" s="11"/>
      <c r="KST57" s="11"/>
      <c r="KSU57" s="11"/>
      <c r="KSV57" s="11"/>
      <c r="KSW57" s="11"/>
      <c r="KSX57" s="11"/>
      <c r="KSY57" s="11"/>
      <c r="KSZ57" s="11"/>
      <c r="KTA57" s="11"/>
      <c r="KTB57" s="11"/>
      <c r="KTC57" s="11"/>
      <c r="KTD57" s="11"/>
      <c r="KTE57" s="11"/>
      <c r="KTF57" s="11"/>
      <c r="KTG57" s="11"/>
      <c r="KTH57" s="11"/>
      <c r="KTI57" s="11"/>
      <c r="KTJ57" s="11"/>
      <c r="KTK57" s="11"/>
      <c r="KTL57" s="11"/>
      <c r="KTM57" s="11"/>
      <c r="KTN57" s="11"/>
      <c r="KTO57" s="11"/>
      <c r="KTP57" s="11"/>
      <c r="KTQ57" s="11"/>
      <c r="KTR57" s="11"/>
      <c r="KTS57" s="11"/>
      <c r="KTT57" s="11"/>
      <c r="KTU57" s="11"/>
      <c r="KTV57" s="11"/>
      <c r="KTW57" s="11"/>
      <c r="KTX57" s="11"/>
      <c r="KTY57" s="11"/>
      <c r="KTZ57" s="11"/>
      <c r="KUA57" s="11"/>
      <c r="KUB57" s="11"/>
      <c r="KUC57" s="11"/>
      <c r="KUD57" s="11"/>
      <c r="KUE57" s="11"/>
      <c r="KUF57" s="11"/>
      <c r="KUG57" s="11"/>
      <c r="KUH57" s="11"/>
      <c r="KUI57" s="11"/>
      <c r="KUJ57" s="11"/>
      <c r="KUK57" s="11"/>
      <c r="KUL57" s="11"/>
      <c r="KUM57" s="11"/>
      <c r="KUN57" s="11"/>
      <c r="KUO57" s="11"/>
      <c r="KUP57" s="11"/>
      <c r="KUQ57" s="11"/>
      <c r="KUR57" s="11"/>
      <c r="KUS57" s="11"/>
      <c r="KUT57" s="11"/>
      <c r="KUU57" s="11"/>
      <c r="KUV57" s="11"/>
      <c r="KUW57" s="11"/>
      <c r="KUX57" s="11"/>
      <c r="KUY57" s="11"/>
      <c r="KUZ57" s="11"/>
      <c r="KVA57" s="11"/>
      <c r="KVB57" s="11"/>
      <c r="KVC57" s="11"/>
      <c r="KVD57" s="11"/>
      <c r="KVE57" s="11"/>
      <c r="KVF57" s="11"/>
      <c r="KVG57" s="11"/>
      <c r="KVH57" s="11"/>
      <c r="KVI57" s="11"/>
      <c r="KVJ57" s="11"/>
      <c r="KVK57" s="11"/>
      <c r="KVL57" s="11"/>
      <c r="KVM57" s="11"/>
      <c r="KVN57" s="11"/>
      <c r="KVO57" s="11"/>
      <c r="KVP57" s="11"/>
      <c r="KVQ57" s="11"/>
      <c r="KVR57" s="11"/>
      <c r="KVS57" s="11"/>
      <c r="KVT57" s="11"/>
      <c r="KVU57" s="11"/>
      <c r="KVV57" s="11"/>
      <c r="KVW57" s="11"/>
      <c r="KVX57" s="11"/>
      <c r="KVY57" s="11"/>
      <c r="KVZ57" s="11"/>
      <c r="KWA57" s="11"/>
      <c r="KWB57" s="11"/>
      <c r="KWC57" s="11"/>
      <c r="KWD57" s="11"/>
      <c r="KWE57" s="11"/>
      <c r="KWF57" s="11"/>
      <c r="KWG57" s="11"/>
      <c r="KWH57" s="11"/>
      <c r="KWI57" s="11"/>
      <c r="KWJ57" s="11"/>
      <c r="KWK57" s="11"/>
      <c r="KWL57" s="11"/>
      <c r="KWM57" s="11"/>
      <c r="KWN57" s="11"/>
      <c r="KWO57" s="11"/>
      <c r="KWP57" s="11"/>
      <c r="KWQ57" s="11"/>
      <c r="KWR57" s="11"/>
      <c r="KWS57" s="11"/>
      <c r="KWT57" s="11"/>
      <c r="KWU57" s="11"/>
      <c r="KWV57" s="11"/>
      <c r="KWW57" s="11"/>
      <c r="KWX57" s="11"/>
      <c r="KWY57" s="11"/>
      <c r="KWZ57" s="11"/>
      <c r="KXA57" s="11"/>
      <c r="KXB57" s="11"/>
      <c r="KXC57" s="11"/>
      <c r="KXD57" s="11"/>
      <c r="KXE57" s="11"/>
      <c r="KXF57" s="11"/>
      <c r="KXG57" s="11"/>
      <c r="KXH57" s="11"/>
      <c r="KXI57" s="11"/>
      <c r="KXJ57" s="11"/>
      <c r="KXK57" s="11"/>
      <c r="KXL57" s="11"/>
      <c r="KXM57" s="11"/>
      <c r="KXN57" s="11"/>
      <c r="KXO57" s="11"/>
      <c r="KXP57" s="11"/>
      <c r="KXQ57" s="11"/>
      <c r="KXR57" s="11"/>
      <c r="KXS57" s="11"/>
      <c r="KXT57" s="11"/>
      <c r="KXU57" s="11"/>
      <c r="KXV57" s="11"/>
      <c r="KXW57" s="11"/>
      <c r="KXX57" s="11"/>
      <c r="KXY57" s="11"/>
      <c r="KXZ57" s="11"/>
      <c r="KYA57" s="11"/>
      <c r="KYB57" s="11"/>
      <c r="KYC57" s="11"/>
      <c r="KYD57" s="11"/>
      <c r="KYE57" s="11"/>
      <c r="KYF57" s="11"/>
      <c r="KYG57" s="11"/>
      <c r="KYH57" s="11"/>
      <c r="KYI57" s="11"/>
      <c r="KYJ57" s="11"/>
      <c r="KYK57" s="11"/>
      <c r="KYL57" s="11"/>
      <c r="KYM57" s="11"/>
      <c r="KYN57" s="11"/>
      <c r="KYO57" s="11"/>
      <c r="KYP57" s="11"/>
      <c r="KYQ57" s="11"/>
      <c r="KYR57" s="11"/>
      <c r="KYS57" s="11"/>
      <c r="KYT57" s="11"/>
      <c r="KYU57" s="11"/>
      <c r="KYV57" s="11"/>
      <c r="KYW57" s="11"/>
      <c r="KYX57" s="11"/>
      <c r="KYY57" s="11"/>
      <c r="KYZ57" s="11"/>
      <c r="KZA57" s="11"/>
      <c r="KZB57" s="11"/>
      <c r="KZC57" s="11"/>
      <c r="KZD57" s="11"/>
      <c r="KZE57" s="11"/>
      <c r="KZF57" s="11"/>
      <c r="KZG57" s="11"/>
      <c r="KZH57" s="11"/>
      <c r="KZI57" s="11"/>
      <c r="KZJ57" s="11"/>
      <c r="KZK57" s="11"/>
      <c r="KZL57" s="11"/>
      <c r="KZM57" s="11"/>
      <c r="KZN57" s="11"/>
      <c r="KZO57" s="11"/>
      <c r="KZP57" s="11"/>
      <c r="KZQ57" s="11"/>
      <c r="KZR57" s="11"/>
      <c r="KZS57" s="11"/>
      <c r="KZT57" s="11"/>
      <c r="KZU57" s="11"/>
      <c r="KZV57" s="11"/>
      <c r="KZW57" s="11"/>
      <c r="KZX57" s="11"/>
      <c r="KZY57" s="11"/>
      <c r="KZZ57" s="11"/>
      <c r="LAA57" s="11"/>
      <c r="LAB57" s="11"/>
      <c r="LAC57" s="11"/>
      <c r="LAD57" s="11"/>
      <c r="LAE57" s="11"/>
      <c r="LAF57" s="11"/>
      <c r="LAG57" s="11"/>
      <c r="LAH57" s="11"/>
      <c r="LAI57" s="11"/>
      <c r="LAJ57" s="11"/>
      <c r="LAK57" s="11"/>
      <c r="LAL57" s="11"/>
      <c r="LAM57" s="11"/>
      <c r="LAN57" s="11"/>
      <c r="LAO57" s="11"/>
      <c r="LAP57" s="11"/>
      <c r="LAQ57" s="11"/>
      <c r="LAR57" s="11"/>
      <c r="LAS57" s="11"/>
      <c r="LAT57" s="11"/>
      <c r="LAU57" s="11"/>
      <c r="LAV57" s="11"/>
      <c r="LAW57" s="11"/>
      <c r="LAX57" s="11"/>
      <c r="LAY57" s="11"/>
      <c r="LAZ57" s="11"/>
      <c r="LBA57" s="11"/>
      <c r="LBB57" s="11"/>
      <c r="LBC57" s="11"/>
      <c r="LBD57" s="11"/>
      <c r="LBE57" s="11"/>
      <c r="LBF57" s="11"/>
      <c r="LBG57" s="11"/>
      <c r="LBH57" s="11"/>
      <c r="LBI57" s="11"/>
      <c r="LBJ57" s="11"/>
      <c r="LBK57" s="11"/>
      <c r="LBL57" s="11"/>
      <c r="LBM57" s="11"/>
      <c r="LBN57" s="11"/>
      <c r="LBO57" s="11"/>
      <c r="LBP57" s="11"/>
      <c r="LBQ57" s="11"/>
      <c r="LBR57" s="11"/>
      <c r="LBS57" s="11"/>
      <c r="LBT57" s="11"/>
      <c r="LBU57" s="11"/>
      <c r="LBV57" s="11"/>
      <c r="LBW57" s="11"/>
      <c r="LBX57" s="11"/>
      <c r="LBY57" s="11"/>
      <c r="LBZ57" s="11"/>
      <c r="LCA57" s="11"/>
      <c r="LCB57" s="11"/>
      <c r="LCC57" s="11"/>
      <c r="LCD57" s="11"/>
      <c r="LCE57" s="11"/>
      <c r="LCF57" s="11"/>
      <c r="LCG57" s="11"/>
      <c r="LCH57" s="11"/>
      <c r="LCI57" s="11"/>
      <c r="LCJ57" s="11"/>
      <c r="LCK57" s="11"/>
      <c r="LCL57" s="11"/>
      <c r="LCM57" s="11"/>
      <c r="LCN57" s="11"/>
      <c r="LCO57" s="11"/>
      <c r="LCP57" s="11"/>
      <c r="LCQ57" s="11"/>
      <c r="LCR57" s="11"/>
      <c r="LCS57" s="11"/>
      <c r="LCT57" s="11"/>
      <c r="LCU57" s="11"/>
      <c r="LCV57" s="11"/>
      <c r="LCW57" s="11"/>
      <c r="LCX57" s="11"/>
      <c r="LCY57" s="11"/>
      <c r="LCZ57" s="11"/>
      <c r="LDA57" s="11"/>
      <c r="LDB57" s="11"/>
      <c r="LDC57" s="11"/>
      <c r="LDD57" s="11"/>
      <c r="LDE57" s="11"/>
      <c r="LDF57" s="11"/>
      <c r="LDG57" s="11"/>
      <c r="LDH57" s="11"/>
      <c r="LDI57" s="11"/>
      <c r="LDJ57" s="11"/>
      <c r="LDK57" s="11"/>
      <c r="LDL57" s="11"/>
      <c r="LDM57" s="11"/>
      <c r="LDN57" s="11"/>
      <c r="LDO57" s="11"/>
      <c r="LDP57" s="11"/>
      <c r="LDQ57" s="11"/>
      <c r="LDR57" s="11"/>
      <c r="LDS57" s="11"/>
      <c r="LDT57" s="11"/>
      <c r="LDU57" s="11"/>
      <c r="LDV57" s="11"/>
      <c r="LDW57" s="11"/>
      <c r="LDX57" s="11"/>
      <c r="LDY57" s="11"/>
      <c r="LDZ57" s="11"/>
      <c r="LEA57" s="11"/>
      <c r="LEB57" s="11"/>
      <c r="LEC57" s="11"/>
      <c r="LED57" s="11"/>
      <c r="LEE57" s="11"/>
      <c r="LEF57" s="11"/>
      <c r="LEG57" s="11"/>
      <c r="LEH57" s="11"/>
      <c r="LEI57" s="11"/>
      <c r="LEJ57" s="11"/>
      <c r="LEK57" s="11"/>
      <c r="LEL57" s="11"/>
      <c r="LEM57" s="11"/>
      <c r="LEN57" s="11"/>
      <c r="LEO57" s="11"/>
      <c r="LEP57" s="11"/>
      <c r="LEQ57" s="11"/>
      <c r="LER57" s="11"/>
      <c r="LES57" s="11"/>
      <c r="LET57" s="11"/>
      <c r="LEU57" s="11"/>
      <c r="LEV57" s="11"/>
      <c r="LEW57" s="11"/>
      <c r="LEX57" s="11"/>
      <c r="LEY57" s="11"/>
      <c r="LEZ57" s="11"/>
      <c r="LFA57" s="11"/>
      <c r="LFB57" s="11"/>
      <c r="LFC57" s="11"/>
      <c r="LFD57" s="11"/>
      <c r="LFE57" s="11"/>
      <c r="LFF57" s="11"/>
      <c r="LFG57" s="11"/>
      <c r="LFH57" s="11"/>
      <c r="LFI57" s="11"/>
      <c r="LFJ57" s="11"/>
      <c r="LFK57" s="11"/>
      <c r="LFL57" s="11"/>
      <c r="LFM57" s="11"/>
      <c r="LFN57" s="11"/>
      <c r="LFO57" s="11"/>
      <c r="LFP57" s="11"/>
      <c r="LFQ57" s="11"/>
      <c r="LFR57" s="11"/>
      <c r="LFS57" s="11"/>
      <c r="LFT57" s="11"/>
      <c r="LFU57" s="11"/>
      <c r="LFV57" s="11"/>
      <c r="LFW57" s="11"/>
      <c r="LFX57" s="11"/>
      <c r="LFY57" s="11"/>
      <c r="LFZ57" s="11"/>
      <c r="LGA57" s="11"/>
      <c r="LGB57" s="11"/>
      <c r="LGC57" s="11"/>
      <c r="LGD57" s="11"/>
      <c r="LGE57" s="11"/>
      <c r="LGF57" s="11"/>
      <c r="LGG57" s="11"/>
      <c r="LGH57" s="11"/>
      <c r="LGI57" s="11"/>
      <c r="LGJ57" s="11"/>
      <c r="LGK57" s="11"/>
      <c r="LGL57" s="11"/>
      <c r="LGM57" s="11"/>
      <c r="LGN57" s="11"/>
      <c r="LGO57" s="11"/>
      <c r="LGP57" s="11"/>
      <c r="LGQ57" s="11"/>
      <c r="LGR57" s="11"/>
      <c r="LGS57" s="11"/>
      <c r="LGT57" s="11"/>
      <c r="LGU57" s="11"/>
      <c r="LGV57" s="11"/>
      <c r="LGW57" s="11"/>
      <c r="LGX57" s="11"/>
      <c r="LGY57" s="11"/>
      <c r="LGZ57" s="11"/>
      <c r="LHA57" s="11"/>
      <c r="LHB57" s="11"/>
      <c r="LHC57" s="11"/>
      <c r="LHD57" s="11"/>
      <c r="LHE57" s="11"/>
      <c r="LHF57" s="11"/>
      <c r="LHG57" s="11"/>
      <c r="LHH57" s="11"/>
      <c r="LHI57" s="11"/>
      <c r="LHJ57" s="11"/>
      <c r="LHK57" s="11"/>
      <c r="LHL57" s="11"/>
      <c r="LHM57" s="11"/>
      <c r="LHN57" s="11"/>
      <c r="LHO57" s="11"/>
      <c r="LHP57" s="11"/>
      <c r="LHQ57" s="11"/>
      <c r="LHR57" s="11"/>
      <c r="LHS57" s="11"/>
      <c r="LHT57" s="11"/>
      <c r="LHU57" s="11"/>
      <c r="LHV57" s="11"/>
      <c r="LHW57" s="11"/>
      <c r="LHX57" s="11"/>
      <c r="LHY57" s="11"/>
      <c r="LHZ57" s="11"/>
      <c r="LIA57" s="11"/>
      <c r="LIB57" s="11"/>
      <c r="LIC57" s="11"/>
      <c r="LID57" s="11"/>
      <c r="LIE57" s="11"/>
      <c r="LIF57" s="11"/>
      <c r="LIG57" s="11"/>
      <c r="LIH57" s="11"/>
      <c r="LII57" s="11"/>
      <c r="LIJ57" s="11"/>
      <c r="LIK57" s="11"/>
      <c r="LIL57" s="11"/>
      <c r="LIM57" s="11"/>
      <c r="LIN57" s="11"/>
      <c r="LIO57" s="11"/>
      <c r="LIP57" s="11"/>
      <c r="LIQ57" s="11"/>
      <c r="LIR57" s="11"/>
      <c r="LIS57" s="11"/>
      <c r="LIT57" s="11"/>
      <c r="LIU57" s="11"/>
      <c r="LIV57" s="11"/>
      <c r="LIW57" s="11"/>
      <c r="LIX57" s="11"/>
      <c r="LIY57" s="11"/>
      <c r="LIZ57" s="11"/>
      <c r="LJA57" s="11"/>
      <c r="LJB57" s="11"/>
      <c r="LJC57" s="11"/>
      <c r="LJD57" s="11"/>
      <c r="LJE57" s="11"/>
      <c r="LJF57" s="11"/>
      <c r="LJG57" s="11"/>
      <c r="LJH57" s="11"/>
      <c r="LJI57" s="11"/>
      <c r="LJJ57" s="11"/>
      <c r="LJK57" s="11"/>
      <c r="LJL57" s="11"/>
      <c r="LJM57" s="11"/>
      <c r="LJN57" s="11"/>
      <c r="LJO57" s="11"/>
      <c r="LJP57" s="11"/>
      <c r="LJQ57" s="11"/>
      <c r="LJR57" s="11"/>
      <c r="LJS57" s="11"/>
      <c r="LJT57" s="11"/>
      <c r="LJU57" s="11"/>
      <c r="LJV57" s="11"/>
      <c r="LJW57" s="11"/>
      <c r="LJX57" s="11"/>
      <c r="LJY57" s="11"/>
      <c r="LJZ57" s="11"/>
      <c r="LKA57" s="11"/>
      <c r="LKB57" s="11"/>
      <c r="LKC57" s="11"/>
      <c r="LKD57" s="11"/>
      <c r="LKE57" s="11"/>
      <c r="LKF57" s="11"/>
      <c r="LKG57" s="11"/>
      <c r="LKH57" s="11"/>
      <c r="LKI57" s="11"/>
      <c r="LKJ57" s="11"/>
      <c r="LKK57" s="11"/>
      <c r="LKL57" s="11"/>
      <c r="LKM57" s="11"/>
      <c r="LKN57" s="11"/>
      <c r="LKO57" s="11"/>
      <c r="LKP57" s="11"/>
      <c r="LKQ57" s="11"/>
      <c r="LKR57" s="11"/>
      <c r="LKS57" s="11"/>
      <c r="LKT57" s="11"/>
      <c r="LKU57" s="11"/>
      <c r="LKV57" s="11"/>
      <c r="LKW57" s="11"/>
      <c r="LKX57" s="11"/>
      <c r="LKY57" s="11"/>
      <c r="LKZ57" s="11"/>
      <c r="LLA57" s="11"/>
      <c r="LLB57" s="11"/>
      <c r="LLC57" s="11"/>
      <c r="LLD57" s="11"/>
      <c r="LLE57" s="11"/>
      <c r="LLF57" s="11"/>
      <c r="LLG57" s="11"/>
      <c r="LLH57" s="11"/>
      <c r="LLI57" s="11"/>
      <c r="LLJ57" s="11"/>
      <c r="LLK57" s="11"/>
      <c r="LLL57" s="11"/>
      <c r="LLM57" s="11"/>
      <c r="LLN57" s="11"/>
      <c r="LLO57" s="11"/>
      <c r="LLP57" s="11"/>
      <c r="LLQ57" s="11"/>
      <c r="LLR57" s="11"/>
      <c r="LLS57" s="11"/>
      <c r="LLT57" s="11"/>
      <c r="LLU57" s="11"/>
      <c r="LLV57" s="11"/>
      <c r="LLW57" s="11"/>
      <c r="LLX57" s="11"/>
      <c r="LLY57" s="11"/>
      <c r="LLZ57" s="11"/>
      <c r="LMA57" s="11"/>
      <c r="LMB57" s="11"/>
      <c r="LMC57" s="11"/>
      <c r="LMD57" s="11"/>
      <c r="LME57" s="11"/>
      <c r="LMF57" s="11"/>
      <c r="LMG57" s="11"/>
      <c r="LMH57" s="11"/>
      <c r="LMI57" s="11"/>
      <c r="LMJ57" s="11"/>
      <c r="LMK57" s="11"/>
      <c r="LML57" s="11"/>
      <c r="LMM57" s="11"/>
      <c r="LMN57" s="11"/>
      <c r="LMO57" s="11"/>
      <c r="LMP57" s="11"/>
      <c r="LMQ57" s="11"/>
      <c r="LMR57" s="11"/>
      <c r="LMS57" s="11"/>
      <c r="LMT57" s="11"/>
      <c r="LMU57" s="11"/>
      <c r="LMV57" s="11"/>
      <c r="LMW57" s="11"/>
      <c r="LMX57" s="11"/>
      <c r="LMY57" s="11"/>
      <c r="LMZ57" s="11"/>
      <c r="LNA57" s="11"/>
      <c r="LNB57" s="11"/>
      <c r="LNC57" s="11"/>
      <c r="LND57" s="11"/>
      <c r="LNE57" s="11"/>
      <c r="LNF57" s="11"/>
      <c r="LNG57" s="11"/>
      <c r="LNH57" s="11"/>
      <c r="LNI57" s="11"/>
      <c r="LNJ57" s="11"/>
      <c r="LNK57" s="11"/>
      <c r="LNL57" s="11"/>
      <c r="LNM57" s="11"/>
      <c r="LNN57" s="11"/>
      <c r="LNO57" s="11"/>
      <c r="LNP57" s="11"/>
      <c r="LNQ57" s="11"/>
      <c r="LNR57" s="11"/>
      <c r="LNS57" s="11"/>
      <c r="LNT57" s="11"/>
      <c r="LNU57" s="11"/>
      <c r="LNV57" s="11"/>
      <c r="LNW57" s="11"/>
      <c r="LNX57" s="11"/>
      <c r="LNY57" s="11"/>
      <c r="LNZ57" s="11"/>
      <c r="LOA57" s="11"/>
      <c r="LOB57" s="11"/>
      <c r="LOC57" s="11"/>
      <c r="LOD57" s="11"/>
      <c r="LOE57" s="11"/>
      <c r="LOF57" s="11"/>
      <c r="LOG57" s="11"/>
      <c r="LOH57" s="11"/>
      <c r="LOI57" s="11"/>
      <c r="LOJ57" s="11"/>
      <c r="LOK57" s="11"/>
      <c r="LOL57" s="11"/>
      <c r="LOM57" s="11"/>
      <c r="LON57" s="11"/>
      <c r="LOO57" s="11"/>
      <c r="LOP57" s="11"/>
      <c r="LOQ57" s="11"/>
      <c r="LOR57" s="11"/>
      <c r="LOS57" s="11"/>
      <c r="LOT57" s="11"/>
      <c r="LOU57" s="11"/>
      <c r="LOV57" s="11"/>
      <c r="LOW57" s="11"/>
      <c r="LOX57" s="11"/>
      <c r="LOY57" s="11"/>
      <c r="LOZ57" s="11"/>
      <c r="LPA57" s="11"/>
      <c r="LPB57" s="11"/>
      <c r="LPC57" s="11"/>
      <c r="LPD57" s="11"/>
      <c r="LPE57" s="11"/>
      <c r="LPF57" s="11"/>
      <c r="LPG57" s="11"/>
      <c r="LPH57" s="11"/>
      <c r="LPI57" s="11"/>
      <c r="LPJ57" s="11"/>
      <c r="LPK57" s="11"/>
      <c r="LPL57" s="11"/>
      <c r="LPM57" s="11"/>
      <c r="LPN57" s="11"/>
      <c r="LPO57" s="11"/>
      <c r="LPP57" s="11"/>
      <c r="LPQ57" s="11"/>
      <c r="LPR57" s="11"/>
      <c r="LPS57" s="11"/>
      <c r="LPT57" s="11"/>
      <c r="LPU57" s="11"/>
      <c r="LPV57" s="11"/>
      <c r="LPW57" s="11"/>
      <c r="LPX57" s="11"/>
      <c r="LPY57" s="11"/>
      <c r="LPZ57" s="11"/>
      <c r="LQA57" s="11"/>
      <c r="LQB57" s="11"/>
      <c r="LQC57" s="11"/>
      <c r="LQD57" s="11"/>
      <c r="LQE57" s="11"/>
      <c r="LQF57" s="11"/>
      <c r="LQG57" s="11"/>
      <c r="LQH57" s="11"/>
      <c r="LQI57" s="11"/>
      <c r="LQJ57" s="11"/>
      <c r="LQK57" s="11"/>
      <c r="LQL57" s="11"/>
      <c r="LQM57" s="11"/>
      <c r="LQN57" s="11"/>
      <c r="LQO57" s="11"/>
      <c r="LQP57" s="11"/>
      <c r="LQQ57" s="11"/>
      <c r="LQR57" s="11"/>
      <c r="LQS57" s="11"/>
      <c r="LQT57" s="11"/>
      <c r="LQU57" s="11"/>
      <c r="LQV57" s="11"/>
      <c r="LQW57" s="11"/>
      <c r="LQX57" s="11"/>
      <c r="LQY57" s="11"/>
      <c r="LQZ57" s="11"/>
      <c r="LRA57" s="11"/>
      <c r="LRB57" s="11"/>
      <c r="LRC57" s="11"/>
      <c r="LRD57" s="11"/>
      <c r="LRE57" s="11"/>
      <c r="LRF57" s="11"/>
      <c r="LRG57" s="11"/>
      <c r="LRH57" s="11"/>
      <c r="LRI57" s="11"/>
      <c r="LRJ57" s="11"/>
      <c r="LRK57" s="11"/>
      <c r="LRL57" s="11"/>
      <c r="LRM57" s="11"/>
      <c r="LRN57" s="11"/>
      <c r="LRO57" s="11"/>
      <c r="LRP57" s="11"/>
      <c r="LRQ57" s="11"/>
      <c r="LRR57" s="11"/>
      <c r="LRS57" s="11"/>
      <c r="LRT57" s="11"/>
      <c r="LRU57" s="11"/>
      <c r="LRV57" s="11"/>
      <c r="LRW57" s="11"/>
      <c r="LRX57" s="11"/>
      <c r="LRY57" s="11"/>
      <c r="LRZ57" s="11"/>
      <c r="LSA57" s="11"/>
      <c r="LSB57" s="11"/>
      <c r="LSC57" s="11"/>
      <c r="LSD57" s="11"/>
      <c r="LSE57" s="11"/>
      <c r="LSF57" s="11"/>
      <c r="LSG57" s="11"/>
      <c r="LSH57" s="11"/>
      <c r="LSI57" s="11"/>
      <c r="LSJ57" s="11"/>
      <c r="LSK57" s="11"/>
      <c r="LSL57" s="11"/>
      <c r="LSM57" s="11"/>
      <c r="LSN57" s="11"/>
      <c r="LSO57" s="11"/>
      <c r="LSP57" s="11"/>
      <c r="LSQ57" s="11"/>
      <c r="LSR57" s="11"/>
      <c r="LSS57" s="11"/>
      <c r="LST57" s="11"/>
      <c r="LSU57" s="11"/>
      <c r="LSV57" s="11"/>
      <c r="LSW57" s="11"/>
      <c r="LSX57" s="11"/>
      <c r="LSY57" s="11"/>
      <c r="LSZ57" s="11"/>
      <c r="LTA57" s="11"/>
      <c r="LTB57" s="11"/>
      <c r="LTC57" s="11"/>
      <c r="LTD57" s="11"/>
      <c r="LTE57" s="11"/>
      <c r="LTF57" s="11"/>
      <c r="LTG57" s="11"/>
      <c r="LTH57" s="11"/>
      <c r="LTI57" s="11"/>
      <c r="LTJ57" s="11"/>
      <c r="LTK57" s="11"/>
      <c r="LTL57" s="11"/>
      <c r="LTM57" s="11"/>
      <c r="LTN57" s="11"/>
      <c r="LTO57" s="11"/>
      <c r="LTP57" s="11"/>
      <c r="LTQ57" s="11"/>
      <c r="LTR57" s="11"/>
      <c r="LTS57" s="11"/>
      <c r="LTT57" s="11"/>
      <c r="LTU57" s="11"/>
      <c r="LTV57" s="11"/>
      <c r="LTW57" s="11"/>
      <c r="LTX57" s="11"/>
      <c r="LTY57" s="11"/>
      <c r="LTZ57" s="11"/>
      <c r="LUA57" s="11"/>
      <c r="LUB57" s="11"/>
      <c r="LUC57" s="11"/>
      <c r="LUD57" s="11"/>
      <c r="LUE57" s="11"/>
      <c r="LUF57" s="11"/>
      <c r="LUG57" s="11"/>
      <c r="LUH57" s="11"/>
      <c r="LUI57" s="11"/>
      <c r="LUJ57" s="11"/>
      <c r="LUK57" s="11"/>
      <c r="LUL57" s="11"/>
      <c r="LUM57" s="11"/>
      <c r="LUN57" s="11"/>
      <c r="LUO57" s="11"/>
      <c r="LUP57" s="11"/>
      <c r="LUQ57" s="11"/>
      <c r="LUR57" s="11"/>
      <c r="LUS57" s="11"/>
      <c r="LUT57" s="11"/>
      <c r="LUU57" s="11"/>
      <c r="LUV57" s="11"/>
      <c r="LUW57" s="11"/>
      <c r="LUX57" s="11"/>
      <c r="LUY57" s="11"/>
      <c r="LUZ57" s="11"/>
      <c r="LVA57" s="11"/>
      <c r="LVB57" s="11"/>
      <c r="LVC57" s="11"/>
      <c r="LVD57" s="11"/>
      <c r="LVE57" s="11"/>
      <c r="LVF57" s="11"/>
      <c r="LVG57" s="11"/>
      <c r="LVH57" s="11"/>
      <c r="LVI57" s="11"/>
      <c r="LVJ57" s="11"/>
      <c r="LVK57" s="11"/>
      <c r="LVL57" s="11"/>
      <c r="LVM57" s="11"/>
      <c r="LVN57" s="11"/>
      <c r="LVO57" s="11"/>
      <c r="LVP57" s="11"/>
      <c r="LVQ57" s="11"/>
      <c r="LVR57" s="11"/>
      <c r="LVS57" s="11"/>
      <c r="LVT57" s="11"/>
      <c r="LVU57" s="11"/>
      <c r="LVV57" s="11"/>
      <c r="LVW57" s="11"/>
      <c r="LVX57" s="11"/>
      <c r="LVY57" s="11"/>
      <c r="LVZ57" s="11"/>
      <c r="LWA57" s="11"/>
      <c r="LWB57" s="11"/>
      <c r="LWC57" s="11"/>
      <c r="LWD57" s="11"/>
      <c r="LWE57" s="11"/>
      <c r="LWF57" s="11"/>
      <c r="LWG57" s="11"/>
      <c r="LWH57" s="11"/>
      <c r="LWI57" s="11"/>
      <c r="LWJ57" s="11"/>
      <c r="LWK57" s="11"/>
      <c r="LWL57" s="11"/>
      <c r="LWM57" s="11"/>
      <c r="LWN57" s="11"/>
      <c r="LWO57" s="11"/>
      <c r="LWP57" s="11"/>
      <c r="LWQ57" s="11"/>
      <c r="LWR57" s="11"/>
      <c r="LWS57" s="11"/>
      <c r="LWT57" s="11"/>
      <c r="LWU57" s="11"/>
      <c r="LWV57" s="11"/>
      <c r="LWW57" s="11"/>
      <c r="LWX57" s="11"/>
      <c r="LWY57" s="11"/>
      <c r="LWZ57" s="11"/>
      <c r="LXA57" s="11"/>
      <c r="LXB57" s="11"/>
      <c r="LXC57" s="11"/>
      <c r="LXD57" s="11"/>
      <c r="LXE57" s="11"/>
      <c r="LXF57" s="11"/>
      <c r="LXG57" s="11"/>
      <c r="LXH57" s="11"/>
      <c r="LXI57" s="11"/>
      <c r="LXJ57" s="11"/>
      <c r="LXK57" s="11"/>
      <c r="LXL57" s="11"/>
      <c r="LXM57" s="11"/>
      <c r="LXN57" s="11"/>
      <c r="LXO57" s="11"/>
      <c r="LXP57" s="11"/>
      <c r="LXQ57" s="11"/>
      <c r="LXR57" s="11"/>
      <c r="LXS57" s="11"/>
      <c r="LXT57" s="11"/>
      <c r="LXU57" s="11"/>
      <c r="LXV57" s="11"/>
      <c r="LXW57" s="11"/>
      <c r="LXX57" s="11"/>
      <c r="LXY57" s="11"/>
      <c r="LXZ57" s="11"/>
      <c r="LYA57" s="11"/>
      <c r="LYB57" s="11"/>
      <c r="LYC57" s="11"/>
      <c r="LYD57" s="11"/>
      <c r="LYE57" s="11"/>
      <c r="LYF57" s="11"/>
      <c r="LYG57" s="11"/>
      <c r="LYH57" s="11"/>
      <c r="LYI57" s="11"/>
      <c r="LYJ57" s="11"/>
      <c r="LYK57" s="11"/>
      <c r="LYL57" s="11"/>
      <c r="LYM57" s="11"/>
      <c r="LYN57" s="11"/>
      <c r="LYO57" s="11"/>
      <c r="LYP57" s="11"/>
      <c r="LYQ57" s="11"/>
      <c r="LYR57" s="11"/>
      <c r="LYS57" s="11"/>
      <c r="LYT57" s="11"/>
      <c r="LYU57" s="11"/>
      <c r="LYV57" s="11"/>
      <c r="LYW57" s="11"/>
      <c r="LYX57" s="11"/>
      <c r="LYY57" s="11"/>
      <c r="LYZ57" s="11"/>
      <c r="LZA57" s="11"/>
      <c r="LZB57" s="11"/>
      <c r="LZC57" s="11"/>
      <c r="LZD57" s="11"/>
      <c r="LZE57" s="11"/>
      <c r="LZF57" s="11"/>
      <c r="LZG57" s="11"/>
      <c r="LZH57" s="11"/>
      <c r="LZI57" s="11"/>
      <c r="LZJ57" s="11"/>
      <c r="LZK57" s="11"/>
      <c r="LZL57" s="11"/>
      <c r="LZM57" s="11"/>
      <c r="LZN57" s="11"/>
      <c r="LZO57" s="11"/>
      <c r="LZP57" s="11"/>
      <c r="LZQ57" s="11"/>
      <c r="LZR57" s="11"/>
      <c r="LZS57" s="11"/>
      <c r="LZT57" s="11"/>
      <c r="LZU57" s="11"/>
      <c r="LZV57" s="11"/>
      <c r="LZW57" s="11"/>
      <c r="LZX57" s="11"/>
      <c r="LZY57" s="11"/>
      <c r="LZZ57" s="11"/>
      <c r="MAA57" s="11"/>
      <c r="MAB57" s="11"/>
      <c r="MAC57" s="11"/>
      <c r="MAD57" s="11"/>
      <c r="MAE57" s="11"/>
      <c r="MAF57" s="11"/>
      <c r="MAG57" s="11"/>
      <c r="MAH57" s="11"/>
      <c r="MAI57" s="11"/>
      <c r="MAJ57" s="11"/>
      <c r="MAK57" s="11"/>
      <c r="MAL57" s="11"/>
      <c r="MAM57" s="11"/>
      <c r="MAN57" s="11"/>
      <c r="MAO57" s="11"/>
      <c r="MAP57" s="11"/>
      <c r="MAQ57" s="11"/>
      <c r="MAR57" s="11"/>
      <c r="MAS57" s="11"/>
      <c r="MAT57" s="11"/>
      <c r="MAU57" s="11"/>
      <c r="MAV57" s="11"/>
      <c r="MAW57" s="11"/>
      <c r="MAX57" s="11"/>
      <c r="MAY57" s="11"/>
      <c r="MAZ57" s="11"/>
      <c r="MBA57" s="11"/>
      <c r="MBB57" s="11"/>
      <c r="MBC57" s="11"/>
      <c r="MBD57" s="11"/>
      <c r="MBE57" s="11"/>
      <c r="MBF57" s="11"/>
      <c r="MBG57" s="11"/>
      <c r="MBH57" s="11"/>
      <c r="MBI57" s="11"/>
      <c r="MBJ57" s="11"/>
      <c r="MBK57" s="11"/>
      <c r="MBL57" s="11"/>
      <c r="MBM57" s="11"/>
      <c r="MBN57" s="11"/>
      <c r="MBO57" s="11"/>
      <c r="MBP57" s="11"/>
      <c r="MBQ57" s="11"/>
      <c r="MBR57" s="11"/>
      <c r="MBS57" s="11"/>
      <c r="MBT57" s="11"/>
      <c r="MBU57" s="11"/>
      <c r="MBV57" s="11"/>
      <c r="MBW57" s="11"/>
      <c r="MBX57" s="11"/>
      <c r="MBY57" s="11"/>
      <c r="MBZ57" s="11"/>
      <c r="MCA57" s="11"/>
      <c r="MCB57" s="11"/>
      <c r="MCC57" s="11"/>
      <c r="MCD57" s="11"/>
      <c r="MCE57" s="11"/>
      <c r="MCF57" s="11"/>
      <c r="MCG57" s="11"/>
      <c r="MCH57" s="11"/>
      <c r="MCI57" s="11"/>
      <c r="MCJ57" s="11"/>
      <c r="MCK57" s="11"/>
      <c r="MCL57" s="11"/>
      <c r="MCM57" s="11"/>
      <c r="MCN57" s="11"/>
      <c r="MCO57" s="11"/>
      <c r="MCP57" s="11"/>
      <c r="MCQ57" s="11"/>
      <c r="MCR57" s="11"/>
      <c r="MCS57" s="11"/>
      <c r="MCT57" s="11"/>
      <c r="MCU57" s="11"/>
      <c r="MCV57" s="11"/>
      <c r="MCW57" s="11"/>
      <c r="MCX57" s="11"/>
      <c r="MCY57" s="11"/>
      <c r="MCZ57" s="11"/>
      <c r="MDA57" s="11"/>
      <c r="MDB57" s="11"/>
      <c r="MDC57" s="11"/>
      <c r="MDD57" s="11"/>
      <c r="MDE57" s="11"/>
      <c r="MDF57" s="11"/>
      <c r="MDG57" s="11"/>
      <c r="MDH57" s="11"/>
      <c r="MDI57" s="11"/>
      <c r="MDJ57" s="11"/>
      <c r="MDK57" s="11"/>
      <c r="MDL57" s="11"/>
      <c r="MDM57" s="11"/>
      <c r="MDN57" s="11"/>
      <c r="MDO57" s="11"/>
      <c r="MDP57" s="11"/>
      <c r="MDQ57" s="11"/>
      <c r="MDR57" s="11"/>
      <c r="MDS57" s="11"/>
      <c r="MDT57" s="11"/>
      <c r="MDU57" s="11"/>
      <c r="MDV57" s="11"/>
      <c r="MDW57" s="11"/>
      <c r="MDX57" s="11"/>
      <c r="MDY57" s="11"/>
      <c r="MDZ57" s="11"/>
      <c r="MEA57" s="11"/>
      <c r="MEB57" s="11"/>
      <c r="MEC57" s="11"/>
      <c r="MED57" s="11"/>
      <c r="MEE57" s="11"/>
      <c r="MEF57" s="11"/>
      <c r="MEG57" s="11"/>
      <c r="MEH57" s="11"/>
      <c r="MEI57" s="11"/>
      <c r="MEJ57" s="11"/>
      <c r="MEK57" s="11"/>
      <c r="MEL57" s="11"/>
      <c r="MEM57" s="11"/>
      <c r="MEN57" s="11"/>
      <c r="MEO57" s="11"/>
      <c r="MEP57" s="11"/>
      <c r="MEQ57" s="11"/>
      <c r="MER57" s="11"/>
      <c r="MES57" s="11"/>
      <c r="MET57" s="11"/>
      <c r="MEU57" s="11"/>
      <c r="MEV57" s="11"/>
      <c r="MEW57" s="11"/>
      <c r="MEX57" s="11"/>
      <c r="MEY57" s="11"/>
      <c r="MEZ57" s="11"/>
      <c r="MFA57" s="11"/>
      <c r="MFB57" s="11"/>
      <c r="MFC57" s="11"/>
      <c r="MFD57" s="11"/>
      <c r="MFE57" s="11"/>
      <c r="MFF57" s="11"/>
      <c r="MFG57" s="11"/>
      <c r="MFH57" s="11"/>
      <c r="MFI57" s="11"/>
      <c r="MFJ57" s="11"/>
      <c r="MFK57" s="11"/>
      <c r="MFL57" s="11"/>
      <c r="MFM57" s="11"/>
      <c r="MFN57" s="11"/>
      <c r="MFO57" s="11"/>
      <c r="MFP57" s="11"/>
      <c r="MFQ57" s="11"/>
      <c r="MFR57" s="11"/>
      <c r="MFS57" s="11"/>
      <c r="MFT57" s="11"/>
      <c r="MFU57" s="11"/>
      <c r="MFV57" s="11"/>
      <c r="MFW57" s="11"/>
      <c r="MFX57" s="11"/>
      <c r="MFY57" s="11"/>
      <c r="MFZ57" s="11"/>
      <c r="MGA57" s="11"/>
      <c r="MGB57" s="11"/>
      <c r="MGC57" s="11"/>
      <c r="MGD57" s="11"/>
      <c r="MGE57" s="11"/>
      <c r="MGF57" s="11"/>
      <c r="MGG57" s="11"/>
      <c r="MGH57" s="11"/>
      <c r="MGI57" s="11"/>
      <c r="MGJ57" s="11"/>
      <c r="MGK57" s="11"/>
      <c r="MGL57" s="11"/>
      <c r="MGM57" s="11"/>
      <c r="MGN57" s="11"/>
      <c r="MGO57" s="11"/>
      <c r="MGP57" s="11"/>
      <c r="MGQ57" s="11"/>
      <c r="MGR57" s="11"/>
      <c r="MGS57" s="11"/>
      <c r="MGT57" s="11"/>
      <c r="MGU57" s="11"/>
      <c r="MGV57" s="11"/>
      <c r="MGW57" s="11"/>
      <c r="MGX57" s="11"/>
      <c r="MGY57" s="11"/>
      <c r="MGZ57" s="11"/>
      <c r="MHA57" s="11"/>
      <c r="MHB57" s="11"/>
      <c r="MHC57" s="11"/>
      <c r="MHD57" s="11"/>
      <c r="MHE57" s="11"/>
      <c r="MHF57" s="11"/>
      <c r="MHG57" s="11"/>
      <c r="MHH57" s="11"/>
      <c r="MHI57" s="11"/>
      <c r="MHJ57" s="11"/>
      <c r="MHK57" s="11"/>
      <c r="MHL57" s="11"/>
      <c r="MHM57" s="11"/>
      <c r="MHN57" s="11"/>
      <c r="MHO57" s="11"/>
      <c r="MHP57" s="11"/>
      <c r="MHQ57" s="11"/>
      <c r="MHR57" s="11"/>
      <c r="MHS57" s="11"/>
      <c r="MHT57" s="11"/>
      <c r="MHU57" s="11"/>
      <c r="MHV57" s="11"/>
      <c r="MHW57" s="11"/>
      <c r="MHX57" s="11"/>
      <c r="MHY57" s="11"/>
      <c r="MHZ57" s="11"/>
      <c r="MIA57" s="11"/>
      <c r="MIB57" s="11"/>
      <c r="MIC57" s="11"/>
      <c r="MID57" s="11"/>
      <c r="MIE57" s="11"/>
      <c r="MIF57" s="11"/>
      <c r="MIG57" s="11"/>
      <c r="MIH57" s="11"/>
      <c r="MII57" s="11"/>
      <c r="MIJ57" s="11"/>
      <c r="MIK57" s="11"/>
      <c r="MIL57" s="11"/>
      <c r="MIM57" s="11"/>
      <c r="MIN57" s="11"/>
      <c r="MIO57" s="11"/>
      <c r="MIP57" s="11"/>
      <c r="MIQ57" s="11"/>
      <c r="MIR57" s="11"/>
      <c r="MIS57" s="11"/>
      <c r="MIT57" s="11"/>
      <c r="MIU57" s="11"/>
      <c r="MIV57" s="11"/>
      <c r="MIW57" s="11"/>
      <c r="MIX57" s="11"/>
      <c r="MIY57" s="11"/>
      <c r="MIZ57" s="11"/>
      <c r="MJA57" s="11"/>
      <c r="MJB57" s="11"/>
      <c r="MJC57" s="11"/>
      <c r="MJD57" s="11"/>
      <c r="MJE57" s="11"/>
      <c r="MJF57" s="11"/>
      <c r="MJG57" s="11"/>
      <c r="MJH57" s="11"/>
      <c r="MJI57" s="11"/>
      <c r="MJJ57" s="11"/>
      <c r="MJK57" s="11"/>
      <c r="MJL57" s="11"/>
      <c r="MJM57" s="11"/>
      <c r="MJN57" s="11"/>
      <c r="MJO57" s="11"/>
      <c r="MJP57" s="11"/>
      <c r="MJQ57" s="11"/>
      <c r="MJR57" s="11"/>
      <c r="MJS57" s="11"/>
      <c r="MJT57" s="11"/>
      <c r="MJU57" s="11"/>
      <c r="MJV57" s="11"/>
      <c r="MJW57" s="11"/>
      <c r="MJX57" s="11"/>
      <c r="MJY57" s="11"/>
      <c r="MJZ57" s="11"/>
      <c r="MKA57" s="11"/>
      <c r="MKB57" s="11"/>
      <c r="MKC57" s="11"/>
      <c r="MKD57" s="11"/>
      <c r="MKE57" s="11"/>
      <c r="MKF57" s="11"/>
      <c r="MKG57" s="11"/>
      <c r="MKH57" s="11"/>
      <c r="MKI57" s="11"/>
      <c r="MKJ57" s="11"/>
      <c r="MKK57" s="11"/>
      <c r="MKL57" s="11"/>
      <c r="MKM57" s="11"/>
      <c r="MKN57" s="11"/>
      <c r="MKO57" s="11"/>
      <c r="MKP57" s="11"/>
      <c r="MKQ57" s="11"/>
      <c r="MKR57" s="11"/>
      <c r="MKS57" s="11"/>
      <c r="MKT57" s="11"/>
      <c r="MKU57" s="11"/>
      <c r="MKV57" s="11"/>
      <c r="MKW57" s="11"/>
      <c r="MKX57" s="11"/>
      <c r="MKY57" s="11"/>
      <c r="MKZ57" s="11"/>
      <c r="MLA57" s="11"/>
      <c r="MLB57" s="11"/>
      <c r="MLC57" s="11"/>
      <c r="MLD57" s="11"/>
      <c r="MLE57" s="11"/>
      <c r="MLF57" s="11"/>
      <c r="MLG57" s="11"/>
      <c r="MLH57" s="11"/>
      <c r="MLI57" s="11"/>
      <c r="MLJ57" s="11"/>
      <c r="MLK57" s="11"/>
      <c r="MLL57" s="11"/>
      <c r="MLM57" s="11"/>
      <c r="MLN57" s="11"/>
      <c r="MLO57" s="11"/>
      <c r="MLP57" s="11"/>
      <c r="MLQ57" s="11"/>
      <c r="MLR57" s="11"/>
      <c r="MLS57" s="11"/>
      <c r="MLT57" s="11"/>
      <c r="MLU57" s="11"/>
      <c r="MLV57" s="11"/>
      <c r="MLW57" s="11"/>
      <c r="MLX57" s="11"/>
      <c r="MLY57" s="11"/>
      <c r="MLZ57" s="11"/>
      <c r="MMA57" s="11"/>
      <c r="MMB57" s="11"/>
      <c r="MMC57" s="11"/>
      <c r="MMD57" s="11"/>
      <c r="MME57" s="11"/>
      <c r="MMF57" s="11"/>
      <c r="MMG57" s="11"/>
      <c r="MMH57" s="11"/>
      <c r="MMI57" s="11"/>
      <c r="MMJ57" s="11"/>
      <c r="MMK57" s="11"/>
      <c r="MML57" s="11"/>
      <c r="MMM57" s="11"/>
      <c r="MMN57" s="11"/>
      <c r="MMO57" s="11"/>
      <c r="MMP57" s="11"/>
      <c r="MMQ57" s="11"/>
      <c r="MMR57" s="11"/>
      <c r="MMS57" s="11"/>
      <c r="MMT57" s="11"/>
      <c r="MMU57" s="11"/>
      <c r="MMV57" s="11"/>
      <c r="MMW57" s="11"/>
      <c r="MMX57" s="11"/>
      <c r="MMY57" s="11"/>
      <c r="MMZ57" s="11"/>
      <c r="MNA57" s="11"/>
      <c r="MNB57" s="11"/>
      <c r="MNC57" s="11"/>
      <c r="MND57" s="11"/>
      <c r="MNE57" s="11"/>
      <c r="MNF57" s="11"/>
      <c r="MNG57" s="11"/>
      <c r="MNH57" s="11"/>
      <c r="MNI57" s="11"/>
      <c r="MNJ57" s="11"/>
      <c r="MNK57" s="11"/>
      <c r="MNL57" s="11"/>
      <c r="MNM57" s="11"/>
      <c r="MNN57" s="11"/>
      <c r="MNO57" s="11"/>
      <c r="MNP57" s="11"/>
      <c r="MNQ57" s="11"/>
      <c r="MNR57" s="11"/>
      <c r="MNS57" s="11"/>
      <c r="MNT57" s="11"/>
      <c r="MNU57" s="11"/>
      <c r="MNV57" s="11"/>
      <c r="MNW57" s="11"/>
      <c r="MNX57" s="11"/>
      <c r="MNY57" s="11"/>
      <c r="MNZ57" s="11"/>
      <c r="MOA57" s="11"/>
      <c r="MOB57" s="11"/>
      <c r="MOC57" s="11"/>
      <c r="MOD57" s="11"/>
      <c r="MOE57" s="11"/>
      <c r="MOF57" s="11"/>
      <c r="MOG57" s="11"/>
      <c r="MOH57" s="11"/>
      <c r="MOI57" s="11"/>
      <c r="MOJ57" s="11"/>
      <c r="MOK57" s="11"/>
      <c r="MOL57" s="11"/>
      <c r="MOM57" s="11"/>
      <c r="MON57" s="11"/>
      <c r="MOO57" s="11"/>
      <c r="MOP57" s="11"/>
      <c r="MOQ57" s="11"/>
      <c r="MOR57" s="11"/>
      <c r="MOS57" s="11"/>
      <c r="MOT57" s="11"/>
      <c r="MOU57" s="11"/>
      <c r="MOV57" s="11"/>
      <c r="MOW57" s="11"/>
      <c r="MOX57" s="11"/>
      <c r="MOY57" s="11"/>
      <c r="MOZ57" s="11"/>
      <c r="MPA57" s="11"/>
      <c r="MPB57" s="11"/>
      <c r="MPC57" s="11"/>
      <c r="MPD57" s="11"/>
      <c r="MPE57" s="11"/>
      <c r="MPF57" s="11"/>
      <c r="MPG57" s="11"/>
      <c r="MPH57" s="11"/>
      <c r="MPI57" s="11"/>
      <c r="MPJ57" s="11"/>
      <c r="MPK57" s="11"/>
      <c r="MPL57" s="11"/>
      <c r="MPM57" s="11"/>
      <c r="MPN57" s="11"/>
      <c r="MPO57" s="11"/>
      <c r="MPP57" s="11"/>
      <c r="MPQ57" s="11"/>
      <c r="MPR57" s="11"/>
      <c r="MPS57" s="11"/>
      <c r="MPT57" s="11"/>
      <c r="MPU57" s="11"/>
      <c r="MPV57" s="11"/>
      <c r="MPW57" s="11"/>
      <c r="MPX57" s="11"/>
      <c r="MPY57" s="11"/>
      <c r="MPZ57" s="11"/>
      <c r="MQA57" s="11"/>
      <c r="MQB57" s="11"/>
      <c r="MQC57" s="11"/>
      <c r="MQD57" s="11"/>
      <c r="MQE57" s="11"/>
      <c r="MQF57" s="11"/>
      <c r="MQG57" s="11"/>
      <c r="MQH57" s="11"/>
      <c r="MQI57" s="11"/>
      <c r="MQJ57" s="11"/>
      <c r="MQK57" s="11"/>
      <c r="MQL57" s="11"/>
      <c r="MQM57" s="11"/>
      <c r="MQN57" s="11"/>
      <c r="MQO57" s="11"/>
      <c r="MQP57" s="11"/>
      <c r="MQQ57" s="11"/>
      <c r="MQR57" s="11"/>
      <c r="MQS57" s="11"/>
      <c r="MQT57" s="11"/>
      <c r="MQU57" s="11"/>
      <c r="MQV57" s="11"/>
      <c r="MQW57" s="11"/>
      <c r="MQX57" s="11"/>
      <c r="MQY57" s="11"/>
      <c r="MQZ57" s="11"/>
      <c r="MRA57" s="11"/>
      <c r="MRB57" s="11"/>
      <c r="MRC57" s="11"/>
      <c r="MRD57" s="11"/>
      <c r="MRE57" s="11"/>
      <c r="MRF57" s="11"/>
      <c r="MRG57" s="11"/>
      <c r="MRH57" s="11"/>
      <c r="MRI57" s="11"/>
      <c r="MRJ57" s="11"/>
      <c r="MRK57" s="11"/>
      <c r="MRL57" s="11"/>
      <c r="MRM57" s="11"/>
      <c r="MRN57" s="11"/>
      <c r="MRO57" s="11"/>
      <c r="MRP57" s="11"/>
      <c r="MRQ57" s="11"/>
      <c r="MRR57" s="11"/>
      <c r="MRS57" s="11"/>
      <c r="MRT57" s="11"/>
      <c r="MRU57" s="11"/>
      <c r="MRV57" s="11"/>
      <c r="MRW57" s="11"/>
      <c r="MRX57" s="11"/>
      <c r="MRY57" s="11"/>
      <c r="MRZ57" s="11"/>
      <c r="MSA57" s="11"/>
      <c r="MSB57" s="11"/>
      <c r="MSC57" s="11"/>
      <c r="MSD57" s="11"/>
      <c r="MSE57" s="11"/>
      <c r="MSF57" s="11"/>
      <c r="MSG57" s="11"/>
      <c r="MSH57" s="11"/>
      <c r="MSI57" s="11"/>
      <c r="MSJ57" s="11"/>
      <c r="MSK57" s="11"/>
      <c r="MSL57" s="11"/>
      <c r="MSM57" s="11"/>
      <c r="MSN57" s="11"/>
      <c r="MSO57" s="11"/>
      <c r="MSP57" s="11"/>
      <c r="MSQ57" s="11"/>
      <c r="MSR57" s="11"/>
      <c r="MSS57" s="11"/>
      <c r="MST57" s="11"/>
      <c r="MSU57" s="11"/>
      <c r="MSV57" s="11"/>
      <c r="MSW57" s="11"/>
      <c r="MSX57" s="11"/>
      <c r="MSY57" s="11"/>
      <c r="MSZ57" s="11"/>
      <c r="MTA57" s="11"/>
      <c r="MTB57" s="11"/>
      <c r="MTC57" s="11"/>
      <c r="MTD57" s="11"/>
      <c r="MTE57" s="11"/>
      <c r="MTF57" s="11"/>
      <c r="MTG57" s="11"/>
      <c r="MTH57" s="11"/>
      <c r="MTI57" s="11"/>
      <c r="MTJ57" s="11"/>
      <c r="MTK57" s="11"/>
      <c r="MTL57" s="11"/>
      <c r="MTM57" s="11"/>
      <c r="MTN57" s="11"/>
      <c r="MTO57" s="11"/>
      <c r="MTP57" s="11"/>
      <c r="MTQ57" s="11"/>
      <c r="MTR57" s="11"/>
      <c r="MTS57" s="11"/>
      <c r="MTT57" s="11"/>
      <c r="MTU57" s="11"/>
      <c r="MTV57" s="11"/>
      <c r="MTW57" s="11"/>
      <c r="MTX57" s="11"/>
      <c r="MTY57" s="11"/>
      <c r="MTZ57" s="11"/>
      <c r="MUA57" s="11"/>
      <c r="MUB57" s="11"/>
      <c r="MUC57" s="11"/>
      <c r="MUD57" s="11"/>
      <c r="MUE57" s="11"/>
      <c r="MUF57" s="11"/>
      <c r="MUG57" s="11"/>
      <c r="MUH57" s="11"/>
      <c r="MUI57" s="11"/>
      <c r="MUJ57" s="11"/>
      <c r="MUK57" s="11"/>
      <c r="MUL57" s="11"/>
      <c r="MUM57" s="11"/>
      <c r="MUN57" s="11"/>
      <c r="MUO57" s="11"/>
      <c r="MUP57" s="11"/>
      <c r="MUQ57" s="11"/>
      <c r="MUR57" s="11"/>
      <c r="MUS57" s="11"/>
      <c r="MUT57" s="11"/>
      <c r="MUU57" s="11"/>
      <c r="MUV57" s="11"/>
      <c r="MUW57" s="11"/>
      <c r="MUX57" s="11"/>
      <c r="MUY57" s="11"/>
      <c r="MUZ57" s="11"/>
      <c r="MVA57" s="11"/>
      <c r="MVB57" s="11"/>
      <c r="MVC57" s="11"/>
      <c r="MVD57" s="11"/>
      <c r="MVE57" s="11"/>
      <c r="MVF57" s="11"/>
      <c r="MVG57" s="11"/>
      <c r="MVH57" s="11"/>
      <c r="MVI57" s="11"/>
      <c r="MVJ57" s="11"/>
      <c r="MVK57" s="11"/>
      <c r="MVL57" s="11"/>
      <c r="MVM57" s="11"/>
      <c r="MVN57" s="11"/>
      <c r="MVO57" s="11"/>
      <c r="MVP57" s="11"/>
      <c r="MVQ57" s="11"/>
      <c r="MVR57" s="11"/>
      <c r="MVS57" s="11"/>
      <c r="MVT57" s="11"/>
      <c r="MVU57" s="11"/>
      <c r="MVV57" s="11"/>
      <c r="MVW57" s="11"/>
      <c r="MVX57" s="11"/>
      <c r="MVY57" s="11"/>
      <c r="MVZ57" s="11"/>
      <c r="MWA57" s="11"/>
      <c r="MWB57" s="11"/>
      <c r="MWC57" s="11"/>
      <c r="MWD57" s="11"/>
      <c r="MWE57" s="11"/>
      <c r="MWF57" s="11"/>
      <c r="MWG57" s="11"/>
      <c r="MWH57" s="11"/>
      <c r="MWI57" s="11"/>
      <c r="MWJ57" s="11"/>
      <c r="MWK57" s="11"/>
      <c r="MWL57" s="11"/>
      <c r="MWM57" s="11"/>
      <c r="MWN57" s="11"/>
      <c r="MWO57" s="11"/>
      <c r="MWP57" s="11"/>
      <c r="MWQ57" s="11"/>
      <c r="MWR57" s="11"/>
      <c r="MWS57" s="11"/>
      <c r="MWT57" s="11"/>
      <c r="MWU57" s="11"/>
      <c r="MWV57" s="11"/>
      <c r="MWW57" s="11"/>
      <c r="MWX57" s="11"/>
      <c r="MWY57" s="11"/>
      <c r="MWZ57" s="11"/>
      <c r="MXA57" s="11"/>
      <c r="MXB57" s="11"/>
      <c r="MXC57" s="11"/>
      <c r="MXD57" s="11"/>
      <c r="MXE57" s="11"/>
      <c r="MXF57" s="11"/>
      <c r="MXG57" s="11"/>
      <c r="MXH57" s="11"/>
      <c r="MXI57" s="11"/>
      <c r="MXJ57" s="11"/>
      <c r="MXK57" s="11"/>
      <c r="MXL57" s="11"/>
      <c r="MXM57" s="11"/>
      <c r="MXN57" s="11"/>
      <c r="MXO57" s="11"/>
      <c r="MXP57" s="11"/>
      <c r="MXQ57" s="11"/>
      <c r="MXR57" s="11"/>
      <c r="MXS57" s="11"/>
      <c r="MXT57" s="11"/>
      <c r="MXU57" s="11"/>
      <c r="MXV57" s="11"/>
      <c r="MXW57" s="11"/>
      <c r="MXX57" s="11"/>
      <c r="MXY57" s="11"/>
      <c r="MXZ57" s="11"/>
      <c r="MYA57" s="11"/>
      <c r="MYB57" s="11"/>
      <c r="MYC57" s="11"/>
      <c r="MYD57" s="11"/>
      <c r="MYE57" s="11"/>
      <c r="MYF57" s="11"/>
      <c r="MYG57" s="11"/>
      <c r="MYH57" s="11"/>
      <c r="MYI57" s="11"/>
      <c r="MYJ57" s="11"/>
      <c r="MYK57" s="11"/>
      <c r="MYL57" s="11"/>
      <c r="MYM57" s="11"/>
      <c r="MYN57" s="11"/>
      <c r="MYO57" s="11"/>
      <c r="MYP57" s="11"/>
      <c r="MYQ57" s="11"/>
      <c r="MYR57" s="11"/>
      <c r="MYS57" s="11"/>
      <c r="MYT57" s="11"/>
      <c r="MYU57" s="11"/>
      <c r="MYV57" s="11"/>
      <c r="MYW57" s="11"/>
      <c r="MYX57" s="11"/>
      <c r="MYY57" s="11"/>
      <c r="MYZ57" s="11"/>
      <c r="MZA57" s="11"/>
      <c r="MZB57" s="11"/>
      <c r="MZC57" s="11"/>
      <c r="MZD57" s="11"/>
      <c r="MZE57" s="11"/>
      <c r="MZF57" s="11"/>
      <c r="MZG57" s="11"/>
      <c r="MZH57" s="11"/>
      <c r="MZI57" s="11"/>
      <c r="MZJ57" s="11"/>
      <c r="MZK57" s="11"/>
      <c r="MZL57" s="11"/>
      <c r="MZM57" s="11"/>
      <c r="MZN57" s="11"/>
      <c r="MZO57" s="11"/>
      <c r="MZP57" s="11"/>
      <c r="MZQ57" s="11"/>
      <c r="MZR57" s="11"/>
      <c r="MZS57" s="11"/>
      <c r="MZT57" s="11"/>
      <c r="MZU57" s="11"/>
      <c r="MZV57" s="11"/>
      <c r="MZW57" s="11"/>
      <c r="MZX57" s="11"/>
      <c r="MZY57" s="11"/>
      <c r="MZZ57" s="11"/>
      <c r="NAA57" s="11"/>
      <c r="NAB57" s="11"/>
      <c r="NAC57" s="11"/>
      <c r="NAD57" s="11"/>
      <c r="NAE57" s="11"/>
      <c r="NAF57" s="11"/>
      <c r="NAG57" s="11"/>
      <c r="NAH57" s="11"/>
      <c r="NAI57" s="11"/>
      <c r="NAJ57" s="11"/>
      <c r="NAK57" s="11"/>
      <c r="NAL57" s="11"/>
      <c r="NAM57" s="11"/>
      <c r="NAN57" s="11"/>
      <c r="NAO57" s="11"/>
      <c r="NAP57" s="11"/>
      <c r="NAQ57" s="11"/>
      <c r="NAR57" s="11"/>
      <c r="NAS57" s="11"/>
      <c r="NAT57" s="11"/>
      <c r="NAU57" s="11"/>
      <c r="NAV57" s="11"/>
      <c r="NAW57" s="11"/>
      <c r="NAX57" s="11"/>
      <c r="NAY57" s="11"/>
      <c r="NAZ57" s="11"/>
      <c r="NBA57" s="11"/>
      <c r="NBB57" s="11"/>
      <c r="NBC57" s="11"/>
      <c r="NBD57" s="11"/>
      <c r="NBE57" s="11"/>
      <c r="NBF57" s="11"/>
      <c r="NBG57" s="11"/>
      <c r="NBH57" s="11"/>
      <c r="NBI57" s="11"/>
      <c r="NBJ57" s="11"/>
      <c r="NBK57" s="11"/>
      <c r="NBL57" s="11"/>
      <c r="NBM57" s="11"/>
      <c r="NBN57" s="11"/>
      <c r="NBO57" s="11"/>
      <c r="NBP57" s="11"/>
      <c r="NBQ57" s="11"/>
      <c r="NBR57" s="11"/>
      <c r="NBS57" s="11"/>
      <c r="NBT57" s="11"/>
      <c r="NBU57" s="11"/>
      <c r="NBV57" s="11"/>
      <c r="NBW57" s="11"/>
      <c r="NBX57" s="11"/>
      <c r="NBY57" s="11"/>
      <c r="NBZ57" s="11"/>
      <c r="NCA57" s="11"/>
      <c r="NCB57" s="11"/>
      <c r="NCC57" s="11"/>
      <c r="NCD57" s="11"/>
      <c r="NCE57" s="11"/>
      <c r="NCF57" s="11"/>
      <c r="NCG57" s="11"/>
      <c r="NCH57" s="11"/>
      <c r="NCI57" s="11"/>
      <c r="NCJ57" s="11"/>
      <c r="NCK57" s="11"/>
      <c r="NCL57" s="11"/>
      <c r="NCM57" s="11"/>
      <c r="NCN57" s="11"/>
      <c r="NCO57" s="11"/>
      <c r="NCP57" s="11"/>
      <c r="NCQ57" s="11"/>
      <c r="NCR57" s="11"/>
      <c r="NCS57" s="11"/>
      <c r="NCT57" s="11"/>
      <c r="NCU57" s="11"/>
      <c r="NCV57" s="11"/>
      <c r="NCW57" s="11"/>
      <c r="NCX57" s="11"/>
      <c r="NCY57" s="11"/>
      <c r="NCZ57" s="11"/>
      <c r="NDA57" s="11"/>
      <c r="NDB57" s="11"/>
      <c r="NDC57" s="11"/>
      <c r="NDD57" s="11"/>
      <c r="NDE57" s="11"/>
      <c r="NDF57" s="11"/>
      <c r="NDG57" s="11"/>
      <c r="NDH57" s="11"/>
      <c r="NDI57" s="11"/>
      <c r="NDJ57" s="11"/>
      <c r="NDK57" s="11"/>
      <c r="NDL57" s="11"/>
      <c r="NDM57" s="11"/>
      <c r="NDN57" s="11"/>
      <c r="NDO57" s="11"/>
      <c r="NDP57" s="11"/>
      <c r="NDQ57" s="11"/>
      <c r="NDR57" s="11"/>
      <c r="NDS57" s="11"/>
      <c r="NDT57" s="11"/>
      <c r="NDU57" s="11"/>
      <c r="NDV57" s="11"/>
      <c r="NDW57" s="11"/>
      <c r="NDX57" s="11"/>
      <c r="NDY57" s="11"/>
      <c r="NDZ57" s="11"/>
      <c r="NEA57" s="11"/>
      <c r="NEB57" s="11"/>
      <c r="NEC57" s="11"/>
      <c r="NED57" s="11"/>
      <c r="NEE57" s="11"/>
      <c r="NEF57" s="11"/>
      <c r="NEG57" s="11"/>
      <c r="NEH57" s="11"/>
      <c r="NEI57" s="11"/>
      <c r="NEJ57" s="11"/>
      <c r="NEK57" s="11"/>
      <c r="NEL57" s="11"/>
      <c r="NEM57" s="11"/>
      <c r="NEN57" s="11"/>
      <c r="NEO57" s="11"/>
      <c r="NEP57" s="11"/>
      <c r="NEQ57" s="11"/>
      <c r="NER57" s="11"/>
      <c r="NES57" s="11"/>
      <c r="NET57" s="11"/>
      <c r="NEU57" s="11"/>
      <c r="NEV57" s="11"/>
      <c r="NEW57" s="11"/>
      <c r="NEX57" s="11"/>
      <c r="NEY57" s="11"/>
      <c r="NEZ57" s="11"/>
      <c r="NFA57" s="11"/>
      <c r="NFB57" s="11"/>
      <c r="NFC57" s="11"/>
      <c r="NFD57" s="11"/>
      <c r="NFE57" s="11"/>
      <c r="NFF57" s="11"/>
      <c r="NFG57" s="11"/>
      <c r="NFH57" s="11"/>
      <c r="NFI57" s="11"/>
      <c r="NFJ57" s="11"/>
      <c r="NFK57" s="11"/>
      <c r="NFL57" s="11"/>
      <c r="NFM57" s="11"/>
      <c r="NFN57" s="11"/>
      <c r="NFO57" s="11"/>
      <c r="NFP57" s="11"/>
      <c r="NFQ57" s="11"/>
      <c r="NFR57" s="11"/>
      <c r="NFS57" s="11"/>
      <c r="NFT57" s="11"/>
      <c r="NFU57" s="11"/>
      <c r="NFV57" s="11"/>
      <c r="NFW57" s="11"/>
      <c r="NFX57" s="11"/>
      <c r="NFY57" s="11"/>
      <c r="NFZ57" s="11"/>
      <c r="NGA57" s="11"/>
      <c r="NGB57" s="11"/>
      <c r="NGC57" s="11"/>
      <c r="NGD57" s="11"/>
      <c r="NGE57" s="11"/>
      <c r="NGF57" s="11"/>
      <c r="NGG57" s="11"/>
      <c r="NGH57" s="11"/>
      <c r="NGI57" s="11"/>
      <c r="NGJ57" s="11"/>
      <c r="NGK57" s="11"/>
      <c r="NGL57" s="11"/>
      <c r="NGM57" s="11"/>
      <c r="NGN57" s="11"/>
      <c r="NGO57" s="11"/>
      <c r="NGP57" s="11"/>
      <c r="NGQ57" s="11"/>
      <c r="NGR57" s="11"/>
      <c r="NGS57" s="11"/>
      <c r="NGT57" s="11"/>
      <c r="NGU57" s="11"/>
      <c r="NGV57" s="11"/>
      <c r="NGW57" s="11"/>
      <c r="NGX57" s="11"/>
      <c r="NGY57" s="11"/>
      <c r="NGZ57" s="11"/>
      <c r="NHA57" s="11"/>
      <c r="NHB57" s="11"/>
      <c r="NHC57" s="11"/>
      <c r="NHD57" s="11"/>
      <c r="NHE57" s="11"/>
      <c r="NHF57" s="11"/>
      <c r="NHG57" s="11"/>
      <c r="NHH57" s="11"/>
      <c r="NHI57" s="11"/>
      <c r="NHJ57" s="11"/>
      <c r="NHK57" s="11"/>
      <c r="NHL57" s="11"/>
      <c r="NHM57" s="11"/>
      <c r="NHN57" s="11"/>
      <c r="NHO57" s="11"/>
      <c r="NHP57" s="11"/>
      <c r="NHQ57" s="11"/>
      <c r="NHR57" s="11"/>
      <c r="NHS57" s="11"/>
      <c r="NHT57" s="11"/>
      <c r="NHU57" s="11"/>
      <c r="NHV57" s="11"/>
      <c r="NHW57" s="11"/>
      <c r="NHX57" s="11"/>
      <c r="NHY57" s="11"/>
      <c r="NHZ57" s="11"/>
      <c r="NIA57" s="11"/>
      <c r="NIB57" s="11"/>
      <c r="NIC57" s="11"/>
      <c r="NID57" s="11"/>
      <c r="NIE57" s="11"/>
      <c r="NIF57" s="11"/>
      <c r="NIG57" s="11"/>
      <c r="NIH57" s="11"/>
      <c r="NII57" s="11"/>
      <c r="NIJ57" s="11"/>
      <c r="NIK57" s="11"/>
      <c r="NIL57" s="11"/>
      <c r="NIM57" s="11"/>
      <c r="NIN57" s="11"/>
      <c r="NIO57" s="11"/>
      <c r="NIP57" s="11"/>
      <c r="NIQ57" s="11"/>
      <c r="NIR57" s="11"/>
      <c r="NIS57" s="11"/>
      <c r="NIT57" s="11"/>
      <c r="NIU57" s="11"/>
      <c r="NIV57" s="11"/>
      <c r="NIW57" s="11"/>
      <c r="NIX57" s="11"/>
      <c r="NIY57" s="11"/>
      <c r="NIZ57" s="11"/>
      <c r="NJA57" s="11"/>
      <c r="NJB57" s="11"/>
      <c r="NJC57" s="11"/>
      <c r="NJD57" s="11"/>
      <c r="NJE57" s="11"/>
      <c r="NJF57" s="11"/>
      <c r="NJG57" s="11"/>
      <c r="NJH57" s="11"/>
      <c r="NJI57" s="11"/>
      <c r="NJJ57" s="11"/>
      <c r="NJK57" s="11"/>
      <c r="NJL57" s="11"/>
      <c r="NJM57" s="11"/>
      <c r="NJN57" s="11"/>
      <c r="NJO57" s="11"/>
      <c r="NJP57" s="11"/>
      <c r="NJQ57" s="11"/>
      <c r="NJR57" s="11"/>
      <c r="NJS57" s="11"/>
      <c r="NJT57" s="11"/>
      <c r="NJU57" s="11"/>
      <c r="NJV57" s="11"/>
      <c r="NJW57" s="11"/>
      <c r="NJX57" s="11"/>
      <c r="NJY57" s="11"/>
      <c r="NJZ57" s="11"/>
      <c r="NKA57" s="11"/>
      <c r="NKB57" s="11"/>
      <c r="NKC57" s="11"/>
      <c r="NKD57" s="11"/>
      <c r="NKE57" s="11"/>
      <c r="NKF57" s="11"/>
      <c r="NKG57" s="11"/>
      <c r="NKH57" s="11"/>
      <c r="NKI57" s="11"/>
      <c r="NKJ57" s="11"/>
      <c r="NKK57" s="11"/>
      <c r="NKL57" s="11"/>
      <c r="NKM57" s="11"/>
      <c r="NKN57" s="11"/>
      <c r="NKO57" s="11"/>
      <c r="NKP57" s="11"/>
      <c r="NKQ57" s="11"/>
      <c r="NKR57" s="11"/>
      <c r="NKS57" s="11"/>
      <c r="NKT57" s="11"/>
      <c r="NKU57" s="11"/>
      <c r="NKV57" s="11"/>
      <c r="NKW57" s="11"/>
      <c r="NKX57" s="11"/>
      <c r="NKY57" s="11"/>
      <c r="NKZ57" s="11"/>
      <c r="NLA57" s="11"/>
      <c r="NLB57" s="11"/>
      <c r="NLC57" s="11"/>
      <c r="NLD57" s="11"/>
      <c r="NLE57" s="11"/>
      <c r="NLF57" s="11"/>
      <c r="NLG57" s="11"/>
      <c r="NLH57" s="11"/>
      <c r="NLI57" s="11"/>
      <c r="NLJ57" s="11"/>
      <c r="NLK57" s="11"/>
      <c r="NLL57" s="11"/>
      <c r="NLM57" s="11"/>
      <c r="NLN57" s="11"/>
      <c r="NLO57" s="11"/>
      <c r="NLP57" s="11"/>
      <c r="NLQ57" s="11"/>
      <c r="NLR57" s="11"/>
      <c r="NLS57" s="11"/>
      <c r="NLT57" s="11"/>
      <c r="NLU57" s="11"/>
      <c r="NLV57" s="11"/>
      <c r="NLW57" s="11"/>
      <c r="NLX57" s="11"/>
      <c r="NLY57" s="11"/>
      <c r="NLZ57" s="11"/>
      <c r="NMA57" s="11"/>
      <c r="NMB57" s="11"/>
      <c r="NMC57" s="11"/>
      <c r="NMD57" s="11"/>
      <c r="NME57" s="11"/>
      <c r="NMF57" s="11"/>
      <c r="NMG57" s="11"/>
      <c r="NMH57" s="11"/>
      <c r="NMI57" s="11"/>
      <c r="NMJ57" s="11"/>
      <c r="NMK57" s="11"/>
      <c r="NML57" s="11"/>
      <c r="NMM57" s="11"/>
      <c r="NMN57" s="11"/>
      <c r="NMO57" s="11"/>
      <c r="NMP57" s="11"/>
      <c r="NMQ57" s="11"/>
      <c r="NMR57" s="11"/>
      <c r="NMS57" s="11"/>
      <c r="NMT57" s="11"/>
      <c r="NMU57" s="11"/>
      <c r="NMV57" s="11"/>
      <c r="NMW57" s="11"/>
      <c r="NMX57" s="11"/>
      <c r="NMY57" s="11"/>
      <c r="NMZ57" s="11"/>
      <c r="NNA57" s="11"/>
      <c r="NNB57" s="11"/>
      <c r="NNC57" s="11"/>
      <c r="NND57" s="11"/>
      <c r="NNE57" s="11"/>
      <c r="NNF57" s="11"/>
      <c r="NNG57" s="11"/>
      <c r="NNH57" s="11"/>
      <c r="NNI57" s="11"/>
      <c r="NNJ57" s="11"/>
      <c r="NNK57" s="11"/>
      <c r="NNL57" s="11"/>
      <c r="NNM57" s="11"/>
      <c r="NNN57" s="11"/>
      <c r="NNO57" s="11"/>
      <c r="NNP57" s="11"/>
      <c r="NNQ57" s="11"/>
      <c r="NNR57" s="11"/>
      <c r="NNS57" s="11"/>
      <c r="NNT57" s="11"/>
      <c r="NNU57" s="11"/>
      <c r="NNV57" s="11"/>
      <c r="NNW57" s="11"/>
      <c r="NNX57" s="11"/>
      <c r="NNY57" s="11"/>
      <c r="NNZ57" s="11"/>
      <c r="NOA57" s="11"/>
      <c r="NOB57" s="11"/>
      <c r="NOC57" s="11"/>
      <c r="NOD57" s="11"/>
      <c r="NOE57" s="11"/>
      <c r="NOF57" s="11"/>
      <c r="NOG57" s="11"/>
      <c r="NOH57" s="11"/>
      <c r="NOI57" s="11"/>
      <c r="NOJ57" s="11"/>
      <c r="NOK57" s="11"/>
      <c r="NOL57" s="11"/>
      <c r="NOM57" s="11"/>
      <c r="NON57" s="11"/>
      <c r="NOO57" s="11"/>
      <c r="NOP57" s="11"/>
      <c r="NOQ57" s="11"/>
      <c r="NOR57" s="11"/>
      <c r="NOS57" s="11"/>
      <c r="NOT57" s="11"/>
      <c r="NOU57" s="11"/>
      <c r="NOV57" s="11"/>
      <c r="NOW57" s="11"/>
      <c r="NOX57" s="11"/>
      <c r="NOY57" s="11"/>
      <c r="NOZ57" s="11"/>
      <c r="NPA57" s="11"/>
      <c r="NPB57" s="11"/>
      <c r="NPC57" s="11"/>
      <c r="NPD57" s="11"/>
      <c r="NPE57" s="11"/>
      <c r="NPF57" s="11"/>
      <c r="NPG57" s="11"/>
      <c r="NPH57" s="11"/>
      <c r="NPI57" s="11"/>
      <c r="NPJ57" s="11"/>
      <c r="NPK57" s="11"/>
      <c r="NPL57" s="11"/>
      <c r="NPM57" s="11"/>
      <c r="NPN57" s="11"/>
      <c r="NPO57" s="11"/>
      <c r="NPP57" s="11"/>
      <c r="NPQ57" s="11"/>
      <c r="NPR57" s="11"/>
      <c r="NPS57" s="11"/>
      <c r="NPT57" s="11"/>
      <c r="NPU57" s="11"/>
      <c r="NPV57" s="11"/>
      <c r="NPW57" s="11"/>
      <c r="NPX57" s="11"/>
      <c r="NPY57" s="11"/>
      <c r="NPZ57" s="11"/>
      <c r="NQA57" s="11"/>
      <c r="NQB57" s="11"/>
      <c r="NQC57" s="11"/>
      <c r="NQD57" s="11"/>
      <c r="NQE57" s="11"/>
      <c r="NQF57" s="11"/>
      <c r="NQG57" s="11"/>
      <c r="NQH57" s="11"/>
      <c r="NQI57" s="11"/>
      <c r="NQJ57" s="11"/>
      <c r="NQK57" s="11"/>
      <c r="NQL57" s="11"/>
      <c r="NQM57" s="11"/>
      <c r="NQN57" s="11"/>
      <c r="NQO57" s="11"/>
      <c r="NQP57" s="11"/>
      <c r="NQQ57" s="11"/>
      <c r="NQR57" s="11"/>
      <c r="NQS57" s="11"/>
      <c r="NQT57" s="11"/>
      <c r="NQU57" s="11"/>
      <c r="NQV57" s="11"/>
      <c r="NQW57" s="11"/>
      <c r="NQX57" s="11"/>
      <c r="NQY57" s="11"/>
      <c r="NQZ57" s="11"/>
      <c r="NRA57" s="11"/>
      <c r="NRB57" s="11"/>
      <c r="NRC57" s="11"/>
      <c r="NRD57" s="11"/>
      <c r="NRE57" s="11"/>
      <c r="NRF57" s="11"/>
      <c r="NRG57" s="11"/>
      <c r="NRH57" s="11"/>
      <c r="NRI57" s="11"/>
      <c r="NRJ57" s="11"/>
      <c r="NRK57" s="11"/>
      <c r="NRL57" s="11"/>
      <c r="NRM57" s="11"/>
      <c r="NRN57" s="11"/>
      <c r="NRO57" s="11"/>
      <c r="NRP57" s="11"/>
      <c r="NRQ57" s="11"/>
      <c r="NRR57" s="11"/>
      <c r="NRS57" s="11"/>
      <c r="NRT57" s="11"/>
      <c r="NRU57" s="11"/>
      <c r="NRV57" s="11"/>
      <c r="NRW57" s="11"/>
      <c r="NRX57" s="11"/>
      <c r="NRY57" s="11"/>
      <c r="NRZ57" s="11"/>
      <c r="NSA57" s="11"/>
      <c r="NSB57" s="11"/>
      <c r="NSC57" s="11"/>
      <c r="NSD57" s="11"/>
      <c r="NSE57" s="11"/>
      <c r="NSF57" s="11"/>
      <c r="NSG57" s="11"/>
      <c r="NSH57" s="11"/>
      <c r="NSI57" s="11"/>
      <c r="NSJ57" s="11"/>
      <c r="NSK57" s="11"/>
      <c r="NSL57" s="11"/>
      <c r="NSM57" s="11"/>
      <c r="NSN57" s="11"/>
      <c r="NSO57" s="11"/>
      <c r="NSP57" s="11"/>
      <c r="NSQ57" s="11"/>
      <c r="NSR57" s="11"/>
      <c r="NSS57" s="11"/>
      <c r="NST57" s="11"/>
      <c r="NSU57" s="11"/>
      <c r="NSV57" s="11"/>
      <c r="NSW57" s="11"/>
      <c r="NSX57" s="11"/>
      <c r="NSY57" s="11"/>
      <c r="NSZ57" s="11"/>
      <c r="NTA57" s="11"/>
      <c r="NTB57" s="11"/>
      <c r="NTC57" s="11"/>
      <c r="NTD57" s="11"/>
      <c r="NTE57" s="11"/>
      <c r="NTF57" s="11"/>
      <c r="NTG57" s="11"/>
      <c r="NTH57" s="11"/>
      <c r="NTI57" s="11"/>
      <c r="NTJ57" s="11"/>
      <c r="NTK57" s="11"/>
      <c r="NTL57" s="11"/>
      <c r="NTM57" s="11"/>
      <c r="NTN57" s="11"/>
      <c r="NTO57" s="11"/>
      <c r="NTP57" s="11"/>
      <c r="NTQ57" s="11"/>
      <c r="NTR57" s="11"/>
      <c r="NTS57" s="11"/>
      <c r="NTT57" s="11"/>
      <c r="NTU57" s="11"/>
      <c r="NTV57" s="11"/>
      <c r="NTW57" s="11"/>
      <c r="NTX57" s="11"/>
      <c r="NTY57" s="11"/>
      <c r="NTZ57" s="11"/>
      <c r="NUA57" s="11"/>
      <c r="NUB57" s="11"/>
      <c r="NUC57" s="11"/>
      <c r="NUD57" s="11"/>
      <c r="NUE57" s="11"/>
      <c r="NUF57" s="11"/>
      <c r="NUG57" s="11"/>
      <c r="NUH57" s="11"/>
      <c r="NUI57" s="11"/>
      <c r="NUJ57" s="11"/>
      <c r="NUK57" s="11"/>
      <c r="NUL57" s="11"/>
      <c r="NUM57" s="11"/>
      <c r="NUN57" s="11"/>
      <c r="NUO57" s="11"/>
      <c r="NUP57" s="11"/>
      <c r="NUQ57" s="11"/>
      <c r="NUR57" s="11"/>
      <c r="NUS57" s="11"/>
      <c r="NUT57" s="11"/>
      <c r="NUU57" s="11"/>
      <c r="NUV57" s="11"/>
      <c r="NUW57" s="11"/>
      <c r="NUX57" s="11"/>
      <c r="NUY57" s="11"/>
      <c r="NUZ57" s="11"/>
      <c r="NVA57" s="11"/>
      <c r="NVB57" s="11"/>
      <c r="NVC57" s="11"/>
      <c r="NVD57" s="11"/>
      <c r="NVE57" s="11"/>
      <c r="NVF57" s="11"/>
      <c r="NVG57" s="11"/>
      <c r="NVH57" s="11"/>
      <c r="NVI57" s="11"/>
      <c r="NVJ57" s="11"/>
      <c r="NVK57" s="11"/>
      <c r="NVL57" s="11"/>
      <c r="NVM57" s="11"/>
      <c r="NVN57" s="11"/>
      <c r="NVO57" s="11"/>
      <c r="NVP57" s="11"/>
      <c r="NVQ57" s="11"/>
      <c r="NVR57" s="11"/>
      <c r="NVS57" s="11"/>
      <c r="NVT57" s="11"/>
      <c r="NVU57" s="11"/>
      <c r="NVV57" s="11"/>
      <c r="NVW57" s="11"/>
      <c r="NVX57" s="11"/>
      <c r="NVY57" s="11"/>
      <c r="NVZ57" s="11"/>
      <c r="NWA57" s="11"/>
      <c r="NWB57" s="11"/>
      <c r="NWC57" s="11"/>
      <c r="NWD57" s="11"/>
      <c r="NWE57" s="11"/>
      <c r="NWF57" s="11"/>
      <c r="NWG57" s="11"/>
      <c r="NWH57" s="11"/>
      <c r="NWI57" s="11"/>
      <c r="NWJ57" s="11"/>
      <c r="NWK57" s="11"/>
      <c r="NWL57" s="11"/>
      <c r="NWM57" s="11"/>
      <c r="NWN57" s="11"/>
      <c r="NWO57" s="11"/>
      <c r="NWP57" s="11"/>
      <c r="NWQ57" s="11"/>
      <c r="NWR57" s="11"/>
      <c r="NWS57" s="11"/>
      <c r="NWT57" s="11"/>
      <c r="NWU57" s="11"/>
      <c r="NWV57" s="11"/>
      <c r="NWW57" s="11"/>
      <c r="NWX57" s="11"/>
      <c r="NWY57" s="11"/>
      <c r="NWZ57" s="11"/>
      <c r="NXA57" s="11"/>
      <c r="NXB57" s="11"/>
      <c r="NXC57" s="11"/>
      <c r="NXD57" s="11"/>
      <c r="NXE57" s="11"/>
      <c r="NXF57" s="11"/>
      <c r="NXG57" s="11"/>
      <c r="NXH57" s="11"/>
      <c r="NXI57" s="11"/>
      <c r="NXJ57" s="11"/>
      <c r="NXK57" s="11"/>
      <c r="NXL57" s="11"/>
      <c r="NXM57" s="11"/>
      <c r="NXN57" s="11"/>
      <c r="NXO57" s="11"/>
      <c r="NXP57" s="11"/>
      <c r="NXQ57" s="11"/>
      <c r="NXR57" s="11"/>
      <c r="NXS57" s="11"/>
      <c r="NXT57" s="11"/>
      <c r="NXU57" s="11"/>
      <c r="NXV57" s="11"/>
      <c r="NXW57" s="11"/>
      <c r="NXX57" s="11"/>
      <c r="NXY57" s="11"/>
      <c r="NXZ57" s="11"/>
      <c r="NYA57" s="11"/>
      <c r="NYB57" s="11"/>
      <c r="NYC57" s="11"/>
      <c r="NYD57" s="11"/>
      <c r="NYE57" s="11"/>
      <c r="NYF57" s="11"/>
      <c r="NYG57" s="11"/>
      <c r="NYH57" s="11"/>
      <c r="NYI57" s="11"/>
      <c r="NYJ57" s="11"/>
      <c r="NYK57" s="11"/>
      <c r="NYL57" s="11"/>
      <c r="NYM57" s="11"/>
      <c r="NYN57" s="11"/>
      <c r="NYO57" s="11"/>
      <c r="NYP57" s="11"/>
      <c r="NYQ57" s="11"/>
      <c r="NYR57" s="11"/>
      <c r="NYS57" s="11"/>
      <c r="NYT57" s="11"/>
      <c r="NYU57" s="11"/>
      <c r="NYV57" s="11"/>
      <c r="NYW57" s="11"/>
      <c r="NYX57" s="11"/>
      <c r="NYY57" s="11"/>
      <c r="NYZ57" s="11"/>
      <c r="NZA57" s="11"/>
      <c r="NZB57" s="11"/>
      <c r="NZC57" s="11"/>
      <c r="NZD57" s="11"/>
      <c r="NZE57" s="11"/>
      <c r="NZF57" s="11"/>
      <c r="NZG57" s="11"/>
      <c r="NZH57" s="11"/>
      <c r="NZI57" s="11"/>
      <c r="NZJ57" s="11"/>
      <c r="NZK57" s="11"/>
      <c r="NZL57" s="11"/>
      <c r="NZM57" s="11"/>
      <c r="NZN57" s="11"/>
      <c r="NZO57" s="11"/>
      <c r="NZP57" s="11"/>
      <c r="NZQ57" s="11"/>
      <c r="NZR57" s="11"/>
      <c r="NZS57" s="11"/>
      <c r="NZT57" s="11"/>
      <c r="NZU57" s="11"/>
      <c r="NZV57" s="11"/>
      <c r="NZW57" s="11"/>
      <c r="NZX57" s="11"/>
      <c r="NZY57" s="11"/>
      <c r="NZZ57" s="11"/>
      <c r="OAA57" s="11"/>
      <c r="OAB57" s="11"/>
      <c r="OAC57" s="11"/>
      <c r="OAD57" s="11"/>
      <c r="OAE57" s="11"/>
      <c r="OAF57" s="11"/>
      <c r="OAG57" s="11"/>
      <c r="OAH57" s="11"/>
      <c r="OAI57" s="11"/>
      <c r="OAJ57" s="11"/>
      <c r="OAK57" s="11"/>
      <c r="OAL57" s="11"/>
      <c r="OAM57" s="11"/>
      <c r="OAN57" s="11"/>
      <c r="OAO57" s="11"/>
      <c r="OAP57" s="11"/>
      <c r="OAQ57" s="11"/>
      <c r="OAR57" s="11"/>
      <c r="OAS57" s="11"/>
      <c r="OAT57" s="11"/>
      <c r="OAU57" s="11"/>
      <c r="OAV57" s="11"/>
      <c r="OAW57" s="11"/>
      <c r="OAX57" s="11"/>
      <c r="OAY57" s="11"/>
      <c r="OAZ57" s="11"/>
      <c r="OBA57" s="11"/>
      <c r="OBB57" s="11"/>
      <c r="OBC57" s="11"/>
      <c r="OBD57" s="11"/>
      <c r="OBE57" s="11"/>
      <c r="OBF57" s="11"/>
      <c r="OBG57" s="11"/>
      <c r="OBH57" s="11"/>
      <c r="OBI57" s="11"/>
      <c r="OBJ57" s="11"/>
      <c r="OBK57" s="11"/>
      <c r="OBL57" s="11"/>
      <c r="OBM57" s="11"/>
      <c r="OBN57" s="11"/>
      <c r="OBO57" s="11"/>
      <c r="OBP57" s="11"/>
      <c r="OBQ57" s="11"/>
      <c r="OBR57" s="11"/>
      <c r="OBS57" s="11"/>
      <c r="OBT57" s="11"/>
      <c r="OBU57" s="11"/>
      <c r="OBV57" s="11"/>
      <c r="OBW57" s="11"/>
      <c r="OBX57" s="11"/>
      <c r="OBY57" s="11"/>
      <c r="OBZ57" s="11"/>
      <c r="OCA57" s="11"/>
      <c r="OCB57" s="11"/>
      <c r="OCC57" s="11"/>
      <c r="OCD57" s="11"/>
      <c r="OCE57" s="11"/>
      <c r="OCF57" s="11"/>
      <c r="OCG57" s="11"/>
      <c r="OCH57" s="11"/>
      <c r="OCI57" s="11"/>
      <c r="OCJ57" s="11"/>
      <c r="OCK57" s="11"/>
      <c r="OCL57" s="11"/>
      <c r="OCM57" s="11"/>
      <c r="OCN57" s="11"/>
      <c r="OCO57" s="11"/>
      <c r="OCP57" s="11"/>
      <c r="OCQ57" s="11"/>
      <c r="OCR57" s="11"/>
      <c r="OCS57" s="11"/>
      <c r="OCT57" s="11"/>
      <c r="OCU57" s="11"/>
      <c r="OCV57" s="11"/>
      <c r="OCW57" s="11"/>
      <c r="OCX57" s="11"/>
      <c r="OCY57" s="11"/>
      <c r="OCZ57" s="11"/>
      <c r="ODA57" s="11"/>
      <c r="ODB57" s="11"/>
      <c r="ODC57" s="11"/>
      <c r="ODD57" s="11"/>
      <c r="ODE57" s="11"/>
      <c r="ODF57" s="11"/>
      <c r="ODG57" s="11"/>
      <c r="ODH57" s="11"/>
      <c r="ODI57" s="11"/>
      <c r="ODJ57" s="11"/>
      <c r="ODK57" s="11"/>
      <c r="ODL57" s="11"/>
      <c r="ODM57" s="11"/>
      <c r="ODN57" s="11"/>
      <c r="ODO57" s="11"/>
      <c r="ODP57" s="11"/>
      <c r="ODQ57" s="11"/>
      <c r="ODR57" s="11"/>
      <c r="ODS57" s="11"/>
      <c r="ODT57" s="11"/>
      <c r="ODU57" s="11"/>
      <c r="ODV57" s="11"/>
      <c r="ODW57" s="11"/>
      <c r="ODX57" s="11"/>
      <c r="ODY57" s="11"/>
      <c r="ODZ57" s="11"/>
      <c r="OEA57" s="11"/>
      <c r="OEB57" s="11"/>
      <c r="OEC57" s="11"/>
      <c r="OED57" s="11"/>
      <c r="OEE57" s="11"/>
      <c r="OEF57" s="11"/>
      <c r="OEG57" s="11"/>
      <c r="OEH57" s="11"/>
      <c r="OEI57" s="11"/>
      <c r="OEJ57" s="11"/>
      <c r="OEK57" s="11"/>
      <c r="OEL57" s="11"/>
      <c r="OEM57" s="11"/>
      <c r="OEN57" s="11"/>
      <c r="OEO57" s="11"/>
      <c r="OEP57" s="11"/>
      <c r="OEQ57" s="11"/>
      <c r="OER57" s="11"/>
      <c r="OES57" s="11"/>
      <c r="OET57" s="11"/>
      <c r="OEU57" s="11"/>
      <c r="OEV57" s="11"/>
      <c r="OEW57" s="11"/>
      <c r="OEX57" s="11"/>
      <c r="OEY57" s="11"/>
      <c r="OEZ57" s="11"/>
      <c r="OFA57" s="11"/>
      <c r="OFB57" s="11"/>
      <c r="OFC57" s="11"/>
      <c r="OFD57" s="11"/>
      <c r="OFE57" s="11"/>
      <c r="OFF57" s="11"/>
      <c r="OFG57" s="11"/>
      <c r="OFH57" s="11"/>
      <c r="OFI57" s="11"/>
      <c r="OFJ57" s="11"/>
      <c r="OFK57" s="11"/>
      <c r="OFL57" s="11"/>
      <c r="OFM57" s="11"/>
      <c r="OFN57" s="11"/>
      <c r="OFO57" s="11"/>
      <c r="OFP57" s="11"/>
      <c r="OFQ57" s="11"/>
      <c r="OFR57" s="11"/>
      <c r="OFS57" s="11"/>
      <c r="OFT57" s="11"/>
      <c r="OFU57" s="11"/>
      <c r="OFV57" s="11"/>
      <c r="OFW57" s="11"/>
      <c r="OFX57" s="11"/>
      <c r="OFY57" s="11"/>
      <c r="OFZ57" s="11"/>
      <c r="OGA57" s="11"/>
      <c r="OGB57" s="11"/>
      <c r="OGC57" s="11"/>
      <c r="OGD57" s="11"/>
      <c r="OGE57" s="11"/>
      <c r="OGF57" s="11"/>
      <c r="OGG57" s="11"/>
      <c r="OGH57" s="11"/>
      <c r="OGI57" s="11"/>
      <c r="OGJ57" s="11"/>
      <c r="OGK57" s="11"/>
      <c r="OGL57" s="11"/>
      <c r="OGM57" s="11"/>
      <c r="OGN57" s="11"/>
      <c r="OGO57" s="11"/>
      <c r="OGP57" s="11"/>
      <c r="OGQ57" s="11"/>
      <c r="OGR57" s="11"/>
      <c r="OGS57" s="11"/>
      <c r="OGT57" s="11"/>
      <c r="OGU57" s="11"/>
      <c r="OGV57" s="11"/>
      <c r="OGW57" s="11"/>
      <c r="OGX57" s="11"/>
      <c r="OGY57" s="11"/>
      <c r="OGZ57" s="11"/>
      <c r="OHA57" s="11"/>
      <c r="OHB57" s="11"/>
      <c r="OHC57" s="11"/>
      <c r="OHD57" s="11"/>
      <c r="OHE57" s="11"/>
      <c r="OHF57" s="11"/>
      <c r="OHG57" s="11"/>
      <c r="OHH57" s="11"/>
      <c r="OHI57" s="11"/>
      <c r="OHJ57" s="11"/>
      <c r="OHK57" s="11"/>
      <c r="OHL57" s="11"/>
      <c r="OHM57" s="11"/>
      <c r="OHN57" s="11"/>
      <c r="OHO57" s="11"/>
      <c r="OHP57" s="11"/>
      <c r="OHQ57" s="11"/>
      <c r="OHR57" s="11"/>
      <c r="OHS57" s="11"/>
      <c r="OHT57" s="11"/>
      <c r="OHU57" s="11"/>
      <c r="OHV57" s="11"/>
      <c r="OHW57" s="11"/>
      <c r="OHX57" s="11"/>
      <c r="OHY57" s="11"/>
      <c r="OHZ57" s="11"/>
      <c r="OIA57" s="11"/>
      <c r="OIB57" s="11"/>
      <c r="OIC57" s="11"/>
      <c r="OID57" s="11"/>
      <c r="OIE57" s="11"/>
      <c r="OIF57" s="11"/>
      <c r="OIG57" s="11"/>
      <c r="OIH57" s="11"/>
      <c r="OII57" s="11"/>
      <c r="OIJ57" s="11"/>
      <c r="OIK57" s="11"/>
      <c r="OIL57" s="11"/>
      <c r="OIM57" s="11"/>
      <c r="OIN57" s="11"/>
      <c r="OIO57" s="11"/>
      <c r="OIP57" s="11"/>
      <c r="OIQ57" s="11"/>
      <c r="OIR57" s="11"/>
      <c r="OIS57" s="11"/>
      <c r="OIT57" s="11"/>
      <c r="OIU57" s="11"/>
      <c r="OIV57" s="11"/>
      <c r="OIW57" s="11"/>
      <c r="OIX57" s="11"/>
      <c r="OIY57" s="11"/>
      <c r="OIZ57" s="11"/>
      <c r="OJA57" s="11"/>
      <c r="OJB57" s="11"/>
      <c r="OJC57" s="11"/>
      <c r="OJD57" s="11"/>
      <c r="OJE57" s="11"/>
      <c r="OJF57" s="11"/>
      <c r="OJG57" s="11"/>
      <c r="OJH57" s="11"/>
      <c r="OJI57" s="11"/>
      <c r="OJJ57" s="11"/>
      <c r="OJK57" s="11"/>
      <c r="OJL57" s="11"/>
      <c r="OJM57" s="11"/>
      <c r="OJN57" s="11"/>
      <c r="OJO57" s="11"/>
      <c r="OJP57" s="11"/>
      <c r="OJQ57" s="11"/>
      <c r="OJR57" s="11"/>
      <c r="OJS57" s="11"/>
      <c r="OJT57" s="11"/>
      <c r="OJU57" s="11"/>
      <c r="OJV57" s="11"/>
      <c r="OJW57" s="11"/>
      <c r="OJX57" s="11"/>
      <c r="OJY57" s="11"/>
      <c r="OJZ57" s="11"/>
      <c r="OKA57" s="11"/>
      <c r="OKB57" s="11"/>
      <c r="OKC57" s="11"/>
      <c r="OKD57" s="11"/>
      <c r="OKE57" s="11"/>
      <c r="OKF57" s="11"/>
      <c r="OKG57" s="11"/>
      <c r="OKH57" s="11"/>
      <c r="OKI57" s="11"/>
      <c r="OKJ57" s="11"/>
      <c r="OKK57" s="11"/>
      <c r="OKL57" s="11"/>
      <c r="OKM57" s="11"/>
      <c r="OKN57" s="11"/>
      <c r="OKO57" s="11"/>
      <c r="OKP57" s="11"/>
      <c r="OKQ57" s="11"/>
      <c r="OKR57" s="11"/>
      <c r="OKS57" s="11"/>
      <c r="OKT57" s="11"/>
      <c r="OKU57" s="11"/>
      <c r="OKV57" s="11"/>
      <c r="OKW57" s="11"/>
      <c r="OKX57" s="11"/>
      <c r="OKY57" s="11"/>
      <c r="OKZ57" s="11"/>
      <c r="OLA57" s="11"/>
      <c r="OLB57" s="11"/>
      <c r="OLC57" s="11"/>
      <c r="OLD57" s="11"/>
      <c r="OLE57" s="11"/>
      <c r="OLF57" s="11"/>
      <c r="OLG57" s="11"/>
      <c r="OLH57" s="11"/>
      <c r="OLI57" s="11"/>
      <c r="OLJ57" s="11"/>
      <c r="OLK57" s="11"/>
      <c r="OLL57" s="11"/>
      <c r="OLM57" s="11"/>
      <c r="OLN57" s="11"/>
      <c r="OLO57" s="11"/>
      <c r="OLP57" s="11"/>
      <c r="OLQ57" s="11"/>
      <c r="OLR57" s="11"/>
      <c r="OLS57" s="11"/>
      <c r="OLT57" s="11"/>
      <c r="OLU57" s="11"/>
      <c r="OLV57" s="11"/>
      <c r="OLW57" s="11"/>
      <c r="OLX57" s="11"/>
      <c r="OLY57" s="11"/>
      <c r="OLZ57" s="11"/>
      <c r="OMA57" s="11"/>
      <c r="OMB57" s="11"/>
      <c r="OMC57" s="11"/>
      <c r="OMD57" s="11"/>
      <c r="OME57" s="11"/>
      <c r="OMF57" s="11"/>
      <c r="OMG57" s="11"/>
      <c r="OMH57" s="11"/>
      <c r="OMI57" s="11"/>
      <c r="OMJ57" s="11"/>
      <c r="OMK57" s="11"/>
      <c r="OML57" s="11"/>
      <c r="OMM57" s="11"/>
      <c r="OMN57" s="11"/>
      <c r="OMO57" s="11"/>
      <c r="OMP57" s="11"/>
      <c r="OMQ57" s="11"/>
      <c r="OMR57" s="11"/>
      <c r="OMS57" s="11"/>
      <c r="OMT57" s="11"/>
      <c r="OMU57" s="11"/>
      <c r="OMV57" s="11"/>
      <c r="OMW57" s="11"/>
      <c r="OMX57" s="11"/>
      <c r="OMY57" s="11"/>
      <c r="OMZ57" s="11"/>
      <c r="ONA57" s="11"/>
      <c r="ONB57" s="11"/>
      <c r="ONC57" s="11"/>
      <c r="OND57" s="11"/>
      <c r="ONE57" s="11"/>
      <c r="ONF57" s="11"/>
      <c r="ONG57" s="11"/>
      <c r="ONH57" s="11"/>
      <c r="ONI57" s="11"/>
      <c r="ONJ57" s="11"/>
      <c r="ONK57" s="11"/>
      <c r="ONL57" s="11"/>
      <c r="ONM57" s="11"/>
      <c r="ONN57" s="11"/>
      <c r="ONO57" s="11"/>
      <c r="ONP57" s="11"/>
      <c r="ONQ57" s="11"/>
      <c r="ONR57" s="11"/>
      <c r="ONS57" s="11"/>
      <c r="ONT57" s="11"/>
      <c r="ONU57" s="11"/>
      <c r="ONV57" s="11"/>
      <c r="ONW57" s="11"/>
      <c r="ONX57" s="11"/>
      <c r="ONY57" s="11"/>
      <c r="ONZ57" s="11"/>
      <c r="OOA57" s="11"/>
      <c r="OOB57" s="11"/>
      <c r="OOC57" s="11"/>
      <c r="OOD57" s="11"/>
      <c r="OOE57" s="11"/>
      <c r="OOF57" s="11"/>
      <c r="OOG57" s="11"/>
      <c r="OOH57" s="11"/>
      <c r="OOI57" s="11"/>
      <c r="OOJ57" s="11"/>
      <c r="OOK57" s="11"/>
      <c r="OOL57" s="11"/>
      <c r="OOM57" s="11"/>
      <c r="OON57" s="11"/>
      <c r="OOO57" s="11"/>
      <c r="OOP57" s="11"/>
      <c r="OOQ57" s="11"/>
      <c r="OOR57" s="11"/>
      <c r="OOS57" s="11"/>
      <c r="OOT57" s="11"/>
      <c r="OOU57" s="11"/>
      <c r="OOV57" s="11"/>
      <c r="OOW57" s="11"/>
      <c r="OOX57" s="11"/>
      <c r="OOY57" s="11"/>
      <c r="OOZ57" s="11"/>
      <c r="OPA57" s="11"/>
      <c r="OPB57" s="11"/>
      <c r="OPC57" s="11"/>
      <c r="OPD57" s="11"/>
      <c r="OPE57" s="11"/>
      <c r="OPF57" s="11"/>
      <c r="OPG57" s="11"/>
      <c r="OPH57" s="11"/>
      <c r="OPI57" s="11"/>
      <c r="OPJ57" s="11"/>
      <c r="OPK57" s="11"/>
      <c r="OPL57" s="11"/>
      <c r="OPM57" s="11"/>
      <c r="OPN57" s="11"/>
      <c r="OPO57" s="11"/>
      <c r="OPP57" s="11"/>
      <c r="OPQ57" s="11"/>
      <c r="OPR57" s="11"/>
      <c r="OPS57" s="11"/>
      <c r="OPT57" s="11"/>
      <c r="OPU57" s="11"/>
      <c r="OPV57" s="11"/>
      <c r="OPW57" s="11"/>
      <c r="OPX57" s="11"/>
      <c r="OPY57" s="11"/>
      <c r="OPZ57" s="11"/>
      <c r="OQA57" s="11"/>
      <c r="OQB57" s="11"/>
      <c r="OQC57" s="11"/>
      <c r="OQD57" s="11"/>
      <c r="OQE57" s="11"/>
      <c r="OQF57" s="11"/>
      <c r="OQG57" s="11"/>
      <c r="OQH57" s="11"/>
      <c r="OQI57" s="11"/>
      <c r="OQJ57" s="11"/>
      <c r="OQK57" s="11"/>
      <c r="OQL57" s="11"/>
      <c r="OQM57" s="11"/>
      <c r="OQN57" s="11"/>
      <c r="OQO57" s="11"/>
      <c r="OQP57" s="11"/>
      <c r="OQQ57" s="11"/>
      <c r="OQR57" s="11"/>
      <c r="OQS57" s="11"/>
      <c r="OQT57" s="11"/>
      <c r="OQU57" s="11"/>
      <c r="OQV57" s="11"/>
      <c r="OQW57" s="11"/>
      <c r="OQX57" s="11"/>
      <c r="OQY57" s="11"/>
      <c r="OQZ57" s="11"/>
      <c r="ORA57" s="11"/>
      <c r="ORB57" s="11"/>
      <c r="ORC57" s="11"/>
      <c r="ORD57" s="11"/>
      <c r="ORE57" s="11"/>
      <c r="ORF57" s="11"/>
      <c r="ORG57" s="11"/>
      <c r="ORH57" s="11"/>
      <c r="ORI57" s="11"/>
      <c r="ORJ57" s="11"/>
      <c r="ORK57" s="11"/>
      <c r="ORL57" s="11"/>
      <c r="ORM57" s="11"/>
      <c r="ORN57" s="11"/>
      <c r="ORO57" s="11"/>
      <c r="ORP57" s="11"/>
      <c r="ORQ57" s="11"/>
      <c r="ORR57" s="11"/>
      <c r="ORS57" s="11"/>
      <c r="ORT57" s="11"/>
      <c r="ORU57" s="11"/>
      <c r="ORV57" s="11"/>
      <c r="ORW57" s="11"/>
      <c r="ORX57" s="11"/>
      <c r="ORY57" s="11"/>
      <c r="ORZ57" s="11"/>
      <c r="OSA57" s="11"/>
      <c r="OSB57" s="11"/>
      <c r="OSC57" s="11"/>
      <c r="OSD57" s="11"/>
      <c r="OSE57" s="11"/>
      <c r="OSF57" s="11"/>
      <c r="OSG57" s="11"/>
      <c r="OSH57" s="11"/>
      <c r="OSI57" s="11"/>
      <c r="OSJ57" s="11"/>
      <c r="OSK57" s="11"/>
      <c r="OSL57" s="11"/>
      <c r="OSM57" s="11"/>
      <c r="OSN57" s="11"/>
      <c r="OSO57" s="11"/>
      <c r="OSP57" s="11"/>
      <c r="OSQ57" s="11"/>
      <c r="OSR57" s="11"/>
      <c r="OSS57" s="11"/>
      <c r="OST57" s="11"/>
      <c r="OSU57" s="11"/>
      <c r="OSV57" s="11"/>
      <c r="OSW57" s="11"/>
      <c r="OSX57" s="11"/>
      <c r="OSY57" s="11"/>
      <c r="OSZ57" s="11"/>
      <c r="OTA57" s="11"/>
      <c r="OTB57" s="11"/>
      <c r="OTC57" s="11"/>
      <c r="OTD57" s="11"/>
      <c r="OTE57" s="11"/>
      <c r="OTF57" s="11"/>
      <c r="OTG57" s="11"/>
      <c r="OTH57" s="11"/>
      <c r="OTI57" s="11"/>
      <c r="OTJ57" s="11"/>
      <c r="OTK57" s="11"/>
      <c r="OTL57" s="11"/>
      <c r="OTM57" s="11"/>
      <c r="OTN57" s="11"/>
      <c r="OTO57" s="11"/>
      <c r="OTP57" s="11"/>
      <c r="OTQ57" s="11"/>
      <c r="OTR57" s="11"/>
      <c r="OTS57" s="11"/>
      <c r="OTT57" s="11"/>
      <c r="OTU57" s="11"/>
      <c r="OTV57" s="11"/>
      <c r="OTW57" s="11"/>
      <c r="OTX57" s="11"/>
      <c r="OTY57" s="11"/>
      <c r="OTZ57" s="11"/>
      <c r="OUA57" s="11"/>
      <c r="OUB57" s="11"/>
      <c r="OUC57" s="11"/>
      <c r="OUD57" s="11"/>
      <c r="OUE57" s="11"/>
      <c r="OUF57" s="11"/>
      <c r="OUG57" s="11"/>
      <c r="OUH57" s="11"/>
      <c r="OUI57" s="11"/>
      <c r="OUJ57" s="11"/>
      <c r="OUK57" s="11"/>
      <c r="OUL57" s="11"/>
      <c r="OUM57" s="11"/>
      <c r="OUN57" s="11"/>
      <c r="OUO57" s="11"/>
      <c r="OUP57" s="11"/>
      <c r="OUQ57" s="11"/>
      <c r="OUR57" s="11"/>
      <c r="OUS57" s="11"/>
      <c r="OUT57" s="11"/>
      <c r="OUU57" s="11"/>
      <c r="OUV57" s="11"/>
      <c r="OUW57" s="11"/>
      <c r="OUX57" s="11"/>
      <c r="OUY57" s="11"/>
      <c r="OUZ57" s="11"/>
      <c r="OVA57" s="11"/>
      <c r="OVB57" s="11"/>
      <c r="OVC57" s="11"/>
      <c r="OVD57" s="11"/>
      <c r="OVE57" s="11"/>
      <c r="OVF57" s="11"/>
      <c r="OVG57" s="11"/>
      <c r="OVH57" s="11"/>
      <c r="OVI57" s="11"/>
      <c r="OVJ57" s="11"/>
      <c r="OVK57" s="11"/>
      <c r="OVL57" s="11"/>
      <c r="OVM57" s="11"/>
      <c r="OVN57" s="11"/>
      <c r="OVO57" s="11"/>
      <c r="OVP57" s="11"/>
      <c r="OVQ57" s="11"/>
      <c r="OVR57" s="11"/>
      <c r="OVS57" s="11"/>
      <c r="OVT57" s="11"/>
      <c r="OVU57" s="11"/>
      <c r="OVV57" s="11"/>
      <c r="OVW57" s="11"/>
      <c r="OVX57" s="11"/>
      <c r="OVY57" s="11"/>
      <c r="OVZ57" s="11"/>
      <c r="OWA57" s="11"/>
      <c r="OWB57" s="11"/>
      <c r="OWC57" s="11"/>
      <c r="OWD57" s="11"/>
      <c r="OWE57" s="11"/>
      <c r="OWF57" s="11"/>
      <c r="OWG57" s="11"/>
      <c r="OWH57" s="11"/>
      <c r="OWI57" s="11"/>
      <c r="OWJ57" s="11"/>
      <c r="OWK57" s="11"/>
      <c r="OWL57" s="11"/>
      <c r="OWM57" s="11"/>
      <c r="OWN57" s="11"/>
      <c r="OWO57" s="11"/>
      <c r="OWP57" s="11"/>
      <c r="OWQ57" s="11"/>
      <c r="OWR57" s="11"/>
      <c r="OWS57" s="11"/>
      <c r="OWT57" s="11"/>
      <c r="OWU57" s="11"/>
      <c r="OWV57" s="11"/>
      <c r="OWW57" s="11"/>
      <c r="OWX57" s="11"/>
      <c r="OWY57" s="11"/>
      <c r="OWZ57" s="11"/>
      <c r="OXA57" s="11"/>
      <c r="OXB57" s="11"/>
      <c r="OXC57" s="11"/>
      <c r="OXD57" s="11"/>
      <c r="OXE57" s="11"/>
      <c r="OXF57" s="11"/>
      <c r="OXG57" s="11"/>
      <c r="OXH57" s="11"/>
      <c r="OXI57" s="11"/>
      <c r="OXJ57" s="11"/>
      <c r="OXK57" s="11"/>
      <c r="OXL57" s="11"/>
      <c r="OXM57" s="11"/>
      <c r="OXN57" s="11"/>
      <c r="OXO57" s="11"/>
      <c r="OXP57" s="11"/>
      <c r="OXQ57" s="11"/>
      <c r="OXR57" s="11"/>
      <c r="OXS57" s="11"/>
      <c r="OXT57" s="11"/>
      <c r="OXU57" s="11"/>
      <c r="OXV57" s="11"/>
      <c r="OXW57" s="11"/>
      <c r="OXX57" s="11"/>
      <c r="OXY57" s="11"/>
      <c r="OXZ57" s="11"/>
      <c r="OYA57" s="11"/>
      <c r="OYB57" s="11"/>
      <c r="OYC57" s="11"/>
      <c r="OYD57" s="11"/>
      <c r="OYE57" s="11"/>
      <c r="OYF57" s="11"/>
      <c r="OYG57" s="11"/>
      <c r="OYH57" s="11"/>
      <c r="OYI57" s="11"/>
      <c r="OYJ57" s="11"/>
      <c r="OYK57" s="11"/>
      <c r="OYL57" s="11"/>
      <c r="OYM57" s="11"/>
      <c r="OYN57" s="11"/>
      <c r="OYO57" s="11"/>
      <c r="OYP57" s="11"/>
      <c r="OYQ57" s="11"/>
      <c r="OYR57" s="11"/>
      <c r="OYS57" s="11"/>
      <c r="OYT57" s="11"/>
      <c r="OYU57" s="11"/>
      <c r="OYV57" s="11"/>
      <c r="OYW57" s="11"/>
      <c r="OYX57" s="11"/>
      <c r="OYY57" s="11"/>
      <c r="OYZ57" s="11"/>
      <c r="OZA57" s="11"/>
      <c r="OZB57" s="11"/>
      <c r="OZC57" s="11"/>
      <c r="OZD57" s="11"/>
      <c r="OZE57" s="11"/>
      <c r="OZF57" s="11"/>
      <c r="OZG57" s="11"/>
      <c r="OZH57" s="11"/>
      <c r="OZI57" s="11"/>
      <c r="OZJ57" s="11"/>
      <c r="OZK57" s="11"/>
      <c r="OZL57" s="11"/>
      <c r="OZM57" s="11"/>
      <c r="OZN57" s="11"/>
      <c r="OZO57" s="11"/>
      <c r="OZP57" s="11"/>
      <c r="OZQ57" s="11"/>
      <c r="OZR57" s="11"/>
      <c r="OZS57" s="11"/>
      <c r="OZT57" s="11"/>
      <c r="OZU57" s="11"/>
      <c r="OZV57" s="11"/>
      <c r="OZW57" s="11"/>
      <c r="OZX57" s="11"/>
      <c r="OZY57" s="11"/>
      <c r="OZZ57" s="11"/>
      <c r="PAA57" s="11"/>
      <c r="PAB57" s="11"/>
      <c r="PAC57" s="11"/>
      <c r="PAD57" s="11"/>
      <c r="PAE57" s="11"/>
      <c r="PAF57" s="11"/>
      <c r="PAG57" s="11"/>
      <c r="PAH57" s="11"/>
      <c r="PAI57" s="11"/>
      <c r="PAJ57" s="11"/>
      <c r="PAK57" s="11"/>
      <c r="PAL57" s="11"/>
      <c r="PAM57" s="11"/>
      <c r="PAN57" s="11"/>
      <c r="PAO57" s="11"/>
      <c r="PAP57" s="11"/>
      <c r="PAQ57" s="11"/>
      <c r="PAR57" s="11"/>
      <c r="PAS57" s="11"/>
      <c r="PAT57" s="11"/>
      <c r="PAU57" s="11"/>
      <c r="PAV57" s="11"/>
      <c r="PAW57" s="11"/>
      <c r="PAX57" s="11"/>
      <c r="PAY57" s="11"/>
      <c r="PAZ57" s="11"/>
      <c r="PBA57" s="11"/>
      <c r="PBB57" s="11"/>
      <c r="PBC57" s="11"/>
      <c r="PBD57" s="11"/>
      <c r="PBE57" s="11"/>
      <c r="PBF57" s="11"/>
      <c r="PBG57" s="11"/>
      <c r="PBH57" s="11"/>
      <c r="PBI57" s="11"/>
      <c r="PBJ57" s="11"/>
      <c r="PBK57" s="11"/>
      <c r="PBL57" s="11"/>
      <c r="PBM57" s="11"/>
      <c r="PBN57" s="11"/>
      <c r="PBO57" s="11"/>
      <c r="PBP57" s="11"/>
      <c r="PBQ57" s="11"/>
      <c r="PBR57" s="11"/>
      <c r="PBS57" s="11"/>
      <c r="PBT57" s="11"/>
      <c r="PBU57" s="11"/>
      <c r="PBV57" s="11"/>
      <c r="PBW57" s="11"/>
      <c r="PBX57" s="11"/>
      <c r="PBY57" s="11"/>
      <c r="PBZ57" s="11"/>
      <c r="PCA57" s="11"/>
      <c r="PCB57" s="11"/>
      <c r="PCC57" s="11"/>
      <c r="PCD57" s="11"/>
      <c r="PCE57" s="11"/>
      <c r="PCF57" s="11"/>
      <c r="PCG57" s="11"/>
      <c r="PCH57" s="11"/>
      <c r="PCI57" s="11"/>
      <c r="PCJ57" s="11"/>
      <c r="PCK57" s="11"/>
      <c r="PCL57" s="11"/>
      <c r="PCM57" s="11"/>
      <c r="PCN57" s="11"/>
      <c r="PCO57" s="11"/>
      <c r="PCP57" s="11"/>
      <c r="PCQ57" s="11"/>
      <c r="PCR57" s="11"/>
      <c r="PCS57" s="11"/>
      <c r="PCT57" s="11"/>
      <c r="PCU57" s="11"/>
      <c r="PCV57" s="11"/>
      <c r="PCW57" s="11"/>
      <c r="PCX57" s="11"/>
      <c r="PCY57" s="11"/>
      <c r="PCZ57" s="11"/>
      <c r="PDA57" s="11"/>
      <c r="PDB57" s="11"/>
      <c r="PDC57" s="11"/>
      <c r="PDD57" s="11"/>
      <c r="PDE57" s="11"/>
      <c r="PDF57" s="11"/>
      <c r="PDG57" s="11"/>
      <c r="PDH57" s="11"/>
      <c r="PDI57" s="11"/>
      <c r="PDJ57" s="11"/>
      <c r="PDK57" s="11"/>
      <c r="PDL57" s="11"/>
      <c r="PDM57" s="11"/>
      <c r="PDN57" s="11"/>
      <c r="PDO57" s="11"/>
      <c r="PDP57" s="11"/>
      <c r="PDQ57" s="11"/>
      <c r="PDR57" s="11"/>
      <c r="PDS57" s="11"/>
      <c r="PDT57" s="11"/>
      <c r="PDU57" s="11"/>
      <c r="PDV57" s="11"/>
      <c r="PDW57" s="11"/>
      <c r="PDX57" s="11"/>
      <c r="PDY57" s="11"/>
      <c r="PDZ57" s="11"/>
      <c r="PEA57" s="11"/>
      <c r="PEB57" s="11"/>
      <c r="PEC57" s="11"/>
      <c r="PED57" s="11"/>
      <c r="PEE57" s="11"/>
      <c r="PEF57" s="11"/>
      <c r="PEG57" s="11"/>
      <c r="PEH57" s="11"/>
      <c r="PEI57" s="11"/>
      <c r="PEJ57" s="11"/>
      <c r="PEK57" s="11"/>
      <c r="PEL57" s="11"/>
      <c r="PEM57" s="11"/>
      <c r="PEN57" s="11"/>
      <c r="PEO57" s="11"/>
      <c r="PEP57" s="11"/>
      <c r="PEQ57" s="11"/>
      <c r="PER57" s="11"/>
      <c r="PES57" s="11"/>
      <c r="PET57" s="11"/>
      <c r="PEU57" s="11"/>
      <c r="PEV57" s="11"/>
      <c r="PEW57" s="11"/>
      <c r="PEX57" s="11"/>
      <c r="PEY57" s="11"/>
      <c r="PEZ57" s="11"/>
      <c r="PFA57" s="11"/>
      <c r="PFB57" s="11"/>
      <c r="PFC57" s="11"/>
      <c r="PFD57" s="11"/>
      <c r="PFE57" s="11"/>
      <c r="PFF57" s="11"/>
      <c r="PFG57" s="11"/>
      <c r="PFH57" s="11"/>
      <c r="PFI57" s="11"/>
      <c r="PFJ57" s="11"/>
      <c r="PFK57" s="11"/>
      <c r="PFL57" s="11"/>
      <c r="PFM57" s="11"/>
      <c r="PFN57" s="11"/>
      <c r="PFO57" s="11"/>
      <c r="PFP57" s="11"/>
      <c r="PFQ57" s="11"/>
      <c r="PFR57" s="11"/>
      <c r="PFS57" s="11"/>
      <c r="PFT57" s="11"/>
      <c r="PFU57" s="11"/>
      <c r="PFV57" s="11"/>
      <c r="PFW57" s="11"/>
      <c r="PFX57" s="11"/>
      <c r="PFY57" s="11"/>
      <c r="PFZ57" s="11"/>
      <c r="PGA57" s="11"/>
      <c r="PGB57" s="11"/>
      <c r="PGC57" s="11"/>
      <c r="PGD57" s="11"/>
      <c r="PGE57" s="11"/>
      <c r="PGF57" s="11"/>
      <c r="PGG57" s="11"/>
      <c r="PGH57" s="11"/>
      <c r="PGI57" s="11"/>
      <c r="PGJ57" s="11"/>
      <c r="PGK57" s="11"/>
      <c r="PGL57" s="11"/>
      <c r="PGM57" s="11"/>
      <c r="PGN57" s="11"/>
      <c r="PGO57" s="11"/>
      <c r="PGP57" s="11"/>
      <c r="PGQ57" s="11"/>
      <c r="PGR57" s="11"/>
      <c r="PGS57" s="11"/>
      <c r="PGT57" s="11"/>
      <c r="PGU57" s="11"/>
      <c r="PGV57" s="11"/>
      <c r="PGW57" s="11"/>
      <c r="PGX57" s="11"/>
      <c r="PGY57" s="11"/>
      <c r="PGZ57" s="11"/>
      <c r="PHA57" s="11"/>
      <c r="PHB57" s="11"/>
      <c r="PHC57" s="11"/>
      <c r="PHD57" s="11"/>
      <c r="PHE57" s="11"/>
      <c r="PHF57" s="11"/>
      <c r="PHG57" s="11"/>
      <c r="PHH57" s="11"/>
      <c r="PHI57" s="11"/>
      <c r="PHJ57" s="11"/>
      <c r="PHK57" s="11"/>
      <c r="PHL57" s="11"/>
      <c r="PHM57" s="11"/>
      <c r="PHN57" s="11"/>
      <c r="PHO57" s="11"/>
      <c r="PHP57" s="11"/>
      <c r="PHQ57" s="11"/>
      <c r="PHR57" s="11"/>
      <c r="PHS57" s="11"/>
      <c r="PHT57" s="11"/>
      <c r="PHU57" s="11"/>
      <c r="PHV57" s="11"/>
      <c r="PHW57" s="11"/>
      <c r="PHX57" s="11"/>
      <c r="PHY57" s="11"/>
      <c r="PHZ57" s="11"/>
      <c r="PIA57" s="11"/>
      <c r="PIB57" s="11"/>
      <c r="PIC57" s="11"/>
      <c r="PID57" s="11"/>
      <c r="PIE57" s="11"/>
      <c r="PIF57" s="11"/>
      <c r="PIG57" s="11"/>
      <c r="PIH57" s="11"/>
      <c r="PII57" s="11"/>
      <c r="PIJ57" s="11"/>
      <c r="PIK57" s="11"/>
      <c r="PIL57" s="11"/>
      <c r="PIM57" s="11"/>
      <c r="PIN57" s="11"/>
      <c r="PIO57" s="11"/>
      <c r="PIP57" s="11"/>
      <c r="PIQ57" s="11"/>
      <c r="PIR57" s="11"/>
      <c r="PIS57" s="11"/>
      <c r="PIT57" s="11"/>
      <c r="PIU57" s="11"/>
      <c r="PIV57" s="11"/>
      <c r="PIW57" s="11"/>
      <c r="PIX57" s="11"/>
      <c r="PIY57" s="11"/>
      <c r="PIZ57" s="11"/>
      <c r="PJA57" s="11"/>
      <c r="PJB57" s="11"/>
      <c r="PJC57" s="11"/>
      <c r="PJD57" s="11"/>
      <c r="PJE57" s="11"/>
      <c r="PJF57" s="11"/>
      <c r="PJG57" s="11"/>
      <c r="PJH57" s="11"/>
      <c r="PJI57" s="11"/>
      <c r="PJJ57" s="11"/>
      <c r="PJK57" s="11"/>
      <c r="PJL57" s="11"/>
      <c r="PJM57" s="11"/>
      <c r="PJN57" s="11"/>
      <c r="PJO57" s="11"/>
      <c r="PJP57" s="11"/>
      <c r="PJQ57" s="11"/>
      <c r="PJR57" s="11"/>
      <c r="PJS57" s="11"/>
      <c r="PJT57" s="11"/>
      <c r="PJU57" s="11"/>
      <c r="PJV57" s="11"/>
      <c r="PJW57" s="11"/>
      <c r="PJX57" s="11"/>
      <c r="PJY57" s="11"/>
      <c r="PJZ57" s="11"/>
      <c r="PKA57" s="11"/>
      <c r="PKB57" s="11"/>
      <c r="PKC57" s="11"/>
      <c r="PKD57" s="11"/>
      <c r="PKE57" s="11"/>
      <c r="PKF57" s="11"/>
      <c r="PKG57" s="11"/>
      <c r="PKH57" s="11"/>
      <c r="PKI57" s="11"/>
      <c r="PKJ57" s="11"/>
      <c r="PKK57" s="11"/>
      <c r="PKL57" s="11"/>
      <c r="PKM57" s="11"/>
      <c r="PKN57" s="11"/>
      <c r="PKO57" s="11"/>
      <c r="PKP57" s="11"/>
      <c r="PKQ57" s="11"/>
      <c r="PKR57" s="11"/>
      <c r="PKS57" s="11"/>
      <c r="PKT57" s="11"/>
      <c r="PKU57" s="11"/>
      <c r="PKV57" s="11"/>
      <c r="PKW57" s="11"/>
      <c r="PKX57" s="11"/>
      <c r="PKY57" s="11"/>
      <c r="PKZ57" s="11"/>
      <c r="PLA57" s="11"/>
      <c r="PLB57" s="11"/>
      <c r="PLC57" s="11"/>
      <c r="PLD57" s="11"/>
      <c r="PLE57" s="11"/>
      <c r="PLF57" s="11"/>
      <c r="PLG57" s="11"/>
      <c r="PLH57" s="11"/>
      <c r="PLI57" s="11"/>
      <c r="PLJ57" s="11"/>
      <c r="PLK57" s="11"/>
      <c r="PLL57" s="11"/>
      <c r="PLM57" s="11"/>
      <c r="PLN57" s="11"/>
      <c r="PLO57" s="11"/>
      <c r="PLP57" s="11"/>
      <c r="PLQ57" s="11"/>
      <c r="PLR57" s="11"/>
      <c r="PLS57" s="11"/>
      <c r="PLT57" s="11"/>
      <c r="PLU57" s="11"/>
      <c r="PLV57" s="11"/>
      <c r="PLW57" s="11"/>
      <c r="PLX57" s="11"/>
      <c r="PLY57" s="11"/>
      <c r="PLZ57" s="11"/>
      <c r="PMA57" s="11"/>
      <c r="PMB57" s="11"/>
      <c r="PMC57" s="11"/>
      <c r="PMD57" s="11"/>
      <c r="PME57" s="11"/>
      <c r="PMF57" s="11"/>
      <c r="PMG57" s="11"/>
      <c r="PMH57" s="11"/>
      <c r="PMI57" s="11"/>
      <c r="PMJ57" s="11"/>
      <c r="PMK57" s="11"/>
      <c r="PML57" s="11"/>
      <c r="PMM57" s="11"/>
      <c r="PMN57" s="11"/>
      <c r="PMO57" s="11"/>
      <c r="PMP57" s="11"/>
      <c r="PMQ57" s="11"/>
      <c r="PMR57" s="11"/>
      <c r="PMS57" s="11"/>
      <c r="PMT57" s="11"/>
      <c r="PMU57" s="11"/>
      <c r="PMV57" s="11"/>
      <c r="PMW57" s="11"/>
      <c r="PMX57" s="11"/>
      <c r="PMY57" s="11"/>
      <c r="PMZ57" s="11"/>
      <c r="PNA57" s="11"/>
      <c r="PNB57" s="11"/>
      <c r="PNC57" s="11"/>
      <c r="PND57" s="11"/>
      <c r="PNE57" s="11"/>
      <c r="PNF57" s="11"/>
      <c r="PNG57" s="11"/>
      <c r="PNH57" s="11"/>
      <c r="PNI57" s="11"/>
      <c r="PNJ57" s="11"/>
      <c r="PNK57" s="11"/>
      <c r="PNL57" s="11"/>
      <c r="PNM57" s="11"/>
      <c r="PNN57" s="11"/>
      <c r="PNO57" s="11"/>
      <c r="PNP57" s="11"/>
      <c r="PNQ57" s="11"/>
      <c r="PNR57" s="11"/>
      <c r="PNS57" s="11"/>
      <c r="PNT57" s="11"/>
      <c r="PNU57" s="11"/>
      <c r="PNV57" s="11"/>
      <c r="PNW57" s="11"/>
      <c r="PNX57" s="11"/>
      <c r="PNY57" s="11"/>
      <c r="PNZ57" s="11"/>
      <c r="POA57" s="11"/>
      <c r="POB57" s="11"/>
      <c r="POC57" s="11"/>
      <c r="POD57" s="11"/>
      <c r="POE57" s="11"/>
      <c r="POF57" s="11"/>
      <c r="POG57" s="11"/>
      <c r="POH57" s="11"/>
      <c r="POI57" s="11"/>
      <c r="POJ57" s="11"/>
      <c r="POK57" s="11"/>
      <c r="POL57" s="11"/>
      <c r="POM57" s="11"/>
      <c r="PON57" s="11"/>
      <c r="POO57" s="11"/>
      <c r="POP57" s="11"/>
      <c r="POQ57" s="11"/>
      <c r="POR57" s="11"/>
      <c r="POS57" s="11"/>
      <c r="POT57" s="11"/>
      <c r="POU57" s="11"/>
      <c r="POV57" s="11"/>
      <c r="POW57" s="11"/>
      <c r="POX57" s="11"/>
      <c r="POY57" s="11"/>
      <c r="POZ57" s="11"/>
      <c r="PPA57" s="11"/>
      <c r="PPB57" s="11"/>
      <c r="PPC57" s="11"/>
      <c r="PPD57" s="11"/>
      <c r="PPE57" s="11"/>
      <c r="PPF57" s="11"/>
      <c r="PPG57" s="11"/>
      <c r="PPH57" s="11"/>
      <c r="PPI57" s="11"/>
      <c r="PPJ57" s="11"/>
      <c r="PPK57" s="11"/>
      <c r="PPL57" s="11"/>
      <c r="PPM57" s="11"/>
      <c r="PPN57" s="11"/>
      <c r="PPO57" s="11"/>
      <c r="PPP57" s="11"/>
      <c r="PPQ57" s="11"/>
      <c r="PPR57" s="11"/>
      <c r="PPS57" s="11"/>
      <c r="PPT57" s="11"/>
      <c r="PPU57" s="11"/>
      <c r="PPV57" s="11"/>
      <c r="PPW57" s="11"/>
      <c r="PPX57" s="11"/>
      <c r="PPY57" s="11"/>
      <c r="PPZ57" s="11"/>
      <c r="PQA57" s="11"/>
      <c r="PQB57" s="11"/>
      <c r="PQC57" s="11"/>
      <c r="PQD57" s="11"/>
      <c r="PQE57" s="11"/>
      <c r="PQF57" s="11"/>
      <c r="PQG57" s="11"/>
      <c r="PQH57" s="11"/>
      <c r="PQI57" s="11"/>
      <c r="PQJ57" s="11"/>
      <c r="PQK57" s="11"/>
      <c r="PQL57" s="11"/>
      <c r="PQM57" s="11"/>
      <c r="PQN57" s="11"/>
      <c r="PQO57" s="11"/>
      <c r="PQP57" s="11"/>
      <c r="PQQ57" s="11"/>
      <c r="PQR57" s="11"/>
      <c r="PQS57" s="11"/>
      <c r="PQT57" s="11"/>
      <c r="PQU57" s="11"/>
      <c r="PQV57" s="11"/>
      <c r="PQW57" s="11"/>
      <c r="PQX57" s="11"/>
      <c r="PQY57" s="11"/>
      <c r="PQZ57" s="11"/>
      <c r="PRA57" s="11"/>
      <c r="PRB57" s="11"/>
      <c r="PRC57" s="11"/>
      <c r="PRD57" s="11"/>
      <c r="PRE57" s="11"/>
      <c r="PRF57" s="11"/>
      <c r="PRG57" s="11"/>
      <c r="PRH57" s="11"/>
      <c r="PRI57" s="11"/>
      <c r="PRJ57" s="11"/>
      <c r="PRK57" s="11"/>
      <c r="PRL57" s="11"/>
      <c r="PRM57" s="11"/>
      <c r="PRN57" s="11"/>
      <c r="PRO57" s="11"/>
      <c r="PRP57" s="11"/>
      <c r="PRQ57" s="11"/>
      <c r="PRR57" s="11"/>
      <c r="PRS57" s="11"/>
      <c r="PRT57" s="11"/>
      <c r="PRU57" s="11"/>
      <c r="PRV57" s="11"/>
      <c r="PRW57" s="11"/>
      <c r="PRX57" s="11"/>
      <c r="PRY57" s="11"/>
      <c r="PRZ57" s="11"/>
      <c r="PSA57" s="11"/>
      <c r="PSB57" s="11"/>
      <c r="PSC57" s="11"/>
      <c r="PSD57" s="11"/>
      <c r="PSE57" s="11"/>
      <c r="PSF57" s="11"/>
      <c r="PSG57" s="11"/>
      <c r="PSH57" s="11"/>
      <c r="PSI57" s="11"/>
      <c r="PSJ57" s="11"/>
      <c r="PSK57" s="11"/>
      <c r="PSL57" s="11"/>
      <c r="PSM57" s="11"/>
      <c r="PSN57" s="11"/>
      <c r="PSO57" s="11"/>
      <c r="PSP57" s="11"/>
      <c r="PSQ57" s="11"/>
      <c r="PSR57" s="11"/>
      <c r="PSS57" s="11"/>
      <c r="PST57" s="11"/>
      <c r="PSU57" s="11"/>
      <c r="PSV57" s="11"/>
      <c r="PSW57" s="11"/>
      <c r="PSX57" s="11"/>
      <c r="PSY57" s="11"/>
      <c r="PSZ57" s="11"/>
      <c r="PTA57" s="11"/>
      <c r="PTB57" s="11"/>
      <c r="PTC57" s="11"/>
      <c r="PTD57" s="11"/>
      <c r="PTE57" s="11"/>
      <c r="PTF57" s="11"/>
      <c r="PTG57" s="11"/>
      <c r="PTH57" s="11"/>
      <c r="PTI57" s="11"/>
      <c r="PTJ57" s="11"/>
      <c r="PTK57" s="11"/>
      <c r="PTL57" s="11"/>
      <c r="PTM57" s="11"/>
      <c r="PTN57" s="11"/>
      <c r="PTO57" s="11"/>
      <c r="PTP57" s="11"/>
      <c r="PTQ57" s="11"/>
      <c r="PTR57" s="11"/>
      <c r="PTS57" s="11"/>
      <c r="PTT57" s="11"/>
      <c r="PTU57" s="11"/>
      <c r="PTV57" s="11"/>
      <c r="PTW57" s="11"/>
      <c r="PTX57" s="11"/>
      <c r="PTY57" s="11"/>
      <c r="PTZ57" s="11"/>
      <c r="PUA57" s="11"/>
      <c r="PUB57" s="11"/>
      <c r="PUC57" s="11"/>
      <c r="PUD57" s="11"/>
      <c r="PUE57" s="11"/>
      <c r="PUF57" s="11"/>
      <c r="PUG57" s="11"/>
      <c r="PUH57" s="11"/>
      <c r="PUI57" s="11"/>
      <c r="PUJ57" s="11"/>
      <c r="PUK57" s="11"/>
      <c r="PUL57" s="11"/>
      <c r="PUM57" s="11"/>
      <c r="PUN57" s="11"/>
      <c r="PUO57" s="11"/>
      <c r="PUP57" s="11"/>
      <c r="PUQ57" s="11"/>
      <c r="PUR57" s="11"/>
      <c r="PUS57" s="11"/>
      <c r="PUT57" s="11"/>
      <c r="PUU57" s="11"/>
      <c r="PUV57" s="11"/>
      <c r="PUW57" s="11"/>
      <c r="PUX57" s="11"/>
      <c r="PUY57" s="11"/>
      <c r="PUZ57" s="11"/>
      <c r="PVA57" s="11"/>
      <c r="PVB57" s="11"/>
      <c r="PVC57" s="11"/>
      <c r="PVD57" s="11"/>
      <c r="PVE57" s="11"/>
      <c r="PVF57" s="11"/>
      <c r="PVG57" s="11"/>
      <c r="PVH57" s="11"/>
      <c r="PVI57" s="11"/>
      <c r="PVJ57" s="11"/>
      <c r="PVK57" s="11"/>
      <c r="PVL57" s="11"/>
      <c r="PVM57" s="11"/>
      <c r="PVN57" s="11"/>
      <c r="PVO57" s="11"/>
      <c r="PVP57" s="11"/>
      <c r="PVQ57" s="11"/>
      <c r="PVR57" s="11"/>
      <c r="PVS57" s="11"/>
      <c r="PVT57" s="11"/>
      <c r="PVU57" s="11"/>
      <c r="PVV57" s="11"/>
      <c r="PVW57" s="11"/>
      <c r="PVX57" s="11"/>
      <c r="PVY57" s="11"/>
      <c r="PVZ57" s="11"/>
      <c r="PWA57" s="11"/>
      <c r="PWB57" s="11"/>
      <c r="PWC57" s="11"/>
      <c r="PWD57" s="11"/>
      <c r="PWE57" s="11"/>
      <c r="PWF57" s="11"/>
      <c r="PWG57" s="11"/>
      <c r="PWH57" s="11"/>
      <c r="PWI57" s="11"/>
      <c r="PWJ57" s="11"/>
      <c r="PWK57" s="11"/>
      <c r="PWL57" s="11"/>
      <c r="PWM57" s="11"/>
      <c r="PWN57" s="11"/>
      <c r="PWO57" s="11"/>
      <c r="PWP57" s="11"/>
      <c r="PWQ57" s="11"/>
      <c r="PWR57" s="11"/>
      <c r="PWS57" s="11"/>
      <c r="PWT57" s="11"/>
      <c r="PWU57" s="11"/>
      <c r="PWV57" s="11"/>
      <c r="PWW57" s="11"/>
      <c r="PWX57" s="11"/>
      <c r="PWY57" s="11"/>
      <c r="PWZ57" s="11"/>
      <c r="PXA57" s="11"/>
      <c r="PXB57" s="11"/>
      <c r="PXC57" s="11"/>
      <c r="PXD57" s="11"/>
      <c r="PXE57" s="11"/>
      <c r="PXF57" s="11"/>
      <c r="PXG57" s="11"/>
      <c r="PXH57" s="11"/>
      <c r="PXI57" s="11"/>
      <c r="PXJ57" s="11"/>
      <c r="PXK57" s="11"/>
      <c r="PXL57" s="11"/>
      <c r="PXM57" s="11"/>
      <c r="PXN57" s="11"/>
      <c r="PXO57" s="11"/>
      <c r="PXP57" s="11"/>
      <c r="PXQ57" s="11"/>
      <c r="PXR57" s="11"/>
      <c r="PXS57" s="11"/>
      <c r="PXT57" s="11"/>
      <c r="PXU57" s="11"/>
      <c r="PXV57" s="11"/>
      <c r="PXW57" s="11"/>
      <c r="PXX57" s="11"/>
      <c r="PXY57" s="11"/>
      <c r="PXZ57" s="11"/>
      <c r="PYA57" s="11"/>
      <c r="PYB57" s="11"/>
      <c r="PYC57" s="11"/>
      <c r="PYD57" s="11"/>
      <c r="PYE57" s="11"/>
      <c r="PYF57" s="11"/>
      <c r="PYG57" s="11"/>
      <c r="PYH57" s="11"/>
      <c r="PYI57" s="11"/>
      <c r="PYJ57" s="11"/>
      <c r="PYK57" s="11"/>
      <c r="PYL57" s="11"/>
      <c r="PYM57" s="11"/>
      <c r="PYN57" s="11"/>
      <c r="PYO57" s="11"/>
      <c r="PYP57" s="11"/>
      <c r="PYQ57" s="11"/>
      <c r="PYR57" s="11"/>
      <c r="PYS57" s="11"/>
      <c r="PYT57" s="11"/>
      <c r="PYU57" s="11"/>
      <c r="PYV57" s="11"/>
      <c r="PYW57" s="11"/>
      <c r="PYX57" s="11"/>
      <c r="PYY57" s="11"/>
      <c r="PYZ57" s="11"/>
      <c r="PZA57" s="11"/>
      <c r="PZB57" s="11"/>
      <c r="PZC57" s="11"/>
      <c r="PZD57" s="11"/>
      <c r="PZE57" s="11"/>
      <c r="PZF57" s="11"/>
      <c r="PZG57" s="11"/>
      <c r="PZH57" s="11"/>
      <c r="PZI57" s="11"/>
      <c r="PZJ57" s="11"/>
      <c r="PZK57" s="11"/>
      <c r="PZL57" s="11"/>
      <c r="PZM57" s="11"/>
      <c r="PZN57" s="11"/>
      <c r="PZO57" s="11"/>
      <c r="PZP57" s="11"/>
      <c r="PZQ57" s="11"/>
      <c r="PZR57" s="11"/>
      <c r="PZS57" s="11"/>
      <c r="PZT57" s="11"/>
      <c r="PZU57" s="11"/>
      <c r="PZV57" s="11"/>
      <c r="PZW57" s="11"/>
      <c r="PZX57" s="11"/>
      <c r="PZY57" s="11"/>
      <c r="PZZ57" s="11"/>
      <c r="QAA57" s="11"/>
      <c r="QAB57" s="11"/>
      <c r="QAC57" s="11"/>
      <c r="QAD57" s="11"/>
      <c r="QAE57" s="11"/>
      <c r="QAF57" s="11"/>
      <c r="QAG57" s="11"/>
      <c r="QAH57" s="11"/>
      <c r="QAI57" s="11"/>
      <c r="QAJ57" s="11"/>
      <c r="QAK57" s="11"/>
      <c r="QAL57" s="11"/>
      <c r="QAM57" s="11"/>
      <c r="QAN57" s="11"/>
      <c r="QAO57" s="11"/>
      <c r="QAP57" s="11"/>
      <c r="QAQ57" s="11"/>
      <c r="QAR57" s="11"/>
      <c r="QAS57" s="11"/>
      <c r="QAT57" s="11"/>
      <c r="QAU57" s="11"/>
      <c r="QAV57" s="11"/>
      <c r="QAW57" s="11"/>
      <c r="QAX57" s="11"/>
      <c r="QAY57" s="11"/>
      <c r="QAZ57" s="11"/>
      <c r="QBA57" s="11"/>
      <c r="QBB57" s="11"/>
      <c r="QBC57" s="11"/>
      <c r="QBD57" s="11"/>
      <c r="QBE57" s="11"/>
      <c r="QBF57" s="11"/>
      <c r="QBG57" s="11"/>
      <c r="QBH57" s="11"/>
      <c r="QBI57" s="11"/>
      <c r="QBJ57" s="11"/>
      <c r="QBK57" s="11"/>
      <c r="QBL57" s="11"/>
      <c r="QBM57" s="11"/>
      <c r="QBN57" s="11"/>
      <c r="QBO57" s="11"/>
      <c r="QBP57" s="11"/>
      <c r="QBQ57" s="11"/>
      <c r="QBR57" s="11"/>
      <c r="QBS57" s="11"/>
      <c r="QBT57" s="11"/>
      <c r="QBU57" s="11"/>
      <c r="QBV57" s="11"/>
      <c r="QBW57" s="11"/>
      <c r="QBX57" s="11"/>
      <c r="QBY57" s="11"/>
      <c r="QBZ57" s="11"/>
      <c r="QCA57" s="11"/>
      <c r="QCB57" s="11"/>
      <c r="QCC57" s="11"/>
      <c r="QCD57" s="11"/>
      <c r="QCE57" s="11"/>
      <c r="QCF57" s="11"/>
      <c r="QCG57" s="11"/>
      <c r="QCH57" s="11"/>
      <c r="QCI57" s="11"/>
      <c r="QCJ57" s="11"/>
      <c r="QCK57" s="11"/>
      <c r="QCL57" s="11"/>
      <c r="QCM57" s="11"/>
      <c r="QCN57" s="11"/>
      <c r="QCO57" s="11"/>
      <c r="QCP57" s="11"/>
      <c r="QCQ57" s="11"/>
      <c r="QCR57" s="11"/>
      <c r="QCS57" s="11"/>
      <c r="QCT57" s="11"/>
      <c r="QCU57" s="11"/>
      <c r="QCV57" s="11"/>
      <c r="QCW57" s="11"/>
      <c r="QCX57" s="11"/>
      <c r="QCY57" s="11"/>
      <c r="QCZ57" s="11"/>
      <c r="QDA57" s="11"/>
      <c r="QDB57" s="11"/>
      <c r="QDC57" s="11"/>
      <c r="QDD57" s="11"/>
      <c r="QDE57" s="11"/>
      <c r="QDF57" s="11"/>
      <c r="QDG57" s="11"/>
      <c r="QDH57" s="11"/>
      <c r="QDI57" s="11"/>
      <c r="QDJ57" s="11"/>
      <c r="QDK57" s="11"/>
      <c r="QDL57" s="11"/>
      <c r="QDM57" s="11"/>
      <c r="QDN57" s="11"/>
      <c r="QDO57" s="11"/>
      <c r="QDP57" s="11"/>
      <c r="QDQ57" s="11"/>
      <c r="QDR57" s="11"/>
      <c r="QDS57" s="11"/>
      <c r="QDT57" s="11"/>
      <c r="QDU57" s="11"/>
      <c r="QDV57" s="11"/>
      <c r="QDW57" s="11"/>
      <c r="QDX57" s="11"/>
      <c r="QDY57" s="11"/>
      <c r="QDZ57" s="11"/>
      <c r="QEA57" s="11"/>
      <c r="QEB57" s="11"/>
      <c r="QEC57" s="11"/>
      <c r="QED57" s="11"/>
      <c r="QEE57" s="11"/>
      <c r="QEF57" s="11"/>
      <c r="QEG57" s="11"/>
      <c r="QEH57" s="11"/>
      <c r="QEI57" s="11"/>
      <c r="QEJ57" s="11"/>
      <c r="QEK57" s="11"/>
      <c r="QEL57" s="11"/>
      <c r="QEM57" s="11"/>
      <c r="QEN57" s="11"/>
      <c r="QEO57" s="11"/>
      <c r="QEP57" s="11"/>
      <c r="QEQ57" s="11"/>
      <c r="QER57" s="11"/>
      <c r="QES57" s="11"/>
      <c r="QET57" s="11"/>
      <c r="QEU57" s="11"/>
      <c r="QEV57" s="11"/>
      <c r="QEW57" s="11"/>
      <c r="QEX57" s="11"/>
      <c r="QEY57" s="11"/>
      <c r="QEZ57" s="11"/>
      <c r="QFA57" s="11"/>
      <c r="QFB57" s="11"/>
      <c r="QFC57" s="11"/>
      <c r="QFD57" s="11"/>
      <c r="QFE57" s="11"/>
      <c r="QFF57" s="11"/>
      <c r="QFG57" s="11"/>
      <c r="QFH57" s="11"/>
      <c r="QFI57" s="11"/>
      <c r="QFJ57" s="11"/>
      <c r="QFK57" s="11"/>
      <c r="QFL57" s="11"/>
      <c r="QFM57" s="11"/>
      <c r="QFN57" s="11"/>
      <c r="QFO57" s="11"/>
      <c r="QFP57" s="11"/>
      <c r="QFQ57" s="11"/>
      <c r="QFR57" s="11"/>
      <c r="QFS57" s="11"/>
      <c r="QFT57" s="11"/>
      <c r="QFU57" s="11"/>
      <c r="QFV57" s="11"/>
      <c r="QFW57" s="11"/>
      <c r="QFX57" s="11"/>
      <c r="QFY57" s="11"/>
      <c r="QFZ57" s="11"/>
      <c r="QGA57" s="11"/>
      <c r="QGB57" s="11"/>
      <c r="QGC57" s="11"/>
      <c r="QGD57" s="11"/>
      <c r="QGE57" s="11"/>
      <c r="QGF57" s="11"/>
      <c r="QGG57" s="11"/>
      <c r="QGH57" s="11"/>
      <c r="QGI57" s="11"/>
      <c r="QGJ57" s="11"/>
      <c r="QGK57" s="11"/>
      <c r="QGL57" s="11"/>
      <c r="QGM57" s="11"/>
      <c r="QGN57" s="11"/>
      <c r="QGO57" s="11"/>
      <c r="QGP57" s="11"/>
      <c r="QGQ57" s="11"/>
      <c r="QGR57" s="11"/>
      <c r="QGS57" s="11"/>
      <c r="QGT57" s="11"/>
      <c r="QGU57" s="11"/>
      <c r="QGV57" s="11"/>
      <c r="QGW57" s="11"/>
      <c r="QGX57" s="11"/>
      <c r="QGY57" s="11"/>
      <c r="QGZ57" s="11"/>
      <c r="QHA57" s="11"/>
      <c r="QHB57" s="11"/>
      <c r="QHC57" s="11"/>
      <c r="QHD57" s="11"/>
      <c r="QHE57" s="11"/>
      <c r="QHF57" s="11"/>
      <c r="QHG57" s="11"/>
      <c r="QHH57" s="11"/>
      <c r="QHI57" s="11"/>
      <c r="QHJ57" s="11"/>
      <c r="QHK57" s="11"/>
      <c r="QHL57" s="11"/>
      <c r="QHM57" s="11"/>
      <c r="QHN57" s="11"/>
      <c r="QHO57" s="11"/>
      <c r="QHP57" s="11"/>
      <c r="QHQ57" s="11"/>
      <c r="QHR57" s="11"/>
      <c r="QHS57" s="11"/>
      <c r="QHT57" s="11"/>
      <c r="QHU57" s="11"/>
      <c r="QHV57" s="11"/>
      <c r="QHW57" s="11"/>
      <c r="QHX57" s="11"/>
      <c r="QHY57" s="11"/>
      <c r="QHZ57" s="11"/>
      <c r="QIA57" s="11"/>
      <c r="QIB57" s="11"/>
      <c r="QIC57" s="11"/>
      <c r="QID57" s="11"/>
      <c r="QIE57" s="11"/>
      <c r="QIF57" s="11"/>
      <c r="QIG57" s="11"/>
      <c r="QIH57" s="11"/>
      <c r="QII57" s="11"/>
      <c r="QIJ57" s="11"/>
      <c r="QIK57" s="11"/>
      <c r="QIL57" s="11"/>
      <c r="QIM57" s="11"/>
      <c r="QIN57" s="11"/>
      <c r="QIO57" s="11"/>
      <c r="QIP57" s="11"/>
      <c r="QIQ57" s="11"/>
      <c r="QIR57" s="11"/>
      <c r="QIS57" s="11"/>
      <c r="QIT57" s="11"/>
      <c r="QIU57" s="11"/>
      <c r="QIV57" s="11"/>
      <c r="QIW57" s="11"/>
      <c r="QIX57" s="11"/>
      <c r="QIY57" s="11"/>
      <c r="QIZ57" s="11"/>
      <c r="QJA57" s="11"/>
      <c r="QJB57" s="11"/>
      <c r="QJC57" s="11"/>
      <c r="QJD57" s="11"/>
      <c r="QJE57" s="11"/>
      <c r="QJF57" s="11"/>
      <c r="QJG57" s="11"/>
      <c r="QJH57" s="11"/>
      <c r="QJI57" s="11"/>
      <c r="QJJ57" s="11"/>
      <c r="QJK57" s="11"/>
      <c r="QJL57" s="11"/>
      <c r="QJM57" s="11"/>
      <c r="QJN57" s="11"/>
      <c r="QJO57" s="11"/>
      <c r="QJP57" s="11"/>
      <c r="QJQ57" s="11"/>
      <c r="QJR57" s="11"/>
      <c r="QJS57" s="11"/>
      <c r="QJT57" s="11"/>
      <c r="QJU57" s="11"/>
      <c r="QJV57" s="11"/>
      <c r="QJW57" s="11"/>
      <c r="QJX57" s="11"/>
      <c r="QJY57" s="11"/>
      <c r="QJZ57" s="11"/>
      <c r="QKA57" s="11"/>
      <c r="QKB57" s="11"/>
      <c r="QKC57" s="11"/>
      <c r="QKD57" s="11"/>
      <c r="QKE57" s="11"/>
      <c r="QKF57" s="11"/>
      <c r="QKG57" s="11"/>
      <c r="QKH57" s="11"/>
      <c r="QKI57" s="11"/>
      <c r="QKJ57" s="11"/>
      <c r="QKK57" s="11"/>
      <c r="QKL57" s="11"/>
      <c r="QKM57" s="11"/>
      <c r="QKN57" s="11"/>
      <c r="QKO57" s="11"/>
      <c r="QKP57" s="11"/>
      <c r="QKQ57" s="11"/>
      <c r="QKR57" s="11"/>
      <c r="QKS57" s="11"/>
      <c r="QKT57" s="11"/>
      <c r="QKU57" s="11"/>
      <c r="QKV57" s="11"/>
      <c r="QKW57" s="11"/>
      <c r="QKX57" s="11"/>
      <c r="QKY57" s="11"/>
      <c r="QKZ57" s="11"/>
      <c r="QLA57" s="11"/>
      <c r="QLB57" s="11"/>
      <c r="QLC57" s="11"/>
      <c r="QLD57" s="11"/>
      <c r="QLE57" s="11"/>
      <c r="QLF57" s="11"/>
      <c r="QLG57" s="11"/>
      <c r="QLH57" s="11"/>
      <c r="QLI57" s="11"/>
      <c r="QLJ57" s="11"/>
      <c r="QLK57" s="11"/>
      <c r="QLL57" s="11"/>
      <c r="QLM57" s="11"/>
      <c r="QLN57" s="11"/>
      <c r="QLO57" s="11"/>
      <c r="QLP57" s="11"/>
      <c r="QLQ57" s="11"/>
      <c r="QLR57" s="11"/>
      <c r="QLS57" s="11"/>
      <c r="QLT57" s="11"/>
      <c r="QLU57" s="11"/>
      <c r="QLV57" s="11"/>
      <c r="QLW57" s="11"/>
      <c r="QLX57" s="11"/>
      <c r="QLY57" s="11"/>
      <c r="QLZ57" s="11"/>
      <c r="QMA57" s="11"/>
      <c r="QMB57" s="11"/>
      <c r="QMC57" s="11"/>
      <c r="QMD57" s="11"/>
      <c r="QME57" s="11"/>
      <c r="QMF57" s="11"/>
      <c r="QMG57" s="11"/>
      <c r="QMH57" s="11"/>
      <c r="QMI57" s="11"/>
      <c r="QMJ57" s="11"/>
      <c r="QMK57" s="11"/>
      <c r="QML57" s="11"/>
      <c r="QMM57" s="11"/>
      <c r="QMN57" s="11"/>
      <c r="QMO57" s="11"/>
      <c r="QMP57" s="11"/>
      <c r="QMQ57" s="11"/>
      <c r="QMR57" s="11"/>
      <c r="QMS57" s="11"/>
      <c r="QMT57" s="11"/>
      <c r="QMU57" s="11"/>
      <c r="QMV57" s="11"/>
      <c r="QMW57" s="11"/>
      <c r="QMX57" s="11"/>
      <c r="QMY57" s="11"/>
      <c r="QMZ57" s="11"/>
      <c r="QNA57" s="11"/>
      <c r="QNB57" s="11"/>
      <c r="QNC57" s="11"/>
      <c r="QND57" s="11"/>
      <c r="QNE57" s="11"/>
      <c r="QNF57" s="11"/>
      <c r="QNG57" s="11"/>
      <c r="QNH57" s="11"/>
      <c r="QNI57" s="11"/>
      <c r="QNJ57" s="11"/>
      <c r="QNK57" s="11"/>
      <c r="QNL57" s="11"/>
      <c r="QNM57" s="11"/>
      <c r="QNN57" s="11"/>
      <c r="QNO57" s="11"/>
      <c r="QNP57" s="11"/>
      <c r="QNQ57" s="11"/>
      <c r="QNR57" s="11"/>
      <c r="QNS57" s="11"/>
      <c r="QNT57" s="11"/>
      <c r="QNU57" s="11"/>
      <c r="QNV57" s="11"/>
      <c r="QNW57" s="11"/>
      <c r="QNX57" s="11"/>
      <c r="QNY57" s="11"/>
      <c r="QNZ57" s="11"/>
      <c r="QOA57" s="11"/>
      <c r="QOB57" s="11"/>
      <c r="QOC57" s="11"/>
      <c r="QOD57" s="11"/>
      <c r="QOE57" s="11"/>
      <c r="QOF57" s="11"/>
      <c r="QOG57" s="11"/>
      <c r="QOH57" s="11"/>
      <c r="QOI57" s="11"/>
      <c r="QOJ57" s="11"/>
      <c r="QOK57" s="11"/>
      <c r="QOL57" s="11"/>
      <c r="QOM57" s="11"/>
      <c r="QON57" s="11"/>
      <c r="QOO57" s="11"/>
      <c r="QOP57" s="11"/>
      <c r="QOQ57" s="11"/>
      <c r="QOR57" s="11"/>
      <c r="QOS57" s="11"/>
      <c r="QOT57" s="11"/>
      <c r="QOU57" s="11"/>
      <c r="QOV57" s="11"/>
      <c r="QOW57" s="11"/>
      <c r="QOX57" s="11"/>
      <c r="QOY57" s="11"/>
      <c r="QOZ57" s="11"/>
      <c r="QPA57" s="11"/>
      <c r="QPB57" s="11"/>
      <c r="QPC57" s="11"/>
      <c r="QPD57" s="11"/>
      <c r="QPE57" s="11"/>
      <c r="QPF57" s="11"/>
      <c r="QPG57" s="11"/>
      <c r="QPH57" s="11"/>
      <c r="QPI57" s="11"/>
      <c r="QPJ57" s="11"/>
      <c r="QPK57" s="11"/>
      <c r="QPL57" s="11"/>
      <c r="QPM57" s="11"/>
      <c r="QPN57" s="11"/>
      <c r="QPO57" s="11"/>
      <c r="QPP57" s="11"/>
      <c r="QPQ57" s="11"/>
      <c r="QPR57" s="11"/>
      <c r="QPS57" s="11"/>
      <c r="QPT57" s="11"/>
      <c r="QPU57" s="11"/>
      <c r="QPV57" s="11"/>
      <c r="QPW57" s="11"/>
      <c r="QPX57" s="11"/>
      <c r="QPY57" s="11"/>
      <c r="QPZ57" s="11"/>
      <c r="QQA57" s="11"/>
      <c r="QQB57" s="11"/>
      <c r="QQC57" s="11"/>
      <c r="QQD57" s="11"/>
      <c r="QQE57" s="11"/>
      <c r="QQF57" s="11"/>
      <c r="QQG57" s="11"/>
      <c r="QQH57" s="11"/>
      <c r="QQI57" s="11"/>
      <c r="QQJ57" s="11"/>
      <c r="QQK57" s="11"/>
      <c r="QQL57" s="11"/>
      <c r="QQM57" s="11"/>
      <c r="QQN57" s="11"/>
      <c r="QQO57" s="11"/>
      <c r="QQP57" s="11"/>
      <c r="QQQ57" s="11"/>
      <c r="QQR57" s="11"/>
      <c r="QQS57" s="11"/>
      <c r="QQT57" s="11"/>
      <c r="QQU57" s="11"/>
      <c r="QQV57" s="11"/>
      <c r="QQW57" s="11"/>
      <c r="QQX57" s="11"/>
      <c r="QQY57" s="11"/>
      <c r="QQZ57" s="11"/>
      <c r="QRA57" s="11"/>
      <c r="QRB57" s="11"/>
      <c r="QRC57" s="11"/>
      <c r="QRD57" s="11"/>
      <c r="QRE57" s="11"/>
      <c r="QRF57" s="11"/>
      <c r="QRG57" s="11"/>
      <c r="QRH57" s="11"/>
      <c r="QRI57" s="11"/>
      <c r="QRJ57" s="11"/>
      <c r="QRK57" s="11"/>
      <c r="QRL57" s="11"/>
      <c r="QRM57" s="11"/>
      <c r="QRN57" s="11"/>
      <c r="QRO57" s="11"/>
      <c r="QRP57" s="11"/>
      <c r="QRQ57" s="11"/>
      <c r="QRR57" s="11"/>
      <c r="QRS57" s="11"/>
      <c r="QRT57" s="11"/>
      <c r="QRU57" s="11"/>
      <c r="QRV57" s="11"/>
      <c r="QRW57" s="11"/>
      <c r="QRX57" s="11"/>
      <c r="QRY57" s="11"/>
      <c r="QRZ57" s="11"/>
      <c r="QSA57" s="11"/>
      <c r="QSB57" s="11"/>
      <c r="QSC57" s="11"/>
      <c r="QSD57" s="11"/>
      <c r="QSE57" s="11"/>
      <c r="QSF57" s="11"/>
      <c r="QSG57" s="11"/>
      <c r="QSH57" s="11"/>
      <c r="QSI57" s="11"/>
      <c r="QSJ57" s="11"/>
      <c r="QSK57" s="11"/>
      <c r="QSL57" s="11"/>
      <c r="QSM57" s="11"/>
      <c r="QSN57" s="11"/>
      <c r="QSO57" s="11"/>
      <c r="QSP57" s="11"/>
      <c r="QSQ57" s="11"/>
      <c r="QSR57" s="11"/>
      <c r="QSS57" s="11"/>
      <c r="QST57" s="11"/>
      <c r="QSU57" s="11"/>
      <c r="QSV57" s="11"/>
      <c r="QSW57" s="11"/>
      <c r="QSX57" s="11"/>
      <c r="QSY57" s="11"/>
      <c r="QSZ57" s="11"/>
      <c r="QTA57" s="11"/>
      <c r="QTB57" s="11"/>
      <c r="QTC57" s="11"/>
      <c r="QTD57" s="11"/>
      <c r="QTE57" s="11"/>
      <c r="QTF57" s="11"/>
      <c r="QTG57" s="11"/>
      <c r="QTH57" s="11"/>
      <c r="QTI57" s="11"/>
      <c r="QTJ57" s="11"/>
      <c r="QTK57" s="11"/>
      <c r="QTL57" s="11"/>
      <c r="QTM57" s="11"/>
      <c r="QTN57" s="11"/>
      <c r="QTO57" s="11"/>
      <c r="QTP57" s="11"/>
      <c r="QTQ57" s="11"/>
      <c r="QTR57" s="11"/>
      <c r="QTS57" s="11"/>
      <c r="QTT57" s="11"/>
      <c r="QTU57" s="11"/>
      <c r="QTV57" s="11"/>
      <c r="QTW57" s="11"/>
      <c r="QTX57" s="11"/>
      <c r="QTY57" s="11"/>
      <c r="QTZ57" s="11"/>
      <c r="QUA57" s="11"/>
      <c r="QUB57" s="11"/>
      <c r="QUC57" s="11"/>
      <c r="QUD57" s="11"/>
      <c r="QUE57" s="11"/>
      <c r="QUF57" s="11"/>
      <c r="QUG57" s="11"/>
      <c r="QUH57" s="11"/>
      <c r="QUI57" s="11"/>
      <c r="QUJ57" s="11"/>
      <c r="QUK57" s="11"/>
      <c r="QUL57" s="11"/>
      <c r="QUM57" s="11"/>
      <c r="QUN57" s="11"/>
      <c r="QUO57" s="11"/>
      <c r="QUP57" s="11"/>
      <c r="QUQ57" s="11"/>
      <c r="QUR57" s="11"/>
      <c r="QUS57" s="11"/>
      <c r="QUT57" s="11"/>
      <c r="QUU57" s="11"/>
      <c r="QUV57" s="11"/>
      <c r="QUW57" s="11"/>
      <c r="QUX57" s="11"/>
      <c r="QUY57" s="11"/>
      <c r="QUZ57" s="11"/>
      <c r="QVA57" s="11"/>
      <c r="QVB57" s="11"/>
      <c r="QVC57" s="11"/>
      <c r="QVD57" s="11"/>
      <c r="QVE57" s="11"/>
      <c r="QVF57" s="11"/>
      <c r="QVG57" s="11"/>
      <c r="QVH57" s="11"/>
      <c r="QVI57" s="11"/>
      <c r="QVJ57" s="11"/>
      <c r="QVK57" s="11"/>
      <c r="QVL57" s="11"/>
      <c r="QVM57" s="11"/>
      <c r="QVN57" s="11"/>
      <c r="QVO57" s="11"/>
      <c r="QVP57" s="11"/>
      <c r="QVQ57" s="11"/>
      <c r="QVR57" s="11"/>
      <c r="QVS57" s="11"/>
      <c r="QVT57" s="11"/>
      <c r="QVU57" s="11"/>
      <c r="QVV57" s="11"/>
      <c r="QVW57" s="11"/>
      <c r="QVX57" s="11"/>
      <c r="QVY57" s="11"/>
      <c r="QVZ57" s="11"/>
      <c r="QWA57" s="11"/>
      <c r="QWB57" s="11"/>
      <c r="QWC57" s="11"/>
      <c r="QWD57" s="11"/>
      <c r="QWE57" s="11"/>
      <c r="QWF57" s="11"/>
      <c r="QWG57" s="11"/>
      <c r="QWH57" s="11"/>
      <c r="QWI57" s="11"/>
      <c r="QWJ57" s="11"/>
      <c r="QWK57" s="11"/>
      <c r="QWL57" s="11"/>
      <c r="QWM57" s="11"/>
      <c r="QWN57" s="11"/>
      <c r="QWO57" s="11"/>
      <c r="QWP57" s="11"/>
      <c r="QWQ57" s="11"/>
      <c r="QWR57" s="11"/>
      <c r="QWS57" s="11"/>
      <c r="QWT57" s="11"/>
      <c r="QWU57" s="11"/>
      <c r="QWV57" s="11"/>
      <c r="QWW57" s="11"/>
      <c r="QWX57" s="11"/>
      <c r="QWY57" s="11"/>
      <c r="QWZ57" s="11"/>
      <c r="QXA57" s="11"/>
      <c r="QXB57" s="11"/>
      <c r="QXC57" s="11"/>
      <c r="QXD57" s="11"/>
      <c r="QXE57" s="11"/>
      <c r="QXF57" s="11"/>
      <c r="QXG57" s="11"/>
      <c r="QXH57" s="11"/>
      <c r="QXI57" s="11"/>
      <c r="QXJ57" s="11"/>
      <c r="QXK57" s="11"/>
      <c r="QXL57" s="11"/>
      <c r="QXM57" s="11"/>
      <c r="QXN57" s="11"/>
      <c r="QXO57" s="11"/>
      <c r="QXP57" s="11"/>
      <c r="QXQ57" s="11"/>
      <c r="QXR57" s="11"/>
      <c r="QXS57" s="11"/>
      <c r="QXT57" s="11"/>
      <c r="QXU57" s="11"/>
      <c r="QXV57" s="11"/>
      <c r="QXW57" s="11"/>
      <c r="QXX57" s="11"/>
      <c r="QXY57" s="11"/>
      <c r="QXZ57" s="11"/>
      <c r="QYA57" s="11"/>
      <c r="QYB57" s="11"/>
      <c r="QYC57" s="11"/>
      <c r="QYD57" s="11"/>
      <c r="QYE57" s="11"/>
      <c r="QYF57" s="11"/>
      <c r="QYG57" s="11"/>
      <c r="QYH57" s="11"/>
      <c r="QYI57" s="11"/>
      <c r="QYJ57" s="11"/>
      <c r="QYK57" s="11"/>
      <c r="QYL57" s="11"/>
      <c r="QYM57" s="11"/>
      <c r="QYN57" s="11"/>
      <c r="QYO57" s="11"/>
      <c r="QYP57" s="11"/>
      <c r="QYQ57" s="11"/>
      <c r="QYR57" s="11"/>
      <c r="QYS57" s="11"/>
      <c r="QYT57" s="11"/>
      <c r="QYU57" s="11"/>
      <c r="QYV57" s="11"/>
      <c r="QYW57" s="11"/>
      <c r="QYX57" s="11"/>
      <c r="QYY57" s="11"/>
      <c r="QYZ57" s="11"/>
      <c r="QZA57" s="11"/>
      <c r="QZB57" s="11"/>
      <c r="QZC57" s="11"/>
      <c r="QZD57" s="11"/>
      <c r="QZE57" s="11"/>
      <c r="QZF57" s="11"/>
      <c r="QZG57" s="11"/>
      <c r="QZH57" s="11"/>
      <c r="QZI57" s="11"/>
      <c r="QZJ57" s="11"/>
      <c r="QZK57" s="11"/>
      <c r="QZL57" s="11"/>
      <c r="QZM57" s="11"/>
      <c r="QZN57" s="11"/>
      <c r="QZO57" s="11"/>
      <c r="QZP57" s="11"/>
      <c r="QZQ57" s="11"/>
      <c r="QZR57" s="11"/>
      <c r="QZS57" s="11"/>
      <c r="QZT57" s="11"/>
      <c r="QZU57" s="11"/>
      <c r="QZV57" s="11"/>
      <c r="QZW57" s="11"/>
      <c r="QZX57" s="11"/>
      <c r="QZY57" s="11"/>
      <c r="QZZ57" s="11"/>
      <c r="RAA57" s="11"/>
      <c r="RAB57" s="11"/>
      <c r="RAC57" s="11"/>
      <c r="RAD57" s="11"/>
      <c r="RAE57" s="11"/>
      <c r="RAF57" s="11"/>
      <c r="RAG57" s="11"/>
      <c r="RAH57" s="11"/>
      <c r="RAI57" s="11"/>
      <c r="RAJ57" s="11"/>
      <c r="RAK57" s="11"/>
      <c r="RAL57" s="11"/>
      <c r="RAM57" s="11"/>
      <c r="RAN57" s="11"/>
      <c r="RAO57" s="11"/>
      <c r="RAP57" s="11"/>
      <c r="RAQ57" s="11"/>
      <c r="RAR57" s="11"/>
      <c r="RAS57" s="11"/>
      <c r="RAT57" s="11"/>
      <c r="RAU57" s="11"/>
      <c r="RAV57" s="11"/>
      <c r="RAW57" s="11"/>
      <c r="RAX57" s="11"/>
      <c r="RAY57" s="11"/>
      <c r="RAZ57" s="11"/>
      <c r="RBA57" s="11"/>
      <c r="RBB57" s="11"/>
      <c r="RBC57" s="11"/>
      <c r="RBD57" s="11"/>
      <c r="RBE57" s="11"/>
      <c r="RBF57" s="11"/>
      <c r="RBG57" s="11"/>
      <c r="RBH57" s="11"/>
      <c r="RBI57" s="11"/>
      <c r="RBJ57" s="11"/>
      <c r="RBK57" s="11"/>
      <c r="RBL57" s="11"/>
      <c r="RBM57" s="11"/>
      <c r="RBN57" s="11"/>
      <c r="RBO57" s="11"/>
      <c r="RBP57" s="11"/>
      <c r="RBQ57" s="11"/>
      <c r="RBR57" s="11"/>
      <c r="RBS57" s="11"/>
      <c r="RBT57" s="11"/>
      <c r="RBU57" s="11"/>
      <c r="RBV57" s="11"/>
      <c r="RBW57" s="11"/>
      <c r="RBX57" s="11"/>
      <c r="RBY57" s="11"/>
      <c r="RBZ57" s="11"/>
      <c r="RCA57" s="11"/>
      <c r="RCB57" s="11"/>
      <c r="RCC57" s="11"/>
      <c r="RCD57" s="11"/>
      <c r="RCE57" s="11"/>
      <c r="RCF57" s="11"/>
      <c r="RCG57" s="11"/>
      <c r="RCH57" s="11"/>
      <c r="RCI57" s="11"/>
      <c r="RCJ57" s="11"/>
      <c r="RCK57" s="11"/>
      <c r="RCL57" s="11"/>
      <c r="RCM57" s="11"/>
      <c r="RCN57" s="11"/>
      <c r="RCO57" s="11"/>
      <c r="RCP57" s="11"/>
      <c r="RCQ57" s="11"/>
      <c r="RCR57" s="11"/>
      <c r="RCS57" s="11"/>
      <c r="RCT57" s="11"/>
      <c r="RCU57" s="11"/>
      <c r="RCV57" s="11"/>
      <c r="RCW57" s="11"/>
      <c r="RCX57" s="11"/>
      <c r="RCY57" s="11"/>
      <c r="RCZ57" s="11"/>
      <c r="RDA57" s="11"/>
      <c r="RDB57" s="11"/>
      <c r="RDC57" s="11"/>
      <c r="RDD57" s="11"/>
      <c r="RDE57" s="11"/>
      <c r="RDF57" s="11"/>
      <c r="RDG57" s="11"/>
      <c r="RDH57" s="11"/>
      <c r="RDI57" s="11"/>
      <c r="RDJ57" s="11"/>
      <c r="RDK57" s="11"/>
      <c r="RDL57" s="11"/>
      <c r="RDM57" s="11"/>
      <c r="RDN57" s="11"/>
      <c r="RDO57" s="11"/>
      <c r="RDP57" s="11"/>
      <c r="RDQ57" s="11"/>
      <c r="RDR57" s="11"/>
      <c r="RDS57" s="11"/>
      <c r="RDT57" s="11"/>
      <c r="RDU57" s="11"/>
      <c r="RDV57" s="11"/>
      <c r="RDW57" s="11"/>
      <c r="RDX57" s="11"/>
      <c r="RDY57" s="11"/>
      <c r="RDZ57" s="11"/>
      <c r="REA57" s="11"/>
      <c r="REB57" s="11"/>
      <c r="REC57" s="11"/>
      <c r="RED57" s="11"/>
      <c r="REE57" s="11"/>
      <c r="REF57" s="11"/>
      <c r="REG57" s="11"/>
      <c r="REH57" s="11"/>
      <c r="REI57" s="11"/>
      <c r="REJ57" s="11"/>
      <c r="REK57" s="11"/>
      <c r="REL57" s="11"/>
      <c r="REM57" s="11"/>
      <c r="REN57" s="11"/>
      <c r="REO57" s="11"/>
      <c r="REP57" s="11"/>
      <c r="REQ57" s="11"/>
      <c r="RER57" s="11"/>
      <c r="RES57" s="11"/>
      <c r="RET57" s="11"/>
      <c r="REU57" s="11"/>
      <c r="REV57" s="11"/>
      <c r="REW57" s="11"/>
      <c r="REX57" s="11"/>
      <c r="REY57" s="11"/>
      <c r="REZ57" s="11"/>
      <c r="RFA57" s="11"/>
      <c r="RFB57" s="11"/>
      <c r="RFC57" s="11"/>
      <c r="RFD57" s="11"/>
      <c r="RFE57" s="11"/>
      <c r="RFF57" s="11"/>
      <c r="RFG57" s="11"/>
      <c r="RFH57" s="11"/>
      <c r="RFI57" s="11"/>
      <c r="RFJ57" s="11"/>
      <c r="RFK57" s="11"/>
      <c r="RFL57" s="11"/>
      <c r="RFM57" s="11"/>
      <c r="RFN57" s="11"/>
      <c r="RFO57" s="11"/>
      <c r="RFP57" s="11"/>
      <c r="RFQ57" s="11"/>
      <c r="RFR57" s="11"/>
      <c r="RFS57" s="11"/>
      <c r="RFT57" s="11"/>
      <c r="RFU57" s="11"/>
      <c r="RFV57" s="11"/>
      <c r="RFW57" s="11"/>
      <c r="RFX57" s="11"/>
      <c r="RFY57" s="11"/>
      <c r="RFZ57" s="11"/>
      <c r="RGA57" s="11"/>
      <c r="RGB57" s="11"/>
      <c r="RGC57" s="11"/>
      <c r="RGD57" s="11"/>
      <c r="RGE57" s="11"/>
      <c r="RGF57" s="11"/>
      <c r="RGG57" s="11"/>
      <c r="RGH57" s="11"/>
      <c r="RGI57" s="11"/>
      <c r="RGJ57" s="11"/>
      <c r="RGK57" s="11"/>
      <c r="RGL57" s="11"/>
      <c r="RGM57" s="11"/>
      <c r="RGN57" s="11"/>
      <c r="RGO57" s="11"/>
      <c r="RGP57" s="11"/>
      <c r="RGQ57" s="11"/>
      <c r="RGR57" s="11"/>
      <c r="RGS57" s="11"/>
      <c r="RGT57" s="11"/>
      <c r="RGU57" s="11"/>
      <c r="RGV57" s="11"/>
      <c r="RGW57" s="11"/>
      <c r="RGX57" s="11"/>
      <c r="RGY57" s="11"/>
      <c r="RGZ57" s="11"/>
      <c r="RHA57" s="11"/>
      <c r="RHB57" s="11"/>
      <c r="RHC57" s="11"/>
      <c r="RHD57" s="11"/>
      <c r="RHE57" s="11"/>
      <c r="RHF57" s="11"/>
      <c r="RHG57" s="11"/>
      <c r="RHH57" s="11"/>
      <c r="RHI57" s="11"/>
      <c r="RHJ57" s="11"/>
      <c r="RHK57" s="11"/>
      <c r="RHL57" s="11"/>
      <c r="RHM57" s="11"/>
      <c r="RHN57" s="11"/>
      <c r="RHO57" s="11"/>
      <c r="RHP57" s="11"/>
      <c r="RHQ57" s="11"/>
      <c r="RHR57" s="11"/>
      <c r="RHS57" s="11"/>
      <c r="RHT57" s="11"/>
      <c r="RHU57" s="11"/>
      <c r="RHV57" s="11"/>
      <c r="RHW57" s="11"/>
      <c r="RHX57" s="11"/>
      <c r="RHY57" s="11"/>
      <c r="RHZ57" s="11"/>
      <c r="RIA57" s="11"/>
      <c r="RIB57" s="11"/>
      <c r="RIC57" s="11"/>
      <c r="RID57" s="11"/>
      <c r="RIE57" s="11"/>
      <c r="RIF57" s="11"/>
      <c r="RIG57" s="11"/>
      <c r="RIH57" s="11"/>
      <c r="RII57" s="11"/>
      <c r="RIJ57" s="11"/>
      <c r="RIK57" s="11"/>
      <c r="RIL57" s="11"/>
      <c r="RIM57" s="11"/>
      <c r="RIN57" s="11"/>
      <c r="RIO57" s="11"/>
      <c r="RIP57" s="11"/>
      <c r="RIQ57" s="11"/>
      <c r="RIR57" s="11"/>
      <c r="RIS57" s="11"/>
      <c r="RIT57" s="11"/>
      <c r="RIU57" s="11"/>
      <c r="RIV57" s="11"/>
      <c r="RIW57" s="11"/>
      <c r="RIX57" s="11"/>
      <c r="RIY57" s="11"/>
      <c r="RIZ57" s="11"/>
      <c r="RJA57" s="11"/>
      <c r="RJB57" s="11"/>
      <c r="RJC57" s="11"/>
      <c r="RJD57" s="11"/>
      <c r="RJE57" s="11"/>
      <c r="RJF57" s="11"/>
      <c r="RJG57" s="11"/>
      <c r="RJH57" s="11"/>
      <c r="RJI57" s="11"/>
      <c r="RJJ57" s="11"/>
      <c r="RJK57" s="11"/>
      <c r="RJL57" s="11"/>
      <c r="RJM57" s="11"/>
      <c r="RJN57" s="11"/>
      <c r="RJO57" s="11"/>
      <c r="RJP57" s="11"/>
      <c r="RJQ57" s="11"/>
      <c r="RJR57" s="11"/>
      <c r="RJS57" s="11"/>
      <c r="RJT57" s="11"/>
      <c r="RJU57" s="11"/>
      <c r="RJV57" s="11"/>
      <c r="RJW57" s="11"/>
      <c r="RJX57" s="11"/>
      <c r="RJY57" s="11"/>
      <c r="RJZ57" s="11"/>
      <c r="RKA57" s="11"/>
      <c r="RKB57" s="11"/>
      <c r="RKC57" s="11"/>
      <c r="RKD57" s="11"/>
      <c r="RKE57" s="11"/>
      <c r="RKF57" s="11"/>
      <c r="RKG57" s="11"/>
      <c r="RKH57" s="11"/>
      <c r="RKI57" s="11"/>
      <c r="RKJ57" s="11"/>
      <c r="RKK57" s="11"/>
      <c r="RKL57" s="11"/>
      <c r="RKM57" s="11"/>
      <c r="RKN57" s="11"/>
      <c r="RKO57" s="11"/>
      <c r="RKP57" s="11"/>
      <c r="RKQ57" s="11"/>
      <c r="RKR57" s="11"/>
      <c r="RKS57" s="11"/>
      <c r="RKT57" s="11"/>
      <c r="RKU57" s="11"/>
      <c r="RKV57" s="11"/>
      <c r="RKW57" s="11"/>
      <c r="RKX57" s="11"/>
      <c r="RKY57" s="11"/>
      <c r="RKZ57" s="11"/>
      <c r="RLA57" s="11"/>
      <c r="RLB57" s="11"/>
      <c r="RLC57" s="11"/>
      <c r="RLD57" s="11"/>
      <c r="RLE57" s="11"/>
      <c r="RLF57" s="11"/>
      <c r="RLG57" s="11"/>
      <c r="RLH57" s="11"/>
      <c r="RLI57" s="11"/>
      <c r="RLJ57" s="11"/>
      <c r="RLK57" s="11"/>
      <c r="RLL57" s="11"/>
      <c r="RLM57" s="11"/>
      <c r="RLN57" s="11"/>
      <c r="RLO57" s="11"/>
      <c r="RLP57" s="11"/>
      <c r="RLQ57" s="11"/>
      <c r="RLR57" s="11"/>
      <c r="RLS57" s="11"/>
      <c r="RLT57" s="11"/>
      <c r="RLU57" s="11"/>
      <c r="RLV57" s="11"/>
      <c r="RLW57" s="11"/>
      <c r="RLX57" s="11"/>
      <c r="RLY57" s="11"/>
      <c r="RLZ57" s="11"/>
      <c r="RMA57" s="11"/>
      <c r="RMB57" s="11"/>
      <c r="RMC57" s="11"/>
      <c r="RMD57" s="11"/>
      <c r="RME57" s="11"/>
      <c r="RMF57" s="11"/>
      <c r="RMG57" s="11"/>
      <c r="RMH57" s="11"/>
      <c r="RMI57" s="11"/>
      <c r="RMJ57" s="11"/>
      <c r="RMK57" s="11"/>
      <c r="RML57" s="11"/>
      <c r="RMM57" s="11"/>
      <c r="RMN57" s="11"/>
      <c r="RMO57" s="11"/>
      <c r="RMP57" s="11"/>
      <c r="RMQ57" s="11"/>
      <c r="RMR57" s="11"/>
      <c r="RMS57" s="11"/>
      <c r="RMT57" s="11"/>
      <c r="RMU57" s="11"/>
      <c r="RMV57" s="11"/>
      <c r="RMW57" s="11"/>
      <c r="RMX57" s="11"/>
      <c r="RMY57" s="11"/>
      <c r="RMZ57" s="11"/>
      <c r="RNA57" s="11"/>
      <c r="RNB57" s="11"/>
      <c r="RNC57" s="11"/>
      <c r="RND57" s="11"/>
      <c r="RNE57" s="11"/>
      <c r="RNF57" s="11"/>
      <c r="RNG57" s="11"/>
      <c r="RNH57" s="11"/>
      <c r="RNI57" s="11"/>
      <c r="RNJ57" s="11"/>
      <c r="RNK57" s="11"/>
      <c r="RNL57" s="11"/>
      <c r="RNM57" s="11"/>
      <c r="RNN57" s="11"/>
      <c r="RNO57" s="11"/>
      <c r="RNP57" s="11"/>
      <c r="RNQ57" s="11"/>
      <c r="RNR57" s="11"/>
      <c r="RNS57" s="11"/>
      <c r="RNT57" s="11"/>
      <c r="RNU57" s="11"/>
      <c r="RNV57" s="11"/>
      <c r="RNW57" s="11"/>
      <c r="RNX57" s="11"/>
      <c r="RNY57" s="11"/>
      <c r="RNZ57" s="11"/>
      <c r="ROA57" s="11"/>
      <c r="ROB57" s="11"/>
      <c r="ROC57" s="11"/>
      <c r="ROD57" s="11"/>
      <c r="ROE57" s="11"/>
      <c r="ROF57" s="11"/>
      <c r="ROG57" s="11"/>
      <c r="ROH57" s="11"/>
      <c r="ROI57" s="11"/>
      <c r="ROJ57" s="11"/>
      <c r="ROK57" s="11"/>
      <c r="ROL57" s="11"/>
      <c r="ROM57" s="11"/>
      <c r="RON57" s="11"/>
      <c r="ROO57" s="11"/>
      <c r="ROP57" s="11"/>
      <c r="ROQ57" s="11"/>
      <c r="ROR57" s="11"/>
      <c r="ROS57" s="11"/>
      <c r="ROT57" s="11"/>
      <c r="ROU57" s="11"/>
      <c r="ROV57" s="11"/>
      <c r="ROW57" s="11"/>
      <c r="ROX57" s="11"/>
      <c r="ROY57" s="11"/>
      <c r="ROZ57" s="11"/>
      <c r="RPA57" s="11"/>
      <c r="RPB57" s="11"/>
      <c r="RPC57" s="11"/>
      <c r="RPD57" s="11"/>
      <c r="RPE57" s="11"/>
      <c r="RPF57" s="11"/>
      <c r="RPG57" s="11"/>
      <c r="RPH57" s="11"/>
      <c r="RPI57" s="11"/>
      <c r="RPJ57" s="11"/>
      <c r="RPK57" s="11"/>
      <c r="RPL57" s="11"/>
      <c r="RPM57" s="11"/>
      <c r="RPN57" s="11"/>
      <c r="RPO57" s="11"/>
      <c r="RPP57" s="11"/>
      <c r="RPQ57" s="11"/>
      <c r="RPR57" s="11"/>
      <c r="RPS57" s="11"/>
      <c r="RPT57" s="11"/>
      <c r="RPU57" s="11"/>
      <c r="RPV57" s="11"/>
      <c r="RPW57" s="11"/>
      <c r="RPX57" s="11"/>
      <c r="RPY57" s="11"/>
      <c r="RPZ57" s="11"/>
      <c r="RQA57" s="11"/>
      <c r="RQB57" s="11"/>
      <c r="RQC57" s="11"/>
      <c r="RQD57" s="11"/>
      <c r="RQE57" s="11"/>
      <c r="RQF57" s="11"/>
      <c r="RQG57" s="11"/>
      <c r="RQH57" s="11"/>
      <c r="RQI57" s="11"/>
      <c r="RQJ57" s="11"/>
      <c r="RQK57" s="11"/>
      <c r="RQL57" s="11"/>
      <c r="RQM57" s="11"/>
      <c r="RQN57" s="11"/>
      <c r="RQO57" s="11"/>
      <c r="RQP57" s="11"/>
      <c r="RQQ57" s="11"/>
      <c r="RQR57" s="11"/>
      <c r="RQS57" s="11"/>
      <c r="RQT57" s="11"/>
      <c r="RQU57" s="11"/>
      <c r="RQV57" s="11"/>
      <c r="RQW57" s="11"/>
      <c r="RQX57" s="11"/>
      <c r="RQY57" s="11"/>
      <c r="RQZ57" s="11"/>
      <c r="RRA57" s="11"/>
      <c r="RRB57" s="11"/>
      <c r="RRC57" s="11"/>
      <c r="RRD57" s="11"/>
      <c r="RRE57" s="11"/>
      <c r="RRF57" s="11"/>
      <c r="RRG57" s="11"/>
      <c r="RRH57" s="11"/>
      <c r="RRI57" s="11"/>
      <c r="RRJ57" s="11"/>
      <c r="RRK57" s="11"/>
      <c r="RRL57" s="11"/>
      <c r="RRM57" s="11"/>
      <c r="RRN57" s="11"/>
      <c r="RRO57" s="11"/>
      <c r="RRP57" s="11"/>
      <c r="RRQ57" s="11"/>
      <c r="RRR57" s="11"/>
      <c r="RRS57" s="11"/>
      <c r="RRT57" s="11"/>
      <c r="RRU57" s="11"/>
      <c r="RRV57" s="11"/>
      <c r="RRW57" s="11"/>
      <c r="RRX57" s="11"/>
      <c r="RRY57" s="11"/>
      <c r="RRZ57" s="11"/>
      <c r="RSA57" s="11"/>
      <c r="RSB57" s="11"/>
      <c r="RSC57" s="11"/>
      <c r="RSD57" s="11"/>
      <c r="RSE57" s="11"/>
      <c r="RSF57" s="11"/>
      <c r="RSG57" s="11"/>
      <c r="RSH57" s="11"/>
      <c r="RSI57" s="11"/>
      <c r="RSJ57" s="11"/>
      <c r="RSK57" s="11"/>
      <c r="RSL57" s="11"/>
      <c r="RSM57" s="11"/>
      <c r="RSN57" s="11"/>
      <c r="RSO57" s="11"/>
      <c r="RSP57" s="11"/>
      <c r="RSQ57" s="11"/>
      <c r="RSR57" s="11"/>
      <c r="RSS57" s="11"/>
      <c r="RST57" s="11"/>
      <c r="RSU57" s="11"/>
      <c r="RSV57" s="11"/>
      <c r="RSW57" s="11"/>
      <c r="RSX57" s="11"/>
      <c r="RSY57" s="11"/>
      <c r="RSZ57" s="11"/>
      <c r="RTA57" s="11"/>
      <c r="RTB57" s="11"/>
      <c r="RTC57" s="11"/>
      <c r="RTD57" s="11"/>
      <c r="RTE57" s="11"/>
      <c r="RTF57" s="11"/>
      <c r="RTG57" s="11"/>
      <c r="RTH57" s="11"/>
      <c r="RTI57" s="11"/>
      <c r="RTJ57" s="11"/>
      <c r="RTK57" s="11"/>
      <c r="RTL57" s="11"/>
      <c r="RTM57" s="11"/>
      <c r="RTN57" s="11"/>
      <c r="RTO57" s="11"/>
      <c r="RTP57" s="11"/>
      <c r="RTQ57" s="11"/>
      <c r="RTR57" s="11"/>
      <c r="RTS57" s="11"/>
      <c r="RTT57" s="11"/>
      <c r="RTU57" s="11"/>
      <c r="RTV57" s="11"/>
      <c r="RTW57" s="11"/>
      <c r="RTX57" s="11"/>
      <c r="RTY57" s="11"/>
      <c r="RTZ57" s="11"/>
      <c r="RUA57" s="11"/>
      <c r="RUB57" s="11"/>
      <c r="RUC57" s="11"/>
      <c r="RUD57" s="11"/>
      <c r="RUE57" s="11"/>
      <c r="RUF57" s="11"/>
      <c r="RUG57" s="11"/>
      <c r="RUH57" s="11"/>
      <c r="RUI57" s="11"/>
      <c r="RUJ57" s="11"/>
      <c r="RUK57" s="11"/>
      <c r="RUL57" s="11"/>
      <c r="RUM57" s="11"/>
      <c r="RUN57" s="11"/>
      <c r="RUO57" s="11"/>
      <c r="RUP57" s="11"/>
      <c r="RUQ57" s="11"/>
      <c r="RUR57" s="11"/>
      <c r="RUS57" s="11"/>
      <c r="RUT57" s="11"/>
      <c r="RUU57" s="11"/>
      <c r="RUV57" s="11"/>
      <c r="RUW57" s="11"/>
      <c r="RUX57" s="11"/>
      <c r="RUY57" s="11"/>
      <c r="RUZ57" s="11"/>
      <c r="RVA57" s="11"/>
      <c r="RVB57" s="11"/>
      <c r="RVC57" s="11"/>
      <c r="RVD57" s="11"/>
      <c r="RVE57" s="11"/>
      <c r="RVF57" s="11"/>
      <c r="RVG57" s="11"/>
      <c r="RVH57" s="11"/>
      <c r="RVI57" s="11"/>
      <c r="RVJ57" s="11"/>
      <c r="RVK57" s="11"/>
      <c r="RVL57" s="11"/>
      <c r="RVM57" s="11"/>
      <c r="RVN57" s="11"/>
      <c r="RVO57" s="11"/>
      <c r="RVP57" s="11"/>
      <c r="RVQ57" s="11"/>
      <c r="RVR57" s="11"/>
      <c r="RVS57" s="11"/>
      <c r="RVT57" s="11"/>
      <c r="RVU57" s="11"/>
      <c r="RVV57" s="11"/>
      <c r="RVW57" s="11"/>
      <c r="RVX57" s="11"/>
      <c r="RVY57" s="11"/>
      <c r="RVZ57" s="11"/>
      <c r="RWA57" s="11"/>
      <c r="RWB57" s="11"/>
      <c r="RWC57" s="11"/>
      <c r="RWD57" s="11"/>
      <c r="RWE57" s="11"/>
      <c r="RWF57" s="11"/>
      <c r="RWG57" s="11"/>
      <c r="RWH57" s="11"/>
      <c r="RWI57" s="11"/>
      <c r="RWJ57" s="11"/>
      <c r="RWK57" s="11"/>
      <c r="RWL57" s="11"/>
      <c r="RWM57" s="11"/>
      <c r="RWN57" s="11"/>
      <c r="RWO57" s="11"/>
      <c r="RWP57" s="11"/>
      <c r="RWQ57" s="11"/>
      <c r="RWR57" s="11"/>
      <c r="RWS57" s="11"/>
      <c r="RWT57" s="11"/>
      <c r="RWU57" s="11"/>
      <c r="RWV57" s="11"/>
      <c r="RWW57" s="11"/>
      <c r="RWX57" s="11"/>
      <c r="RWY57" s="11"/>
      <c r="RWZ57" s="11"/>
      <c r="RXA57" s="11"/>
      <c r="RXB57" s="11"/>
      <c r="RXC57" s="11"/>
      <c r="RXD57" s="11"/>
      <c r="RXE57" s="11"/>
      <c r="RXF57" s="11"/>
      <c r="RXG57" s="11"/>
      <c r="RXH57" s="11"/>
      <c r="RXI57" s="11"/>
      <c r="RXJ57" s="11"/>
      <c r="RXK57" s="11"/>
      <c r="RXL57" s="11"/>
      <c r="RXM57" s="11"/>
      <c r="RXN57" s="11"/>
      <c r="RXO57" s="11"/>
      <c r="RXP57" s="11"/>
      <c r="RXQ57" s="11"/>
      <c r="RXR57" s="11"/>
      <c r="RXS57" s="11"/>
      <c r="RXT57" s="11"/>
      <c r="RXU57" s="11"/>
      <c r="RXV57" s="11"/>
      <c r="RXW57" s="11"/>
      <c r="RXX57" s="11"/>
      <c r="RXY57" s="11"/>
      <c r="RXZ57" s="11"/>
      <c r="RYA57" s="11"/>
      <c r="RYB57" s="11"/>
      <c r="RYC57" s="11"/>
      <c r="RYD57" s="11"/>
      <c r="RYE57" s="11"/>
      <c r="RYF57" s="11"/>
      <c r="RYG57" s="11"/>
      <c r="RYH57" s="11"/>
      <c r="RYI57" s="11"/>
      <c r="RYJ57" s="11"/>
      <c r="RYK57" s="11"/>
      <c r="RYL57" s="11"/>
      <c r="RYM57" s="11"/>
      <c r="RYN57" s="11"/>
      <c r="RYO57" s="11"/>
      <c r="RYP57" s="11"/>
      <c r="RYQ57" s="11"/>
      <c r="RYR57" s="11"/>
      <c r="RYS57" s="11"/>
      <c r="RYT57" s="11"/>
      <c r="RYU57" s="11"/>
      <c r="RYV57" s="11"/>
      <c r="RYW57" s="11"/>
      <c r="RYX57" s="11"/>
      <c r="RYY57" s="11"/>
      <c r="RYZ57" s="11"/>
      <c r="RZA57" s="11"/>
      <c r="RZB57" s="11"/>
      <c r="RZC57" s="11"/>
      <c r="RZD57" s="11"/>
      <c r="RZE57" s="11"/>
      <c r="RZF57" s="11"/>
      <c r="RZG57" s="11"/>
      <c r="RZH57" s="11"/>
      <c r="RZI57" s="11"/>
      <c r="RZJ57" s="11"/>
      <c r="RZK57" s="11"/>
      <c r="RZL57" s="11"/>
      <c r="RZM57" s="11"/>
      <c r="RZN57" s="11"/>
      <c r="RZO57" s="11"/>
      <c r="RZP57" s="11"/>
      <c r="RZQ57" s="11"/>
      <c r="RZR57" s="11"/>
      <c r="RZS57" s="11"/>
      <c r="RZT57" s="11"/>
      <c r="RZU57" s="11"/>
      <c r="RZV57" s="11"/>
      <c r="RZW57" s="11"/>
      <c r="RZX57" s="11"/>
      <c r="RZY57" s="11"/>
      <c r="RZZ57" s="11"/>
      <c r="SAA57" s="11"/>
      <c r="SAB57" s="11"/>
      <c r="SAC57" s="11"/>
      <c r="SAD57" s="11"/>
      <c r="SAE57" s="11"/>
      <c r="SAF57" s="11"/>
      <c r="SAG57" s="11"/>
      <c r="SAH57" s="11"/>
      <c r="SAI57" s="11"/>
      <c r="SAJ57" s="11"/>
      <c r="SAK57" s="11"/>
      <c r="SAL57" s="11"/>
      <c r="SAM57" s="11"/>
      <c r="SAN57" s="11"/>
      <c r="SAO57" s="11"/>
      <c r="SAP57" s="11"/>
      <c r="SAQ57" s="11"/>
      <c r="SAR57" s="11"/>
      <c r="SAS57" s="11"/>
      <c r="SAT57" s="11"/>
      <c r="SAU57" s="11"/>
      <c r="SAV57" s="11"/>
      <c r="SAW57" s="11"/>
      <c r="SAX57" s="11"/>
      <c r="SAY57" s="11"/>
      <c r="SAZ57" s="11"/>
      <c r="SBA57" s="11"/>
      <c r="SBB57" s="11"/>
      <c r="SBC57" s="11"/>
      <c r="SBD57" s="11"/>
      <c r="SBE57" s="11"/>
      <c r="SBF57" s="11"/>
      <c r="SBG57" s="11"/>
      <c r="SBH57" s="11"/>
      <c r="SBI57" s="11"/>
      <c r="SBJ57" s="11"/>
      <c r="SBK57" s="11"/>
      <c r="SBL57" s="11"/>
      <c r="SBM57" s="11"/>
      <c r="SBN57" s="11"/>
      <c r="SBO57" s="11"/>
      <c r="SBP57" s="11"/>
      <c r="SBQ57" s="11"/>
      <c r="SBR57" s="11"/>
      <c r="SBS57" s="11"/>
      <c r="SBT57" s="11"/>
      <c r="SBU57" s="11"/>
      <c r="SBV57" s="11"/>
      <c r="SBW57" s="11"/>
      <c r="SBX57" s="11"/>
      <c r="SBY57" s="11"/>
      <c r="SBZ57" s="11"/>
      <c r="SCA57" s="11"/>
      <c r="SCB57" s="11"/>
      <c r="SCC57" s="11"/>
      <c r="SCD57" s="11"/>
      <c r="SCE57" s="11"/>
      <c r="SCF57" s="11"/>
      <c r="SCG57" s="11"/>
      <c r="SCH57" s="11"/>
      <c r="SCI57" s="11"/>
      <c r="SCJ57" s="11"/>
      <c r="SCK57" s="11"/>
      <c r="SCL57" s="11"/>
      <c r="SCM57" s="11"/>
      <c r="SCN57" s="11"/>
      <c r="SCO57" s="11"/>
      <c r="SCP57" s="11"/>
      <c r="SCQ57" s="11"/>
      <c r="SCR57" s="11"/>
      <c r="SCS57" s="11"/>
      <c r="SCT57" s="11"/>
      <c r="SCU57" s="11"/>
      <c r="SCV57" s="11"/>
      <c r="SCW57" s="11"/>
      <c r="SCX57" s="11"/>
      <c r="SCY57" s="11"/>
      <c r="SCZ57" s="11"/>
      <c r="SDA57" s="11"/>
      <c r="SDB57" s="11"/>
      <c r="SDC57" s="11"/>
      <c r="SDD57" s="11"/>
      <c r="SDE57" s="11"/>
      <c r="SDF57" s="11"/>
      <c r="SDG57" s="11"/>
      <c r="SDH57" s="11"/>
      <c r="SDI57" s="11"/>
      <c r="SDJ57" s="11"/>
      <c r="SDK57" s="11"/>
      <c r="SDL57" s="11"/>
      <c r="SDM57" s="11"/>
      <c r="SDN57" s="11"/>
      <c r="SDO57" s="11"/>
      <c r="SDP57" s="11"/>
      <c r="SDQ57" s="11"/>
      <c r="SDR57" s="11"/>
      <c r="SDS57" s="11"/>
      <c r="SDT57" s="11"/>
      <c r="SDU57" s="11"/>
      <c r="SDV57" s="11"/>
      <c r="SDW57" s="11"/>
      <c r="SDX57" s="11"/>
      <c r="SDY57" s="11"/>
      <c r="SDZ57" s="11"/>
      <c r="SEA57" s="11"/>
      <c r="SEB57" s="11"/>
      <c r="SEC57" s="11"/>
      <c r="SED57" s="11"/>
      <c r="SEE57" s="11"/>
      <c r="SEF57" s="11"/>
      <c r="SEG57" s="11"/>
      <c r="SEH57" s="11"/>
      <c r="SEI57" s="11"/>
      <c r="SEJ57" s="11"/>
      <c r="SEK57" s="11"/>
      <c r="SEL57" s="11"/>
      <c r="SEM57" s="11"/>
      <c r="SEN57" s="11"/>
      <c r="SEO57" s="11"/>
      <c r="SEP57" s="11"/>
      <c r="SEQ57" s="11"/>
      <c r="SER57" s="11"/>
      <c r="SES57" s="11"/>
      <c r="SET57" s="11"/>
      <c r="SEU57" s="11"/>
      <c r="SEV57" s="11"/>
      <c r="SEW57" s="11"/>
      <c r="SEX57" s="11"/>
      <c r="SEY57" s="11"/>
      <c r="SEZ57" s="11"/>
      <c r="SFA57" s="11"/>
      <c r="SFB57" s="11"/>
      <c r="SFC57" s="11"/>
      <c r="SFD57" s="11"/>
      <c r="SFE57" s="11"/>
      <c r="SFF57" s="11"/>
      <c r="SFG57" s="11"/>
      <c r="SFH57" s="11"/>
      <c r="SFI57" s="11"/>
      <c r="SFJ57" s="11"/>
      <c r="SFK57" s="11"/>
      <c r="SFL57" s="11"/>
      <c r="SFM57" s="11"/>
      <c r="SFN57" s="11"/>
      <c r="SFO57" s="11"/>
      <c r="SFP57" s="11"/>
      <c r="SFQ57" s="11"/>
      <c r="SFR57" s="11"/>
      <c r="SFS57" s="11"/>
      <c r="SFT57" s="11"/>
      <c r="SFU57" s="11"/>
      <c r="SFV57" s="11"/>
      <c r="SFW57" s="11"/>
      <c r="SFX57" s="11"/>
      <c r="SFY57" s="11"/>
      <c r="SFZ57" s="11"/>
      <c r="SGA57" s="11"/>
      <c r="SGB57" s="11"/>
      <c r="SGC57" s="11"/>
      <c r="SGD57" s="11"/>
      <c r="SGE57" s="11"/>
      <c r="SGF57" s="11"/>
      <c r="SGG57" s="11"/>
      <c r="SGH57" s="11"/>
      <c r="SGI57" s="11"/>
      <c r="SGJ57" s="11"/>
      <c r="SGK57" s="11"/>
      <c r="SGL57" s="11"/>
      <c r="SGM57" s="11"/>
      <c r="SGN57" s="11"/>
      <c r="SGO57" s="11"/>
      <c r="SGP57" s="11"/>
      <c r="SGQ57" s="11"/>
      <c r="SGR57" s="11"/>
      <c r="SGS57" s="11"/>
      <c r="SGT57" s="11"/>
      <c r="SGU57" s="11"/>
      <c r="SGV57" s="11"/>
      <c r="SGW57" s="11"/>
      <c r="SGX57" s="11"/>
      <c r="SGY57" s="11"/>
      <c r="SGZ57" s="11"/>
      <c r="SHA57" s="11"/>
      <c r="SHB57" s="11"/>
      <c r="SHC57" s="11"/>
      <c r="SHD57" s="11"/>
      <c r="SHE57" s="11"/>
      <c r="SHF57" s="11"/>
      <c r="SHG57" s="11"/>
      <c r="SHH57" s="11"/>
      <c r="SHI57" s="11"/>
      <c r="SHJ57" s="11"/>
      <c r="SHK57" s="11"/>
      <c r="SHL57" s="11"/>
      <c r="SHM57" s="11"/>
      <c r="SHN57" s="11"/>
      <c r="SHO57" s="11"/>
      <c r="SHP57" s="11"/>
      <c r="SHQ57" s="11"/>
      <c r="SHR57" s="11"/>
      <c r="SHS57" s="11"/>
      <c r="SHT57" s="11"/>
      <c r="SHU57" s="11"/>
      <c r="SHV57" s="11"/>
      <c r="SHW57" s="11"/>
      <c r="SHX57" s="11"/>
      <c r="SHY57" s="11"/>
      <c r="SHZ57" s="11"/>
      <c r="SIA57" s="11"/>
      <c r="SIB57" s="11"/>
      <c r="SIC57" s="11"/>
      <c r="SID57" s="11"/>
      <c r="SIE57" s="11"/>
      <c r="SIF57" s="11"/>
      <c r="SIG57" s="11"/>
      <c r="SIH57" s="11"/>
      <c r="SII57" s="11"/>
      <c r="SIJ57" s="11"/>
      <c r="SIK57" s="11"/>
      <c r="SIL57" s="11"/>
      <c r="SIM57" s="11"/>
      <c r="SIN57" s="11"/>
      <c r="SIO57" s="11"/>
      <c r="SIP57" s="11"/>
      <c r="SIQ57" s="11"/>
      <c r="SIR57" s="11"/>
      <c r="SIS57" s="11"/>
      <c r="SIT57" s="11"/>
      <c r="SIU57" s="11"/>
      <c r="SIV57" s="11"/>
      <c r="SIW57" s="11"/>
      <c r="SIX57" s="11"/>
      <c r="SIY57" s="11"/>
      <c r="SIZ57" s="11"/>
      <c r="SJA57" s="11"/>
      <c r="SJB57" s="11"/>
      <c r="SJC57" s="11"/>
      <c r="SJD57" s="11"/>
      <c r="SJE57" s="11"/>
      <c r="SJF57" s="11"/>
      <c r="SJG57" s="11"/>
      <c r="SJH57" s="11"/>
      <c r="SJI57" s="11"/>
      <c r="SJJ57" s="11"/>
      <c r="SJK57" s="11"/>
      <c r="SJL57" s="11"/>
      <c r="SJM57" s="11"/>
      <c r="SJN57" s="11"/>
      <c r="SJO57" s="11"/>
      <c r="SJP57" s="11"/>
      <c r="SJQ57" s="11"/>
      <c r="SJR57" s="11"/>
      <c r="SJS57" s="11"/>
      <c r="SJT57" s="11"/>
      <c r="SJU57" s="11"/>
      <c r="SJV57" s="11"/>
      <c r="SJW57" s="11"/>
      <c r="SJX57" s="11"/>
      <c r="SJY57" s="11"/>
      <c r="SJZ57" s="11"/>
      <c r="SKA57" s="11"/>
      <c r="SKB57" s="11"/>
      <c r="SKC57" s="11"/>
      <c r="SKD57" s="11"/>
      <c r="SKE57" s="11"/>
      <c r="SKF57" s="11"/>
      <c r="SKG57" s="11"/>
      <c r="SKH57" s="11"/>
      <c r="SKI57" s="11"/>
      <c r="SKJ57" s="11"/>
      <c r="SKK57" s="11"/>
      <c r="SKL57" s="11"/>
      <c r="SKM57" s="11"/>
      <c r="SKN57" s="11"/>
      <c r="SKO57" s="11"/>
      <c r="SKP57" s="11"/>
      <c r="SKQ57" s="11"/>
      <c r="SKR57" s="11"/>
      <c r="SKS57" s="11"/>
      <c r="SKT57" s="11"/>
      <c r="SKU57" s="11"/>
      <c r="SKV57" s="11"/>
      <c r="SKW57" s="11"/>
      <c r="SKX57" s="11"/>
      <c r="SKY57" s="11"/>
      <c r="SKZ57" s="11"/>
      <c r="SLA57" s="11"/>
      <c r="SLB57" s="11"/>
      <c r="SLC57" s="11"/>
      <c r="SLD57" s="11"/>
      <c r="SLE57" s="11"/>
      <c r="SLF57" s="11"/>
      <c r="SLG57" s="11"/>
      <c r="SLH57" s="11"/>
      <c r="SLI57" s="11"/>
      <c r="SLJ57" s="11"/>
      <c r="SLK57" s="11"/>
      <c r="SLL57" s="11"/>
      <c r="SLM57" s="11"/>
      <c r="SLN57" s="11"/>
      <c r="SLO57" s="11"/>
      <c r="SLP57" s="11"/>
      <c r="SLQ57" s="11"/>
      <c r="SLR57" s="11"/>
      <c r="SLS57" s="11"/>
      <c r="SLT57" s="11"/>
      <c r="SLU57" s="11"/>
      <c r="SLV57" s="11"/>
      <c r="SLW57" s="11"/>
      <c r="SLX57" s="11"/>
      <c r="SLY57" s="11"/>
      <c r="SLZ57" s="11"/>
      <c r="SMA57" s="11"/>
      <c r="SMB57" s="11"/>
      <c r="SMC57" s="11"/>
      <c r="SMD57" s="11"/>
      <c r="SME57" s="11"/>
      <c r="SMF57" s="11"/>
      <c r="SMG57" s="11"/>
      <c r="SMH57" s="11"/>
      <c r="SMI57" s="11"/>
      <c r="SMJ57" s="11"/>
      <c r="SMK57" s="11"/>
      <c r="SML57" s="11"/>
      <c r="SMM57" s="11"/>
      <c r="SMN57" s="11"/>
      <c r="SMO57" s="11"/>
      <c r="SMP57" s="11"/>
      <c r="SMQ57" s="11"/>
      <c r="SMR57" s="11"/>
      <c r="SMS57" s="11"/>
      <c r="SMT57" s="11"/>
      <c r="SMU57" s="11"/>
      <c r="SMV57" s="11"/>
      <c r="SMW57" s="11"/>
      <c r="SMX57" s="11"/>
      <c r="SMY57" s="11"/>
      <c r="SMZ57" s="11"/>
      <c r="SNA57" s="11"/>
      <c r="SNB57" s="11"/>
      <c r="SNC57" s="11"/>
      <c r="SND57" s="11"/>
      <c r="SNE57" s="11"/>
      <c r="SNF57" s="11"/>
      <c r="SNG57" s="11"/>
      <c r="SNH57" s="11"/>
      <c r="SNI57" s="11"/>
      <c r="SNJ57" s="11"/>
      <c r="SNK57" s="11"/>
      <c r="SNL57" s="11"/>
      <c r="SNM57" s="11"/>
      <c r="SNN57" s="11"/>
      <c r="SNO57" s="11"/>
      <c r="SNP57" s="11"/>
      <c r="SNQ57" s="11"/>
      <c r="SNR57" s="11"/>
      <c r="SNS57" s="11"/>
      <c r="SNT57" s="11"/>
      <c r="SNU57" s="11"/>
      <c r="SNV57" s="11"/>
      <c r="SNW57" s="11"/>
      <c r="SNX57" s="11"/>
      <c r="SNY57" s="11"/>
      <c r="SNZ57" s="11"/>
      <c r="SOA57" s="11"/>
      <c r="SOB57" s="11"/>
      <c r="SOC57" s="11"/>
      <c r="SOD57" s="11"/>
      <c r="SOE57" s="11"/>
      <c r="SOF57" s="11"/>
      <c r="SOG57" s="11"/>
      <c r="SOH57" s="11"/>
      <c r="SOI57" s="11"/>
      <c r="SOJ57" s="11"/>
      <c r="SOK57" s="11"/>
      <c r="SOL57" s="11"/>
      <c r="SOM57" s="11"/>
      <c r="SON57" s="11"/>
      <c r="SOO57" s="11"/>
      <c r="SOP57" s="11"/>
      <c r="SOQ57" s="11"/>
      <c r="SOR57" s="11"/>
      <c r="SOS57" s="11"/>
      <c r="SOT57" s="11"/>
      <c r="SOU57" s="11"/>
      <c r="SOV57" s="11"/>
      <c r="SOW57" s="11"/>
      <c r="SOX57" s="11"/>
      <c r="SOY57" s="11"/>
      <c r="SOZ57" s="11"/>
      <c r="SPA57" s="11"/>
      <c r="SPB57" s="11"/>
      <c r="SPC57" s="11"/>
      <c r="SPD57" s="11"/>
      <c r="SPE57" s="11"/>
      <c r="SPF57" s="11"/>
      <c r="SPG57" s="11"/>
      <c r="SPH57" s="11"/>
      <c r="SPI57" s="11"/>
      <c r="SPJ57" s="11"/>
      <c r="SPK57" s="11"/>
      <c r="SPL57" s="11"/>
      <c r="SPM57" s="11"/>
      <c r="SPN57" s="11"/>
      <c r="SPO57" s="11"/>
      <c r="SPP57" s="11"/>
      <c r="SPQ57" s="11"/>
      <c r="SPR57" s="11"/>
      <c r="SPS57" s="11"/>
      <c r="SPT57" s="11"/>
      <c r="SPU57" s="11"/>
      <c r="SPV57" s="11"/>
      <c r="SPW57" s="11"/>
      <c r="SPX57" s="11"/>
      <c r="SPY57" s="11"/>
      <c r="SPZ57" s="11"/>
      <c r="SQA57" s="11"/>
      <c r="SQB57" s="11"/>
      <c r="SQC57" s="11"/>
      <c r="SQD57" s="11"/>
      <c r="SQE57" s="11"/>
      <c r="SQF57" s="11"/>
      <c r="SQG57" s="11"/>
      <c r="SQH57" s="11"/>
      <c r="SQI57" s="11"/>
      <c r="SQJ57" s="11"/>
      <c r="SQK57" s="11"/>
      <c r="SQL57" s="11"/>
      <c r="SQM57" s="11"/>
      <c r="SQN57" s="11"/>
      <c r="SQO57" s="11"/>
      <c r="SQP57" s="11"/>
      <c r="SQQ57" s="11"/>
      <c r="SQR57" s="11"/>
      <c r="SQS57" s="11"/>
      <c r="SQT57" s="11"/>
      <c r="SQU57" s="11"/>
      <c r="SQV57" s="11"/>
      <c r="SQW57" s="11"/>
      <c r="SQX57" s="11"/>
      <c r="SQY57" s="11"/>
      <c r="SQZ57" s="11"/>
      <c r="SRA57" s="11"/>
      <c r="SRB57" s="11"/>
      <c r="SRC57" s="11"/>
      <c r="SRD57" s="11"/>
      <c r="SRE57" s="11"/>
      <c r="SRF57" s="11"/>
      <c r="SRG57" s="11"/>
      <c r="SRH57" s="11"/>
      <c r="SRI57" s="11"/>
      <c r="SRJ57" s="11"/>
      <c r="SRK57" s="11"/>
      <c r="SRL57" s="11"/>
      <c r="SRM57" s="11"/>
      <c r="SRN57" s="11"/>
      <c r="SRO57" s="11"/>
      <c r="SRP57" s="11"/>
      <c r="SRQ57" s="11"/>
      <c r="SRR57" s="11"/>
      <c r="SRS57" s="11"/>
      <c r="SRT57" s="11"/>
      <c r="SRU57" s="11"/>
      <c r="SRV57" s="11"/>
      <c r="SRW57" s="11"/>
      <c r="SRX57" s="11"/>
      <c r="SRY57" s="11"/>
      <c r="SRZ57" s="11"/>
      <c r="SSA57" s="11"/>
      <c r="SSB57" s="11"/>
      <c r="SSC57" s="11"/>
      <c r="SSD57" s="11"/>
      <c r="SSE57" s="11"/>
      <c r="SSF57" s="11"/>
      <c r="SSG57" s="11"/>
      <c r="SSH57" s="11"/>
      <c r="SSI57" s="11"/>
      <c r="SSJ57" s="11"/>
      <c r="SSK57" s="11"/>
      <c r="SSL57" s="11"/>
      <c r="SSM57" s="11"/>
      <c r="SSN57" s="11"/>
      <c r="SSO57" s="11"/>
      <c r="SSP57" s="11"/>
      <c r="SSQ57" s="11"/>
      <c r="SSR57" s="11"/>
      <c r="SSS57" s="11"/>
      <c r="SST57" s="11"/>
      <c r="SSU57" s="11"/>
      <c r="SSV57" s="11"/>
      <c r="SSW57" s="11"/>
      <c r="SSX57" s="11"/>
      <c r="SSY57" s="11"/>
      <c r="SSZ57" s="11"/>
      <c r="STA57" s="11"/>
      <c r="STB57" s="11"/>
      <c r="STC57" s="11"/>
      <c r="STD57" s="11"/>
      <c r="STE57" s="11"/>
      <c r="STF57" s="11"/>
      <c r="STG57" s="11"/>
      <c r="STH57" s="11"/>
      <c r="STI57" s="11"/>
      <c r="STJ57" s="11"/>
      <c r="STK57" s="11"/>
      <c r="STL57" s="11"/>
      <c r="STM57" s="11"/>
      <c r="STN57" s="11"/>
      <c r="STO57" s="11"/>
      <c r="STP57" s="11"/>
      <c r="STQ57" s="11"/>
      <c r="STR57" s="11"/>
      <c r="STS57" s="11"/>
      <c r="STT57" s="11"/>
      <c r="STU57" s="11"/>
      <c r="STV57" s="11"/>
      <c r="STW57" s="11"/>
      <c r="STX57" s="11"/>
      <c r="STY57" s="11"/>
      <c r="STZ57" s="11"/>
      <c r="SUA57" s="11"/>
      <c r="SUB57" s="11"/>
      <c r="SUC57" s="11"/>
      <c r="SUD57" s="11"/>
      <c r="SUE57" s="11"/>
      <c r="SUF57" s="11"/>
      <c r="SUG57" s="11"/>
      <c r="SUH57" s="11"/>
      <c r="SUI57" s="11"/>
      <c r="SUJ57" s="11"/>
      <c r="SUK57" s="11"/>
      <c r="SUL57" s="11"/>
      <c r="SUM57" s="11"/>
      <c r="SUN57" s="11"/>
      <c r="SUO57" s="11"/>
      <c r="SUP57" s="11"/>
      <c r="SUQ57" s="11"/>
      <c r="SUR57" s="11"/>
      <c r="SUS57" s="11"/>
      <c r="SUT57" s="11"/>
      <c r="SUU57" s="11"/>
      <c r="SUV57" s="11"/>
      <c r="SUW57" s="11"/>
      <c r="SUX57" s="11"/>
      <c r="SUY57" s="11"/>
      <c r="SUZ57" s="11"/>
      <c r="SVA57" s="11"/>
      <c r="SVB57" s="11"/>
      <c r="SVC57" s="11"/>
      <c r="SVD57" s="11"/>
      <c r="SVE57" s="11"/>
      <c r="SVF57" s="11"/>
      <c r="SVG57" s="11"/>
      <c r="SVH57" s="11"/>
      <c r="SVI57" s="11"/>
      <c r="SVJ57" s="11"/>
      <c r="SVK57" s="11"/>
      <c r="SVL57" s="11"/>
      <c r="SVM57" s="11"/>
      <c r="SVN57" s="11"/>
      <c r="SVO57" s="11"/>
      <c r="SVP57" s="11"/>
      <c r="SVQ57" s="11"/>
      <c r="SVR57" s="11"/>
      <c r="SVS57" s="11"/>
      <c r="SVT57" s="11"/>
      <c r="SVU57" s="11"/>
      <c r="SVV57" s="11"/>
      <c r="SVW57" s="11"/>
      <c r="SVX57" s="11"/>
      <c r="SVY57" s="11"/>
      <c r="SVZ57" s="11"/>
      <c r="SWA57" s="11"/>
      <c r="SWB57" s="11"/>
      <c r="SWC57" s="11"/>
      <c r="SWD57" s="11"/>
      <c r="SWE57" s="11"/>
      <c r="SWF57" s="11"/>
      <c r="SWG57" s="11"/>
      <c r="SWH57" s="11"/>
      <c r="SWI57" s="11"/>
      <c r="SWJ57" s="11"/>
      <c r="SWK57" s="11"/>
      <c r="SWL57" s="11"/>
      <c r="SWM57" s="11"/>
      <c r="SWN57" s="11"/>
      <c r="SWO57" s="11"/>
      <c r="SWP57" s="11"/>
      <c r="SWQ57" s="11"/>
      <c r="SWR57" s="11"/>
      <c r="SWS57" s="11"/>
      <c r="SWT57" s="11"/>
      <c r="SWU57" s="11"/>
      <c r="SWV57" s="11"/>
      <c r="SWW57" s="11"/>
      <c r="SWX57" s="11"/>
      <c r="SWY57" s="11"/>
      <c r="SWZ57" s="11"/>
      <c r="SXA57" s="11"/>
      <c r="SXB57" s="11"/>
      <c r="SXC57" s="11"/>
      <c r="SXD57" s="11"/>
      <c r="SXE57" s="11"/>
      <c r="SXF57" s="11"/>
      <c r="SXG57" s="11"/>
      <c r="SXH57" s="11"/>
      <c r="SXI57" s="11"/>
      <c r="SXJ57" s="11"/>
      <c r="SXK57" s="11"/>
      <c r="SXL57" s="11"/>
      <c r="SXM57" s="11"/>
      <c r="SXN57" s="11"/>
      <c r="SXO57" s="11"/>
      <c r="SXP57" s="11"/>
      <c r="SXQ57" s="11"/>
      <c r="SXR57" s="11"/>
      <c r="SXS57" s="11"/>
      <c r="SXT57" s="11"/>
      <c r="SXU57" s="11"/>
      <c r="SXV57" s="11"/>
      <c r="SXW57" s="11"/>
      <c r="SXX57" s="11"/>
      <c r="SXY57" s="11"/>
      <c r="SXZ57" s="11"/>
      <c r="SYA57" s="11"/>
      <c r="SYB57" s="11"/>
      <c r="SYC57" s="11"/>
      <c r="SYD57" s="11"/>
      <c r="SYE57" s="11"/>
      <c r="SYF57" s="11"/>
      <c r="SYG57" s="11"/>
      <c r="SYH57" s="11"/>
      <c r="SYI57" s="11"/>
      <c r="SYJ57" s="11"/>
      <c r="SYK57" s="11"/>
      <c r="SYL57" s="11"/>
      <c r="SYM57" s="11"/>
      <c r="SYN57" s="11"/>
      <c r="SYO57" s="11"/>
      <c r="SYP57" s="11"/>
      <c r="SYQ57" s="11"/>
      <c r="SYR57" s="11"/>
      <c r="SYS57" s="11"/>
      <c r="SYT57" s="11"/>
      <c r="SYU57" s="11"/>
      <c r="SYV57" s="11"/>
      <c r="SYW57" s="11"/>
      <c r="SYX57" s="11"/>
      <c r="SYY57" s="11"/>
      <c r="SYZ57" s="11"/>
      <c r="SZA57" s="11"/>
      <c r="SZB57" s="11"/>
      <c r="SZC57" s="11"/>
      <c r="SZD57" s="11"/>
      <c r="SZE57" s="11"/>
      <c r="SZF57" s="11"/>
      <c r="SZG57" s="11"/>
      <c r="SZH57" s="11"/>
      <c r="SZI57" s="11"/>
      <c r="SZJ57" s="11"/>
      <c r="SZK57" s="11"/>
      <c r="SZL57" s="11"/>
      <c r="SZM57" s="11"/>
      <c r="SZN57" s="11"/>
      <c r="SZO57" s="11"/>
      <c r="SZP57" s="11"/>
      <c r="SZQ57" s="11"/>
      <c r="SZR57" s="11"/>
      <c r="SZS57" s="11"/>
      <c r="SZT57" s="11"/>
      <c r="SZU57" s="11"/>
      <c r="SZV57" s="11"/>
      <c r="SZW57" s="11"/>
      <c r="SZX57" s="11"/>
      <c r="SZY57" s="11"/>
      <c r="SZZ57" s="11"/>
      <c r="TAA57" s="11"/>
      <c r="TAB57" s="11"/>
      <c r="TAC57" s="11"/>
      <c r="TAD57" s="11"/>
      <c r="TAE57" s="11"/>
      <c r="TAF57" s="11"/>
      <c r="TAG57" s="11"/>
      <c r="TAH57" s="11"/>
      <c r="TAI57" s="11"/>
      <c r="TAJ57" s="11"/>
      <c r="TAK57" s="11"/>
      <c r="TAL57" s="11"/>
      <c r="TAM57" s="11"/>
      <c r="TAN57" s="11"/>
      <c r="TAO57" s="11"/>
      <c r="TAP57" s="11"/>
      <c r="TAQ57" s="11"/>
      <c r="TAR57" s="11"/>
      <c r="TAS57" s="11"/>
      <c r="TAT57" s="11"/>
      <c r="TAU57" s="11"/>
      <c r="TAV57" s="11"/>
      <c r="TAW57" s="11"/>
      <c r="TAX57" s="11"/>
      <c r="TAY57" s="11"/>
      <c r="TAZ57" s="11"/>
      <c r="TBA57" s="11"/>
      <c r="TBB57" s="11"/>
      <c r="TBC57" s="11"/>
      <c r="TBD57" s="11"/>
      <c r="TBE57" s="11"/>
      <c r="TBF57" s="11"/>
      <c r="TBG57" s="11"/>
      <c r="TBH57" s="11"/>
      <c r="TBI57" s="11"/>
      <c r="TBJ57" s="11"/>
      <c r="TBK57" s="11"/>
      <c r="TBL57" s="11"/>
      <c r="TBM57" s="11"/>
      <c r="TBN57" s="11"/>
      <c r="TBO57" s="11"/>
      <c r="TBP57" s="11"/>
      <c r="TBQ57" s="11"/>
      <c r="TBR57" s="11"/>
      <c r="TBS57" s="11"/>
      <c r="TBT57" s="11"/>
      <c r="TBU57" s="11"/>
      <c r="TBV57" s="11"/>
      <c r="TBW57" s="11"/>
      <c r="TBX57" s="11"/>
      <c r="TBY57" s="11"/>
      <c r="TBZ57" s="11"/>
      <c r="TCA57" s="11"/>
      <c r="TCB57" s="11"/>
      <c r="TCC57" s="11"/>
      <c r="TCD57" s="11"/>
      <c r="TCE57" s="11"/>
      <c r="TCF57" s="11"/>
      <c r="TCG57" s="11"/>
      <c r="TCH57" s="11"/>
      <c r="TCI57" s="11"/>
      <c r="TCJ57" s="11"/>
      <c r="TCK57" s="11"/>
      <c r="TCL57" s="11"/>
      <c r="TCM57" s="11"/>
      <c r="TCN57" s="11"/>
      <c r="TCO57" s="11"/>
      <c r="TCP57" s="11"/>
      <c r="TCQ57" s="11"/>
      <c r="TCR57" s="11"/>
      <c r="TCS57" s="11"/>
      <c r="TCT57" s="11"/>
      <c r="TCU57" s="11"/>
      <c r="TCV57" s="11"/>
      <c r="TCW57" s="11"/>
      <c r="TCX57" s="11"/>
      <c r="TCY57" s="11"/>
      <c r="TCZ57" s="11"/>
      <c r="TDA57" s="11"/>
      <c r="TDB57" s="11"/>
      <c r="TDC57" s="11"/>
      <c r="TDD57" s="11"/>
      <c r="TDE57" s="11"/>
      <c r="TDF57" s="11"/>
      <c r="TDG57" s="11"/>
      <c r="TDH57" s="11"/>
      <c r="TDI57" s="11"/>
      <c r="TDJ57" s="11"/>
      <c r="TDK57" s="11"/>
      <c r="TDL57" s="11"/>
      <c r="TDM57" s="11"/>
      <c r="TDN57" s="11"/>
      <c r="TDO57" s="11"/>
      <c r="TDP57" s="11"/>
      <c r="TDQ57" s="11"/>
      <c r="TDR57" s="11"/>
      <c r="TDS57" s="11"/>
      <c r="TDT57" s="11"/>
      <c r="TDU57" s="11"/>
      <c r="TDV57" s="11"/>
      <c r="TDW57" s="11"/>
      <c r="TDX57" s="11"/>
      <c r="TDY57" s="11"/>
      <c r="TDZ57" s="11"/>
      <c r="TEA57" s="11"/>
      <c r="TEB57" s="11"/>
      <c r="TEC57" s="11"/>
      <c r="TED57" s="11"/>
      <c r="TEE57" s="11"/>
      <c r="TEF57" s="11"/>
      <c r="TEG57" s="11"/>
      <c r="TEH57" s="11"/>
      <c r="TEI57" s="11"/>
      <c r="TEJ57" s="11"/>
      <c r="TEK57" s="11"/>
      <c r="TEL57" s="11"/>
      <c r="TEM57" s="11"/>
      <c r="TEN57" s="11"/>
      <c r="TEO57" s="11"/>
      <c r="TEP57" s="11"/>
      <c r="TEQ57" s="11"/>
      <c r="TER57" s="11"/>
      <c r="TES57" s="11"/>
      <c r="TET57" s="11"/>
      <c r="TEU57" s="11"/>
      <c r="TEV57" s="11"/>
      <c r="TEW57" s="11"/>
      <c r="TEX57" s="11"/>
      <c r="TEY57" s="11"/>
      <c r="TEZ57" s="11"/>
      <c r="TFA57" s="11"/>
      <c r="TFB57" s="11"/>
      <c r="TFC57" s="11"/>
      <c r="TFD57" s="11"/>
      <c r="TFE57" s="11"/>
      <c r="TFF57" s="11"/>
      <c r="TFG57" s="11"/>
      <c r="TFH57" s="11"/>
      <c r="TFI57" s="11"/>
      <c r="TFJ57" s="11"/>
      <c r="TFK57" s="11"/>
      <c r="TFL57" s="11"/>
      <c r="TFM57" s="11"/>
      <c r="TFN57" s="11"/>
      <c r="TFO57" s="11"/>
      <c r="TFP57" s="11"/>
      <c r="TFQ57" s="11"/>
      <c r="TFR57" s="11"/>
      <c r="TFS57" s="11"/>
      <c r="TFT57" s="11"/>
      <c r="TFU57" s="11"/>
      <c r="TFV57" s="11"/>
      <c r="TFW57" s="11"/>
      <c r="TFX57" s="11"/>
      <c r="TFY57" s="11"/>
      <c r="TFZ57" s="11"/>
      <c r="TGA57" s="11"/>
      <c r="TGB57" s="11"/>
      <c r="TGC57" s="11"/>
      <c r="TGD57" s="11"/>
      <c r="TGE57" s="11"/>
      <c r="TGF57" s="11"/>
      <c r="TGG57" s="11"/>
      <c r="TGH57" s="11"/>
      <c r="TGI57" s="11"/>
      <c r="TGJ57" s="11"/>
      <c r="TGK57" s="11"/>
      <c r="TGL57" s="11"/>
      <c r="TGM57" s="11"/>
      <c r="TGN57" s="11"/>
      <c r="TGO57" s="11"/>
      <c r="TGP57" s="11"/>
      <c r="TGQ57" s="11"/>
      <c r="TGR57" s="11"/>
      <c r="TGS57" s="11"/>
      <c r="TGT57" s="11"/>
      <c r="TGU57" s="11"/>
      <c r="TGV57" s="11"/>
      <c r="TGW57" s="11"/>
      <c r="TGX57" s="11"/>
      <c r="TGY57" s="11"/>
      <c r="TGZ57" s="11"/>
      <c r="THA57" s="11"/>
      <c r="THB57" s="11"/>
      <c r="THC57" s="11"/>
      <c r="THD57" s="11"/>
      <c r="THE57" s="11"/>
      <c r="THF57" s="11"/>
      <c r="THG57" s="11"/>
      <c r="THH57" s="11"/>
      <c r="THI57" s="11"/>
      <c r="THJ57" s="11"/>
      <c r="THK57" s="11"/>
      <c r="THL57" s="11"/>
      <c r="THM57" s="11"/>
      <c r="THN57" s="11"/>
      <c r="THO57" s="11"/>
      <c r="THP57" s="11"/>
      <c r="THQ57" s="11"/>
      <c r="THR57" s="11"/>
      <c r="THS57" s="11"/>
      <c r="THT57" s="11"/>
      <c r="THU57" s="11"/>
      <c r="THV57" s="11"/>
      <c r="THW57" s="11"/>
      <c r="THX57" s="11"/>
      <c r="THY57" s="11"/>
      <c r="THZ57" s="11"/>
      <c r="TIA57" s="11"/>
      <c r="TIB57" s="11"/>
      <c r="TIC57" s="11"/>
      <c r="TID57" s="11"/>
      <c r="TIE57" s="11"/>
      <c r="TIF57" s="11"/>
      <c r="TIG57" s="11"/>
      <c r="TIH57" s="11"/>
      <c r="TII57" s="11"/>
      <c r="TIJ57" s="11"/>
      <c r="TIK57" s="11"/>
      <c r="TIL57" s="11"/>
      <c r="TIM57" s="11"/>
      <c r="TIN57" s="11"/>
      <c r="TIO57" s="11"/>
      <c r="TIP57" s="11"/>
      <c r="TIQ57" s="11"/>
      <c r="TIR57" s="11"/>
      <c r="TIS57" s="11"/>
      <c r="TIT57" s="11"/>
      <c r="TIU57" s="11"/>
      <c r="TIV57" s="11"/>
      <c r="TIW57" s="11"/>
      <c r="TIX57" s="11"/>
      <c r="TIY57" s="11"/>
      <c r="TIZ57" s="11"/>
      <c r="TJA57" s="11"/>
      <c r="TJB57" s="11"/>
      <c r="TJC57" s="11"/>
      <c r="TJD57" s="11"/>
      <c r="TJE57" s="11"/>
      <c r="TJF57" s="11"/>
      <c r="TJG57" s="11"/>
      <c r="TJH57" s="11"/>
      <c r="TJI57" s="11"/>
      <c r="TJJ57" s="11"/>
      <c r="TJK57" s="11"/>
      <c r="TJL57" s="11"/>
      <c r="TJM57" s="11"/>
      <c r="TJN57" s="11"/>
      <c r="TJO57" s="11"/>
      <c r="TJP57" s="11"/>
      <c r="TJQ57" s="11"/>
      <c r="TJR57" s="11"/>
      <c r="TJS57" s="11"/>
      <c r="TJT57" s="11"/>
      <c r="TJU57" s="11"/>
      <c r="TJV57" s="11"/>
      <c r="TJW57" s="11"/>
      <c r="TJX57" s="11"/>
      <c r="TJY57" s="11"/>
      <c r="TJZ57" s="11"/>
      <c r="TKA57" s="11"/>
      <c r="TKB57" s="11"/>
      <c r="TKC57" s="11"/>
      <c r="TKD57" s="11"/>
      <c r="TKE57" s="11"/>
      <c r="TKF57" s="11"/>
      <c r="TKG57" s="11"/>
      <c r="TKH57" s="11"/>
      <c r="TKI57" s="11"/>
      <c r="TKJ57" s="11"/>
      <c r="TKK57" s="11"/>
      <c r="TKL57" s="11"/>
      <c r="TKM57" s="11"/>
      <c r="TKN57" s="11"/>
      <c r="TKO57" s="11"/>
      <c r="TKP57" s="11"/>
      <c r="TKQ57" s="11"/>
      <c r="TKR57" s="11"/>
      <c r="TKS57" s="11"/>
      <c r="TKT57" s="11"/>
      <c r="TKU57" s="11"/>
      <c r="TKV57" s="11"/>
      <c r="TKW57" s="11"/>
      <c r="TKX57" s="11"/>
      <c r="TKY57" s="11"/>
      <c r="TKZ57" s="11"/>
      <c r="TLA57" s="11"/>
      <c r="TLB57" s="11"/>
      <c r="TLC57" s="11"/>
      <c r="TLD57" s="11"/>
      <c r="TLE57" s="11"/>
      <c r="TLF57" s="11"/>
      <c r="TLG57" s="11"/>
      <c r="TLH57" s="11"/>
      <c r="TLI57" s="11"/>
      <c r="TLJ57" s="11"/>
      <c r="TLK57" s="11"/>
      <c r="TLL57" s="11"/>
      <c r="TLM57" s="11"/>
      <c r="TLN57" s="11"/>
      <c r="TLO57" s="11"/>
      <c r="TLP57" s="11"/>
      <c r="TLQ57" s="11"/>
      <c r="TLR57" s="11"/>
      <c r="TLS57" s="11"/>
      <c r="TLT57" s="11"/>
      <c r="TLU57" s="11"/>
      <c r="TLV57" s="11"/>
      <c r="TLW57" s="11"/>
      <c r="TLX57" s="11"/>
      <c r="TLY57" s="11"/>
      <c r="TLZ57" s="11"/>
      <c r="TMA57" s="11"/>
      <c r="TMB57" s="11"/>
      <c r="TMC57" s="11"/>
      <c r="TMD57" s="11"/>
      <c r="TME57" s="11"/>
      <c r="TMF57" s="11"/>
      <c r="TMG57" s="11"/>
      <c r="TMH57" s="11"/>
      <c r="TMI57" s="11"/>
      <c r="TMJ57" s="11"/>
      <c r="TMK57" s="11"/>
      <c r="TML57" s="11"/>
      <c r="TMM57" s="11"/>
      <c r="TMN57" s="11"/>
      <c r="TMO57" s="11"/>
      <c r="TMP57" s="11"/>
      <c r="TMQ57" s="11"/>
      <c r="TMR57" s="11"/>
      <c r="TMS57" s="11"/>
      <c r="TMT57" s="11"/>
      <c r="TMU57" s="11"/>
      <c r="TMV57" s="11"/>
      <c r="TMW57" s="11"/>
      <c r="TMX57" s="11"/>
      <c r="TMY57" s="11"/>
      <c r="TMZ57" s="11"/>
      <c r="TNA57" s="11"/>
      <c r="TNB57" s="11"/>
      <c r="TNC57" s="11"/>
      <c r="TND57" s="11"/>
      <c r="TNE57" s="11"/>
      <c r="TNF57" s="11"/>
      <c r="TNG57" s="11"/>
      <c r="TNH57" s="11"/>
      <c r="TNI57" s="11"/>
      <c r="TNJ57" s="11"/>
      <c r="TNK57" s="11"/>
      <c r="TNL57" s="11"/>
      <c r="TNM57" s="11"/>
      <c r="TNN57" s="11"/>
      <c r="TNO57" s="11"/>
      <c r="TNP57" s="11"/>
      <c r="TNQ57" s="11"/>
      <c r="TNR57" s="11"/>
      <c r="TNS57" s="11"/>
      <c r="TNT57" s="11"/>
      <c r="TNU57" s="11"/>
      <c r="TNV57" s="11"/>
      <c r="TNW57" s="11"/>
      <c r="TNX57" s="11"/>
      <c r="TNY57" s="11"/>
      <c r="TNZ57" s="11"/>
      <c r="TOA57" s="11"/>
      <c r="TOB57" s="11"/>
      <c r="TOC57" s="11"/>
      <c r="TOD57" s="11"/>
      <c r="TOE57" s="11"/>
      <c r="TOF57" s="11"/>
      <c r="TOG57" s="11"/>
      <c r="TOH57" s="11"/>
      <c r="TOI57" s="11"/>
      <c r="TOJ57" s="11"/>
      <c r="TOK57" s="11"/>
      <c r="TOL57" s="11"/>
      <c r="TOM57" s="11"/>
      <c r="TON57" s="11"/>
      <c r="TOO57" s="11"/>
      <c r="TOP57" s="11"/>
      <c r="TOQ57" s="11"/>
      <c r="TOR57" s="11"/>
      <c r="TOS57" s="11"/>
      <c r="TOT57" s="11"/>
      <c r="TOU57" s="11"/>
      <c r="TOV57" s="11"/>
      <c r="TOW57" s="11"/>
      <c r="TOX57" s="11"/>
      <c r="TOY57" s="11"/>
      <c r="TOZ57" s="11"/>
      <c r="TPA57" s="11"/>
      <c r="TPB57" s="11"/>
      <c r="TPC57" s="11"/>
      <c r="TPD57" s="11"/>
      <c r="TPE57" s="11"/>
      <c r="TPF57" s="11"/>
      <c r="TPG57" s="11"/>
      <c r="TPH57" s="11"/>
      <c r="TPI57" s="11"/>
      <c r="TPJ57" s="11"/>
      <c r="TPK57" s="11"/>
      <c r="TPL57" s="11"/>
      <c r="TPM57" s="11"/>
      <c r="TPN57" s="11"/>
      <c r="TPO57" s="11"/>
      <c r="TPP57" s="11"/>
      <c r="TPQ57" s="11"/>
      <c r="TPR57" s="11"/>
      <c r="TPS57" s="11"/>
      <c r="TPT57" s="11"/>
      <c r="TPU57" s="11"/>
      <c r="TPV57" s="11"/>
      <c r="TPW57" s="11"/>
      <c r="TPX57" s="11"/>
      <c r="TPY57" s="11"/>
      <c r="TPZ57" s="11"/>
      <c r="TQA57" s="11"/>
      <c r="TQB57" s="11"/>
      <c r="TQC57" s="11"/>
      <c r="TQD57" s="11"/>
      <c r="TQE57" s="11"/>
      <c r="TQF57" s="11"/>
      <c r="TQG57" s="11"/>
      <c r="TQH57" s="11"/>
      <c r="TQI57" s="11"/>
      <c r="TQJ57" s="11"/>
      <c r="TQK57" s="11"/>
      <c r="TQL57" s="11"/>
      <c r="TQM57" s="11"/>
      <c r="TQN57" s="11"/>
      <c r="TQO57" s="11"/>
      <c r="TQP57" s="11"/>
      <c r="TQQ57" s="11"/>
      <c r="TQR57" s="11"/>
      <c r="TQS57" s="11"/>
      <c r="TQT57" s="11"/>
      <c r="TQU57" s="11"/>
      <c r="TQV57" s="11"/>
      <c r="TQW57" s="11"/>
      <c r="TQX57" s="11"/>
      <c r="TQY57" s="11"/>
      <c r="TQZ57" s="11"/>
      <c r="TRA57" s="11"/>
      <c r="TRB57" s="11"/>
      <c r="TRC57" s="11"/>
      <c r="TRD57" s="11"/>
      <c r="TRE57" s="11"/>
      <c r="TRF57" s="11"/>
      <c r="TRG57" s="11"/>
      <c r="TRH57" s="11"/>
      <c r="TRI57" s="11"/>
      <c r="TRJ57" s="11"/>
      <c r="TRK57" s="11"/>
      <c r="TRL57" s="11"/>
      <c r="TRM57" s="11"/>
      <c r="TRN57" s="11"/>
      <c r="TRO57" s="11"/>
      <c r="TRP57" s="11"/>
      <c r="TRQ57" s="11"/>
      <c r="TRR57" s="11"/>
      <c r="TRS57" s="11"/>
      <c r="TRT57" s="11"/>
      <c r="TRU57" s="11"/>
      <c r="TRV57" s="11"/>
      <c r="TRW57" s="11"/>
      <c r="TRX57" s="11"/>
      <c r="TRY57" s="11"/>
      <c r="TRZ57" s="11"/>
      <c r="TSA57" s="11"/>
      <c r="TSB57" s="11"/>
      <c r="TSC57" s="11"/>
      <c r="TSD57" s="11"/>
      <c r="TSE57" s="11"/>
      <c r="TSF57" s="11"/>
      <c r="TSG57" s="11"/>
      <c r="TSH57" s="11"/>
      <c r="TSI57" s="11"/>
      <c r="TSJ57" s="11"/>
      <c r="TSK57" s="11"/>
      <c r="TSL57" s="11"/>
      <c r="TSM57" s="11"/>
      <c r="TSN57" s="11"/>
      <c r="TSO57" s="11"/>
      <c r="TSP57" s="11"/>
      <c r="TSQ57" s="11"/>
      <c r="TSR57" s="11"/>
      <c r="TSS57" s="11"/>
      <c r="TST57" s="11"/>
      <c r="TSU57" s="11"/>
      <c r="TSV57" s="11"/>
      <c r="TSW57" s="11"/>
      <c r="TSX57" s="11"/>
      <c r="TSY57" s="11"/>
      <c r="TSZ57" s="11"/>
      <c r="TTA57" s="11"/>
      <c r="TTB57" s="11"/>
      <c r="TTC57" s="11"/>
      <c r="TTD57" s="11"/>
      <c r="TTE57" s="11"/>
      <c r="TTF57" s="11"/>
      <c r="TTG57" s="11"/>
      <c r="TTH57" s="11"/>
      <c r="TTI57" s="11"/>
      <c r="TTJ57" s="11"/>
      <c r="TTK57" s="11"/>
      <c r="TTL57" s="11"/>
      <c r="TTM57" s="11"/>
      <c r="TTN57" s="11"/>
      <c r="TTO57" s="11"/>
      <c r="TTP57" s="11"/>
      <c r="TTQ57" s="11"/>
      <c r="TTR57" s="11"/>
      <c r="TTS57" s="11"/>
      <c r="TTT57" s="11"/>
      <c r="TTU57" s="11"/>
      <c r="TTV57" s="11"/>
      <c r="TTW57" s="11"/>
      <c r="TTX57" s="11"/>
      <c r="TTY57" s="11"/>
      <c r="TTZ57" s="11"/>
      <c r="TUA57" s="11"/>
      <c r="TUB57" s="11"/>
      <c r="TUC57" s="11"/>
      <c r="TUD57" s="11"/>
      <c r="TUE57" s="11"/>
      <c r="TUF57" s="11"/>
      <c r="TUG57" s="11"/>
      <c r="TUH57" s="11"/>
      <c r="TUI57" s="11"/>
      <c r="TUJ57" s="11"/>
      <c r="TUK57" s="11"/>
      <c r="TUL57" s="11"/>
      <c r="TUM57" s="11"/>
      <c r="TUN57" s="11"/>
      <c r="TUO57" s="11"/>
      <c r="TUP57" s="11"/>
      <c r="TUQ57" s="11"/>
      <c r="TUR57" s="11"/>
      <c r="TUS57" s="11"/>
      <c r="TUT57" s="11"/>
      <c r="TUU57" s="11"/>
      <c r="TUV57" s="11"/>
      <c r="TUW57" s="11"/>
      <c r="TUX57" s="11"/>
      <c r="TUY57" s="11"/>
      <c r="TUZ57" s="11"/>
      <c r="TVA57" s="11"/>
      <c r="TVB57" s="11"/>
      <c r="TVC57" s="11"/>
      <c r="TVD57" s="11"/>
      <c r="TVE57" s="11"/>
      <c r="TVF57" s="11"/>
      <c r="TVG57" s="11"/>
      <c r="TVH57" s="11"/>
      <c r="TVI57" s="11"/>
      <c r="TVJ57" s="11"/>
      <c r="TVK57" s="11"/>
      <c r="TVL57" s="11"/>
      <c r="TVM57" s="11"/>
      <c r="TVN57" s="11"/>
      <c r="TVO57" s="11"/>
      <c r="TVP57" s="11"/>
      <c r="TVQ57" s="11"/>
      <c r="TVR57" s="11"/>
      <c r="TVS57" s="11"/>
      <c r="TVT57" s="11"/>
      <c r="TVU57" s="11"/>
      <c r="TVV57" s="11"/>
      <c r="TVW57" s="11"/>
      <c r="TVX57" s="11"/>
      <c r="TVY57" s="11"/>
      <c r="TVZ57" s="11"/>
      <c r="TWA57" s="11"/>
      <c r="TWB57" s="11"/>
      <c r="TWC57" s="11"/>
      <c r="TWD57" s="11"/>
      <c r="TWE57" s="11"/>
      <c r="TWF57" s="11"/>
      <c r="TWG57" s="11"/>
      <c r="TWH57" s="11"/>
      <c r="TWI57" s="11"/>
      <c r="TWJ57" s="11"/>
      <c r="TWK57" s="11"/>
      <c r="TWL57" s="11"/>
      <c r="TWM57" s="11"/>
      <c r="TWN57" s="11"/>
      <c r="TWO57" s="11"/>
      <c r="TWP57" s="11"/>
      <c r="TWQ57" s="11"/>
      <c r="TWR57" s="11"/>
      <c r="TWS57" s="11"/>
      <c r="TWT57" s="11"/>
      <c r="TWU57" s="11"/>
      <c r="TWV57" s="11"/>
      <c r="TWW57" s="11"/>
      <c r="TWX57" s="11"/>
      <c r="TWY57" s="11"/>
      <c r="TWZ57" s="11"/>
      <c r="TXA57" s="11"/>
      <c r="TXB57" s="11"/>
      <c r="TXC57" s="11"/>
      <c r="TXD57" s="11"/>
      <c r="TXE57" s="11"/>
      <c r="TXF57" s="11"/>
      <c r="TXG57" s="11"/>
      <c r="TXH57" s="11"/>
      <c r="TXI57" s="11"/>
      <c r="TXJ57" s="11"/>
      <c r="TXK57" s="11"/>
      <c r="TXL57" s="11"/>
      <c r="TXM57" s="11"/>
      <c r="TXN57" s="11"/>
      <c r="TXO57" s="11"/>
      <c r="TXP57" s="11"/>
      <c r="TXQ57" s="11"/>
      <c r="TXR57" s="11"/>
      <c r="TXS57" s="11"/>
      <c r="TXT57" s="11"/>
      <c r="TXU57" s="11"/>
      <c r="TXV57" s="11"/>
      <c r="TXW57" s="11"/>
      <c r="TXX57" s="11"/>
      <c r="TXY57" s="11"/>
      <c r="TXZ57" s="11"/>
      <c r="TYA57" s="11"/>
      <c r="TYB57" s="11"/>
      <c r="TYC57" s="11"/>
      <c r="TYD57" s="11"/>
      <c r="TYE57" s="11"/>
      <c r="TYF57" s="11"/>
      <c r="TYG57" s="11"/>
      <c r="TYH57" s="11"/>
      <c r="TYI57" s="11"/>
      <c r="TYJ57" s="11"/>
      <c r="TYK57" s="11"/>
      <c r="TYL57" s="11"/>
      <c r="TYM57" s="11"/>
      <c r="TYN57" s="11"/>
      <c r="TYO57" s="11"/>
      <c r="TYP57" s="11"/>
      <c r="TYQ57" s="11"/>
      <c r="TYR57" s="11"/>
      <c r="TYS57" s="11"/>
      <c r="TYT57" s="11"/>
      <c r="TYU57" s="11"/>
      <c r="TYV57" s="11"/>
      <c r="TYW57" s="11"/>
      <c r="TYX57" s="11"/>
      <c r="TYY57" s="11"/>
      <c r="TYZ57" s="11"/>
      <c r="TZA57" s="11"/>
      <c r="TZB57" s="11"/>
      <c r="TZC57" s="11"/>
      <c r="TZD57" s="11"/>
      <c r="TZE57" s="11"/>
      <c r="TZF57" s="11"/>
      <c r="TZG57" s="11"/>
      <c r="TZH57" s="11"/>
      <c r="TZI57" s="11"/>
      <c r="TZJ57" s="11"/>
      <c r="TZK57" s="11"/>
      <c r="TZL57" s="11"/>
      <c r="TZM57" s="11"/>
      <c r="TZN57" s="11"/>
      <c r="TZO57" s="11"/>
      <c r="TZP57" s="11"/>
      <c r="TZQ57" s="11"/>
      <c r="TZR57" s="11"/>
      <c r="TZS57" s="11"/>
      <c r="TZT57" s="11"/>
      <c r="TZU57" s="11"/>
      <c r="TZV57" s="11"/>
      <c r="TZW57" s="11"/>
      <c r="TZX57" s="11"/>
      <c r="TZY57" s="11"/>
      <c r="TZZ57" s="11"/>
      <c r="UAA57" s="11"/>
      <c r="UAB57" s="11"/>
      <c r="UAC57" s="11"/>
      <c r="UAD57" s="11"/>
      <c r="UAE57" s="11"/>
      <c r="UAF57" s="11"/>
      <c r="UAG57" s="11"/>
      <c r="UAH57" s="11"/>
      <c r="UAI57" s="11"/>
      <c r="UAJ57" s="11"/>
      <c r="UAK57" s="11"/>
      <c r="UAL57" s="11"/>
      <c r="UAM57" s="11"/>
      <c r="UAN57" s="11"/>
      <c r="UAO57" s="11"/>
      <c r="UAP57" s="11"/>
      <c r="UAQ57" s="11"/>
      <c r="UAR57" s="11"/>
      <c r="UAS57" s="11"/>
      <c r="UAT57" s="11"/>
      <c r="UAU57" s="11"/>
      <c r="UAV57" s="11"/>
      <c r="UAW57" s="11"/>
      <c r="UAX57" s="11"/>
      <c r="UAY57" s="11"/>
      <c r="UAZ57" s="11"/>
      <c r="UBA57" s="11"/>
      <c r="UBB57" s="11"/>
      <c r="UBC57" s="11"/>
      <c r="UBD57" s="11"/>
      <c r="UBE57" s="11"/>
      <c r="UBF57" s="11"/>
      <c r="UBG57" s="11"/>
      <c r="UBH57" s="11"/>
      <c r="UBI57" s="11"/>
      <c r="UBJ57" s="11"/>
      <c r="UBK57" s="11"/>
      <c r="UBL57" s="11"/>
      <c r="UBM57" s="11"/>
      <c r="UBN57" s="11"/>
      <c r="UBO57" s="11"/>
      <c r="UBP57" s="11"/>
      <c r="UBQ57" s="11"/>
      <c r="UBR57" s="11"/>
      <c r="UBS57" s="11"/>
      <c r="UBT57" s="11"/>
      <c r="UBU57" s="11"/>
      <c r="UBV57" s="11"/>
      <c r="UBW57" s="11"/>
      <c r="UBX57" s="11"/>
      <c r="UBY57" s="11"/>
      <c r="UBZ57" s="11"/>
      <c r="UCA57" s="11"/>
      <c r="UCB57" s="11"/>
      <c r="UCC57" s="11"/>
      <c r="UCD57" s="11"/>
      <c r="UCE57" s="11"/>
      <c r="UCF57" s="11"/>
      <c r="UCG57" s="11"/>
      <c r="UCH57" s="11"/>
      <c r="UCI57" s="11"/>
      <c r="UCJ57" s="11"/>
      <c r="UCK57" s="11"/>
      <c r="UCL57" s="11"/>
      <c r="UCM57" s="11"/>
      <c r="UCN57" s="11"/>
      <c r="UCO57" s="11"/>
      <c r="UCP57" s="11"/>
      <c r="UCQ57" s="11"/>
      <c r="UCR57" s="11"/>
      <c r="UCS57" s="11"/>
      <c r="UCT57" s="11"/>
      <c r="UCU57" s="11"/>
      <c r="UCV57" s="11"/>
      <c r="UCW57" s="11"/>
      <c r="UCX57" s="11"/>
      <c r="UCY57" s="11"/>
      <c r="UCZ57" s="11"/>
      <c r="UDA57" s="11"/>
      <c r="UDB57" s="11"/>
      <c r="UDC57" s="11"/>
      <c r="UDD57" s="11"/>
      <c r="UDE57" s="11"/>
      <c r="UDF57" s="11"/>
      <c r="UDG57" s="11"/>
      <c r="UDH57" s="11"/>
      <c r="UDI57" s="11"/>
      <c r="UDJ57" s="11"/>
      <c r="UDK57" s="11"/>
      <c r="UDL57" s="11"/>
      <c r="UDM57" s="11"/>
      <c r="UDN57" s="11"/>
      <c r="UDO57" s="11"/>
      <c r="UDP57" s="11"/>
      <c r="UDQ57" s="11"/>
      <c r="UDR57" s="11"/>
      <c r="UDS57" s="11"/>
      <c r="UDT57" s="11"/>
      <c r="UDU57" s="11"/>
      <c r="UDV57" s="11"/>
      <c r="UDW57" s="11"/>
      <c r="UDX57" s="11"/>
      <c r="UDY57" s="11"/>
      <c r="UDZ57" s="11"/>
      <c r="UEA57" s="11"/>
      <c r="UEB57" s="11"/>
      <c r="UEC57" s="11"/>
      <c r="UED57" s="11"/>
      <c r="UEE57" s="11"/>
      <c r="UEF57" s="11"/>
      <c r="UEG57" s="11"/>
      <c r="UEH57" s="11"/>
      <c r="UEI57" s="11"/>
      <c r="UEJ57" s="11"/>
      <c r="UEK57" s="11"/>
      <c r="UEL57" s="11"/>
      <c r="UEM57" s="11"/>
      <c r="UEN57" s="11"/>
      <c r="UEO57" s="11"/>
      <c r="UEP57" s="11"/>
      <c r="UEQ57" s="11"/>
      <c r="UER57" s="11"/>
      <c r="UES57" s="11"/>
      <c r="UET57" s="11"/>
      <c r="UEU57" s="11"/>
      <c r="UEV57" s="11"/>
      <c r="UEW57" s="11"/>
      <c r="UEX57" s="11"/>
      <c r="UEY57" s="11"/>
      <c r="UEZ57" s="11"/>
      <c r="UFA57" s="11"/>
      <c r="UFB57" s="11"/>
      <c r="UFC57" s="11"/>
      <c r="UFD57" s="11"/>
      <c r="UFE57" s="11"/>
      <c r="UFF57" s="11"/>
      <c r="UFG57" s="11"/>
      <c r="UFH57" s="11"/>
      <c r="UFI57" s="11"/>
      <c r="UFJ57" s="11"/>
      <c r="UFK57" s="11"/>
      <c r="UFL57" s="11"/>
      <c r="UFM57" s="11"/>
      <c r="UFN57" s="11"/>
      <c r="UFO57" s="11"/>
      <c r="UFP57" s="11"/>
      <c r="UFQ57" s="11"/>
      <c r="UFR57" s="11"/>
      <c r="UFS57" s="11"/>
      <c r="UFT57" s="11"/>
      <c r="UFU57" s="11"/>
      <c r="UFV57" s="11"/>
      <c r="UFW57" s="11"/>
      <c r="UFX57" s="11"/>
      <c r="UFY57" s="11"/>
      <c r="UFZ57" s="11"/>
      <c r="UGA57" s="11"/>
      <c r="UGB57" s="11"/>
      <c r="UGC57" s="11"/>
      <c r="UGD57" s="11"/>
      <c r="UGE57" s="11"/>
      <c r="UGF57" s="11"/>
      <c r="UGG57" s="11"/>
      <c r="UGH57" s="11"/>
      <c r="UGI57" s="11"/>
      <c r="UGJ57" s="11"/>
      <c r="UGK57" s="11"/>
      <c r="UGL57" s="11"/>
      <c r="UGM57" s="11"/>
      <c r="UGN57" s="11"/>
      <c r="UGO57" s="11"/>
      <c r="UGP57" s="11"/>
      <c r="UGQ57" s="11"/>
      <c r="UGR57" s="11"/>
      <c r="UGS57" s="11"/>
      <c r="UGT57" s="11"/>
      <c r="UGU57" s="11"/>
      <c r="UGV57" s="11"/>
      <c r="UGW57" s="11"/>
      <c r="UGX57" s="11"/>
      <c r="UGY57" s="11"/>
      <c r="UGZ57" s="11"/>
      <c r="UHA57" s="11"/>
      <c r="UHB57" s="11"/>
      <c r="UHC57" s="11"/>
      <c r="UHD57" s="11"/>
      <c r="UHE57" s="11"/>
      <c r="UHF57" s="11"/>
      <c r="UHG57" s="11"/>
      <c r="UHH57" s="11"/>
      <c r="UHI57" s="11"/>
      <c r="UHJ57" s="11"/>
      <c r="UHK57" s="11"/>
      <c r="UHL57" s="11"/>
      <c r="UHM57" s="11"/>
      <c r="UHN57" s="11"/>
      <c r="UHO57" s="11"/>
      <c r="UHP57" s="11"/>
      <c r="UHQ57" s="11"/>
      <c r="UHR57" s="11"/>
      <c r="UHS57" s="11"/>
      <c r="UHT57" s="11"/>
      <c r="UHU57" s="11"/>
      <c r="UHV57" s="11"/>
      <c r="UHW57" s="11"/>
      <c r="UHX57" s="11"/>
      <c r="UHY57" s="11"/>
      <c r="UHZ57" s="11"/>
      <c r="UIA57" s="11"/>
      <c r="UIB57" s="11"/>
      <c r="UIC57" s="11"/>
      <c r="UID57" s="11"/>
      <c r="UIE57" s="11"/>
      <c r="UIF57" s="11"/>
      <c r="UIG57" s="11"/>
      <c r="UIH57" s="11"/>
      <c r="UII57" s="11"/>
      <c r="UIJ57" s="11"/>
      <c r="UIK57" s="11"/>
      <c r="UIL57" s="11"/>
      <c r="UIM57" s="11"/>
      <c r="UIN57" s="11"/>
      <c r="UIO57" s="11"/>
      <c r="UIP57" s="11"/>
      <c r="UIQ57" s="11"/>
      <c r="UIR57" s="11"/>
      <c r="UIS57" s="11"/>
      <c r="UIT57" s="11"/>
      <c r="UIU57" s="11"/>
      <c r="UIV57" s="11"/>
      <c r="UIW57" s="11"/>
      <c r="UIX57" s="11"/>
      <c r="UIY57" s="11"/>
      <c r="UIZ57" s="11"/>
      <c r="UJA57" s="11"/>
      <c r="UJB57" s="11"/>
      <c r="UJC57" s="11"/>
      <c r="UJD57" s="11"/>
      <c r="UJE57" s="11"/>
      <c r="UJF57" s="11"/>
      <c r="UJG57" s="11"/>
      <c r="UJH57" s="11"/>
      <c r="UJI57" s="11"/>
      <c r="UJJ57" s="11"/>
      <c r="UJK57" s="11"/>
      <c r="UJL57" s="11"/>
      <c r="UJM57" s="11"/>
      <c r="UJN57" s="11"/>
      <c r="UJO57" s="11"/>
      <c r="UJP57" s="11"/>
      <c r="UJQ57" s="11"/>
      <c r="UJR57" s="11"/>
      <c r="UJS57" s="11"/>
      <c r="UJT57" s="11"/>
      <c r="UJU57" s="11"/>
      <c r="UJV57" s="11"/>
      <c r="UJW57" s="11"/>
      <c r="UJX57" s="11"/>
      <c r="UJY57" s="11"/>
      <c r="UJZ57" s="11"/>
      <c r="UKA57" s="11"/>
      <c r="UKB57" s="11"/>
      <c r="UKC57" s="11"/>
      <c r="UKD57" s="11"/>
      <c r="UKE57" s="11"/>
      <c r="UKF57" s="11"/>
      <c r="UKG57" s="11"/>
      <c r="UKH57" s="11"/>
      <c r="UKI57" s="11"/>
      <c r="UKJ57" s="11"/>
      <c r="UKK57" s="11"/>
      <c r="UKL57" s="11"/>
      <c r="UKM57" s="11"/>
      <c r="UKN57" s="11"/>
      <c r="UKO57" s="11"/>
      <c r="UKP57" s="11"/>
      <c r="UKQ57" s="11"/>
      <c r="UKR57" s="11"/>
      <c r="UKS57" s="11"/>
      <c r="UKT57" s="11"/>
      <c r="UKU57" s="11"/>
      <c r="UKV57" s="11"/>
      <c r="UKW57" s="11"/>
      <c r="UKX57" s="11"/>
      <c r="UKY57" s="11"/>
      <c r="UKZ57" s="11"/>
      <c r="ULA57" s="11"/>
      <c r="ULB57" s="11"/>
      <c r="ULC57" s="11"/>
      <c r="ULD57" s="11"/>
      <c r="ULE57" s="11"/>
      <c r="ULF57" s="11"/>
      <c r="ULG57" s="11"/>
      <c r="ULH57" s="11"/>
      <c r="ULI57" s="11"/>
      <c r="ULJ57" s="11"/>
      <c r="ULK57" s="11"/>
      <c r="ULL57" s="11"/>
      <c r="ULM57" s="11"/>
      <c r="ULN57" s="11"/>
      <c r="ULO57" s="11"/>
      <c r="ULP57" s="11"/>
      <c r="ULQ57" s="11"/>
      <c r="ULR57" s="11"/>
      <c r="ULS57" s="11"/>
      <c r="ULT57" s="11"/>
      <c r="ULU57" s="11"/>
      <c r="ULV57" s="11"/>
      <c r="ULW57" s="11"/>
      <c r="ULX57" s="11"/>
      <c r="ULY57" s="11"/>
      <c r="ULZ57" s="11"/>
      <c r="UMA57" s="11"/>
      <c r="UMB57" s="11"/>
      <c r="UMC57" s="11"/>
      <c r="UMD57" s="11"/>
      <c r="UME57" s="11"/>
      <c r="UMF57" s="11"/>
      <c r="UMG57" s="11"/>
      <c r="UMH57" s="11"/>
      <c r="UMI57" s="11"/>
      <c r="UMJ57" s="11"/>
      <c r="UMK57" s="11"/>
      <c r="UML57" s="11"/>
      <c r="UMM57" s="11"/>
      <c r="UMN57" s="11"/>
      <c r="UMO57" s="11"/>
      <c r="UMP57" s="11"/>
      <c r="UMQ57" s="11"/>
      <c r="UMR57" s="11"/>
      <c r="UMS57" s="11"/>
      <c r="UMT57" s="11"/>
      <c r="UMU57" s="11"/>
      <c r="UMV57" s="11"/>
      <c r="UMW57" s="11"/>
      <c r="UMX57" s="11"/>
      <c r="UMY57" s="11"/>
      <c r="UMZ57" s="11"/>
      <c r="UNA57" s="11"/>
      <c r="UNB57" s="11"/>
      <c r="UNC57" s="11"/>
      <c r="UND57" s="11"/>
      <c r="UNE57" s="11"/>
      <c r="UNF57" s="11"/>
      <c r="UNG57" s="11"/>
      <c r="UNH57" s="11"/>
      <c r="UNI57" s="11"/>
      <c r="UNJ57" s="11"/>
      <c r="UNK57" s="11"/>
      <c r="UNL57" s="11"/>
      <c r="UNM57" s="11"/>
      <c r="UNN57" s="11"/>
      <c r="UNO57" s="11"/>
      <c r="UNP57" s="11"/>
      <c r="UNQ57" s="11"/>
      <c r="UNR57" s="11"/>
      <c r="UNS57" s="11"/>
      <c r="UNT57" s="11"/>
      <c r="UNU57" s="11"/>
      <c r="UNV57" s="11"/>
      <c r="UNW57" s="11"/>
      <c r="UNX57" s="11"/>
      <c r="UNY57" s="11"/>
      <c r="UNZ57" s="11"/>
      <c r="UOA57" s="11"/>
      <c r="UOB57" s="11"/>
      <c r="UOC57" s="11"/>
      <c r="UOD57" s="11"/>
      <c r="UOE57" s="11"/>
      <c r="UOF57" s="11"/>
      <c r="UOG57" s="11"/>
      <c r="UOH57" s="11"/>
      <c r="UOI57" s="11"/>
      <c r="UOJ57" s="11"/>
      <c r="UOK57" s="11"/>
      <c r="UOL57" s="11"/>
      <c r="UOM57" s="11"/>
      <c r="UON57" s="11"/>
      <c r="UOO57" s="11"/>
      <c r="UOP57" s="11"/>
      <c r="UOQ57" s="11"/>
      <c r="UOR57" s="11"/>
      <c r="UOS57" s="11"/>
      <c r="UOT57" s="11"/>
      <c r="UOU57" s="11"/>
      <c r="UOV57" s="11"/>
      <c r="UOW57" s="11"/>
      <c r="UOX57" s="11"/>
      <c r="UOY57" s="11"/>
      <c r="UOZ57" s="11"/>
      <c r="UPA57" s="11"/>
      <c r="UPB57" s="11"/>
      <c r="UPC57" s="11"/>
      <c r="UPD57" s="11"/>
      <c r="UPE57" s="11"/>
      <c r="UPF57" s="11"/>
      <c r="UPG57" s="11"/>
      <c r="UPH57" s="11"/>
      <c r="UPI57" s="11"/>
      <c r="UPJ57" s="11"/>
      <c r="UPK57" s="11"/>
      <c r="UPL57" s="11"/>
      <c r="UPM57" s="11"/>
      <c r="UPN57" s="11"/>
      <c r="UPO57" s="11"/>
      <c r="UPP57" s="11"/>
      <c r="UPQ57" s="11"/>
      <c r="UPR57" s="11"/>
      <c r="UPS57" s="11"/>
      <c r="UPT57" s="11"/>
      <c r="UPU57" s="11"/>
      <c r="UPV57" s="11"/>
      <c r="UPW57" s="11"/>
      <c r="UPX57" s="11"/>
      <c r="UPY57" s="11"/>
      <c r="UPZ57" s="11"/>
      <c r="UQA57" s="11"/>
      <c r="UQB57" s="11"/>
      <c r="UQC57" s="11"/>
      <c r="UQD57" s="11"/>
      <c r="UQE57" s="11"/>
      <c r="UQF57" s="11"/>
      <c r="UQG57" s="11"/>
      <c r="UQH57" s="11"/>
      <c r="UQI57" s="11"/>
      <c r="UQJ57" s="11"/>
      <c r="UQK57" s="11"/>
      <c r="UQL57" s="11"/>
      <c r="UQM57" s="11"/>
      <c r="UQN57" s="11"/>
      <c r="UQO57" s="11"/>
      <c r="UQP57" s="11"/>
      <c r="UQQ57" s="11"/>
      <c r="UQR57" s="11"/>
      <c r="UQS57" s="11"/>
      <c r="UQT57" s="11"/>
      <c r="UQU57" s="11"/>
      <c r="UQV57" s="11"/>
      <c r="UQW57" s="11"/>
      <c r="UQX57" s="11"/>
      <c r="UQY57" s="11"/>
      <c r="UQZ57" s="11"/>
      <c r="URA57" s="11"/>
      <c r="URB57" s="11"/>
      <c r="URC57" s="11"/>
      <c r="URD57" s="11"/>
      <c r="URE57" s="11"/>
      <c r="URF57" s="11"/>
      <c r="URG57" s="11"/>
      <c r="URH57" s="11"/>
      <c r="URI57" s="11"/>
      <c r="URJ57" s="11"/>
      <c r="URK57" s="11"/>
      <c r="URL57" s="11"/>
      <c r="URM57" s="11"/>
      <c r="URN57" s="11"/>
      <c r="URO57" s="11"/>
      <c r="URP57" s="11"/>
      <c r="URQ57" s="11"/>
      <c r="URR57" s="11"/>
      <c r="URS57" s="11"/>
      <c r="URT57" s="11"/>
      <c r="URU57" s="11"/>
      <c r="URV57" s="11"/>
      <c r="URW57" s="11"/>
      <c r="URX57" s="11"/>
      <c r="URY57" s="11"/>
      <c r="URZ57" s="11"/>
      <c r="USA57" s="11"/>
      <c r="USB57" s="11"/>
      <c r="USC57" s="11"/>
      <c r="USD57" s="11"/>
      <c r="USE57" s="11"/>
      <c r="USF57" s="11"/>
      <c r="USG57" s="11"/>
      <c r="USH57" s="11"/>
      <c r="USI57" s="11"/>
      <c r="USJ57" s="11"/>
      <c r="USK57" s="11"/>
      <c r="USL57" s="11"/>
      <c r="USM57" s="11"/>
      <c r="USN57" s="11"/>
      <c r="USO57" s="11"/>
      <c r="USP57" s="11"/>
      <c r="USQ57" s="11"/>
      <c r="USR57" s="11"/>
      <c r="USS57" s="11"/>
      <c r="UST57" s="11"/>
      <c r="USU57" s="11"/>
      <c r="USV57" s="11"/>
      <c r="USW57" s="11"/>
      <c r="USX57" s="11"/>
      <c r="USY57" s="11"/>
      <c r="USZ57" s="11"/>
      <c r="UTA57" s="11"/>
      <c r="UTB57" s="11"/>
      <c r="UTC57" s="11"/>
      <c r="UTD57" s="11"/>
      <c r="UTE57" s="11"/>
      <c r="UTF57" s="11"/>
      <c r="UTG57" s="11"/>
      <c r="UTH57" s="11"/>
      <c r="UTI57" s="11"/>
      <c r="UTJ57" s="11"/>
      <c r="UTK57" s="11"/>
      <c r="UTL57" s="11"/>
      <c r="UTM57" s="11"/>
      <c r="UTN57" s="11"/>
      <c r="UTO57" s="11"/>
      <c r="UTP57" s="11"/>
      <c r="UTQ57" s="11"/>
      <c r="UTR57" s="11"/>
      <c r="UTS57" s="11"/>
      <c r="UTT57" s="11"/>
      <c r="UTU57" s="11"/>
      <c r="UTV57" s="11"/>
      <c r="UTW57" s="11"/>
      <c r="UTX57" s="11"/>
      <c r="UTY57" s="11"/>
      <c r="UTZ57" s="11"/>
      <c r="UUA57" s="11"/>
      <c r="UUB57" s="11"/>
      <c r="UUC57" s="11"/>
      <c r="UUD57" s="11"/>
      <c r="UUE57" s="11"/>
      <c r="UUF57" s="11"/>
      <c r="UUG57" s="11"/>
      <c r="UUH57" s="11"/>
      <c r="UUI57" s="11"/>
      <c r="UUJ57" s="11"/>
      <c r="UUK57" s="11"/>
      <c r="UUL57" s="11"/>
      <c r="UUM57" s="11"/>
      <c r="UUN57" s="11"/>
      <c r="UUO57" s="11"/>
      <c r="UUP57" s="11"/>
      <c r="UUQ57" s="11"/>
      <c r="UUR57" s="11"/>
      <c r="UUS57" s="11"/>
      <c r="UUT57" s="11"/>
      <c r="UUU57" s="11"/>
      <c r="UUV57" s="11"/>
      <c r="UUW57" s="11"/>
      <c r="UUX57" s="11"/>
      <c r="UUY57" s="11"/>
      <c r="UUZ57" s="11"/>
      <c r="UVA57" s="11"/>
      <c r="UVB57" s="11"/>
      <c r="UVC57" s="11"/>
      <c r="UVD57" s="11"/>
      <c r="UVE57" s="11"/>
      <c r="UVF57" s="11"/>
      <c r="UVG57" s="11"/>
      <c r="UVH57" s="11"/>
      <c r="UVI57" s="11"/>
      <c r="UVJ57" s="11"/>
      <c r="UVK57" s="11"/>
      <c r="UVL57" s="11"/>
      <c r="UVM57" s="11"/>
      <c r="UVN57" s="11"/>
      <c r="UVO57" s="11"/>
      <c r="UVP57" s="11"/>
      <c r="UVQ57" s="11"/>
      <c r="UVR57" s="11"/>
      <c r="UVS57" s="11"/>
      <c r="UVT57" s="11"/>
      <c r="UVU57" s="11"/>
      <c r="UVV57" s="11"/>
      <c r="UVW57" s="11"/>
      <c r="UVX57" s="11"/>
      <c r="UVY57" s="11"/>
      <c r="UVZ57" s="11"/>
      <c r="UWA57" s="11"/>
      <c r="UWB57" s="11"/>
      <c r="UWC57" s="11"/>
      <c r="UWD57" s="11"/>
      <c r="UWE57" s="11"/>
      <c r="UWF57" s="11"/>
      <c r="UWG57" s="11"/>
      <c r="UWH57" s="11"/>
      <c r="UWI57" s="11"/>
      <c r="UWJ57" s="11"/>
      <c r="UWK57" s="11"/>
      <c r="UWL57" s="11"/>
      <c r="UWM57" s="11"/>
      <c r="UWN57" s="11"/>
      <c r="UWO57" s="11"/>
      <c r="UWP57" s="11"/>
      <c r="UWQ57" s="11"/>
      <c r="UWR57" s="11"/>
      <c r="UWS57" s="11"/>
      <c r="UWT57" s="11"/>
      <c r="UWU57" s="11"/>
      <c r="UWV57" s="11"/>
      <c r="UWW57" s="11"/>
      <c r="UWX57" s="11"/>
      <c r="UWY57" s="11"/>
      <c r="UWZ57" s="11"/>
      <c r="UXA57" s="11"/>
      <c r="UXB57" s="11"/>
      <c r="UXC57" s="11"/>
      <c r="UXD57" s="11"/>
      <c r="UXE57" s="11"/>
      <c r="UXF57" s="11"/>
      <c r="UXG57" s="11"/>
      <c r="UXH57" s="11"/>
      <c r="UXI57" s="11"/>
      <c r="UXJ57" s="11"/>
      <c r="UXK57" s="11"/>
      <c r="UXL57" s="11"/>
      <c r="UXM57" s="11"/>
      <c r="UXN57" s="11"/>
      <c r="UXO57" s="11"/>
      <c r="UXP57" s="11"/>
      <c r="UXQ57" s="11"/>
      <c r="UXR57" s="11"/>
      <c r="UXS57" s="11"/>
      <c r="UXT57" s="11"/>
      <c r="UXU57" s="11"/>
      <c r="UXV57" s="11"/>
      <c r="UXW57" s="11"/>
      <c r="UXX57" s="11"/>
      <c r="UXY57" s="11"/>
      <c r="UXZ57" s="11"/>
      <c r="UYA57" s="11"/>
      <c r="UYB57" s="11"/>
      <c r="UYC57" s="11"/>
      <c r="UYD57" s="11"/>
      <c r="UYE57" s="11"/>
      <c r="UYF57" s="11"/>
      <c r="UYG57" s="11"/>
      <c r="UYH57" s="11"/>
      <c r="UYI57" s="11"/>
      <c r="UYJ57" s="11"/>
      <c r="UYK57" s="11"/>
      <c r="UYL57" s="11"/>
      <c r="UYM57" s="11"/>
      <c r="UYN57" s="11"/>
      <c r="UYO57" s="11"/>
      <c r="UYP57" s="11"/>
      <c r="UYQ57" s="11"/>
      <c r="UYR57" s="11"/>
      <c r="UYS57" s="11"/>
      <c r="UYT57" s="11"/>
      <c r="UYU57" s="11"/>
      <c r="UYV57" s="11"/>
      <c r="UYW57" s="11"/>
      <c r="UYX57" s="11"/>
      <c r="UYY57" s="11"/>
      <c r="UYZ57" s="11"/>
      <c r="UZA57" s="11"/>
      <c r="UZB57" s="11"/>
      <c r="UZC57" s="11"/>
      <c r="UZD57" s="11"/>
      <c r="UZE57" s="11"/>
      <c r="UZF57" s="11"/>
      <c r="UZG57" s="11"/>
      <c r="UZH57" s="11"/>
      <c r="UZI57" s="11"/>
      <c r="UZJ57" s="11"/>
      <c r="UZK57" s="11"/>
      <c r="UZL57" s="11"/>
      <c r="UZM57" s="11"/>
      <c r="UZN57" s="11"/>
      <c r="UZO57" s="11"/>
      <c r="UZP57" s="11"/>
      <c r="UZQ57" s="11"/>
      <c r="UZR57" s="11"/>
      <c r="UZS57" s="11"/>
      <c r="UZT57" s="11"/>
      <c r="UZU57" s="11"/>
      <c r="UZV57" s="11"/>
      <c r="UZW57" s="11"/>
      <c r="UZX57" s="11"/>
      <c r="UZY57" s="11"/>
      <c r="UZZ57" s="11"/>
      <c r="VAA57" s="11"/>
      <c r="VAB57" s="11"/>
      <c r="VAC57" s="11"/>
      <c r="VAD57" s="11"/>
      <c r="VAE57" s="11"/>
      <c r="VAF57" s="11"/>
      <c r="VAG57" s="11"/>
      <c r="VAH57" s="11"/>
      <c r="VAI57" s="11"/>
      <c r="VAJ57" s="11"/>
      <c r="VAK57" s="11"/>
      <c r="VAL57" s="11"/>
      <c r="VAM57" s="11"/>
      <c r="VAN57" s="11"/>
      <c r="VAO57" s="11"/>
      <c r="VAP57" s="11"/>
      <c r="VAQ57" s="11"/>
      <c r="VAR57" s="11"/>
      <c r="VAS57" s="11"/>
      <c r="VAT57" s="11"/>
      <c r="VAU57" s="11"/>
      <c r="VAV57" s="11"/>
      <c r="VAW57" s="11"/>
      <c r="VAX57" s="11"/>
      <c r="VAY57" s="11"/>
      <c r="VAZ57" s="11"/>
      <c r="VBA57" s="11"/>
      <c r="VBB57" s="11"/>
      <c r="VBC57" s="11"/>
      <c r="VBD57" s="11"/>
      <c r="VBE57" s="11"/>
      <c r="VBF57" s="11"/>
      <c r="VBG57" s="11"/>
      <c r="VBH57" s="11"/>
      <c r="VBI57" s="11"/>
      <c r="VBJ57" s="11"/>
      <c r="VBK57" s="11"/>
      <c r="VBL57" s="11"/>
      <c r="VBM57" s="11"/>
      <c r="VBN57" s="11"/>
      <c r="VBO57" s="11"/>
      <c r="VBP57" s="11"/>
      <c r="VBQ57" s="11"/>
      <c r="VBR57" s="11"/>
      <c r="VBS57" s="11"/>
      <c r="VBT57" s="11"/>
      <c r="VBU57" s="11"/>
      <c r="VBV57" s="11"/>
      <c r="VBW57" s="11"/>
      <c r="VBX57" s="11"/>
      <c r="VBY57" s="11"/>
      <c r="VBZ57" s="11"/>
      <c r="VCA57" s="11"/>
      <c r="VCB57" s="11"/>
      <c r="VCC57" s="11"/>
      <c r="VCD57" s="11"/>
      <c r="VCE57" s="11"/>
      <c r="VCF57" s="11"/>
      <c r="VCG57" s="11"/>
      <c r="VCH57" s="11"/>
      <c r="VCI57" s="11"/>
      <c r="VCJ57" s="11"/>
      <c r="VCK57" s="11"/>
      <c r="VCL57" s="11"/>
      <c r="VCM57" s="11"/>
      <c r="VCN57" s="11"/>
      <c r="VCO57" s="11"/>
      <c r="VCP57" s="11"/>
      <c r="VCQ57" s="11"/>
      <c r="VCR57" s="11"/>
      <c r="VCS57" s="11"/>
      <c r="VCT57" s="11"/>
      <c r="VCU57" s="11"/>
      <c r="VCV57" s="11"/>
      <c r="VCW57" s="11"/>
      <c r="VCX57" s="11"/>
      <c r="VCY57" s="11"/>
      <c r="VCZ57" s="11"/>
      <c r="VDA57" s="11"/>
      <c r="VDB57" s="11"/>
      <c r="VDC57" s="11"/>
      <c r="VDD57" s="11"/>
      <c r="VDE57" s="11"/>
      <c r="VDF57" s="11"/>
      <c r="VDG57" s="11"/>
      <c r="VDH57" s="11"/>
      <c r="VDI57" s="11"/>
      <c r="VDJ57" s="11"/>
      <c r="VDK57" s="11"/>
      <c r="VDL57" s="11"/>
      <c r="VDM57" s="11"/>
      <c r="VDN57" s="11"/>
      <c r="VDO57" s="11"/>
      <c r="VDP57" s="11"/>
      <c r="VDQ57" s="11"/>
      <c r="VDR57" s="11"/>
      <c r="VDS57" s="11"/>
      <c r="VDT57" s="11"/>
      <c r="VDU57" s="11"/>
      <c r="VDV57" s="11"/>
      <c r="VDW57" s="11"/>
      <c r="VDX57" s="11"/>
      <c r="VDY57" s="11"/>
      <c r="VDZ57" s="11"/>
      <c r="VEA57" s="11"/>
      <c r="VEB57" s="11"/>
      <c r="VEC57" s="11"/>
      <c r="VED57" s="11"/>
      <c r="VEE57" s="11"/>
      <c r="VEF57" s="11"/>
      <c r="VEG57" s="11"/>
      <c r="VEH57" s="11"/>
      <c r="VEI57" s="11"/>
      <c r="VEJ57" s="11"/>
      <c r="VEK57" s="11"/>
      <c r="VEL57" s="11"/>
      <c r="VEM57" s="11"/>
      <c r="VEN57" s="11"/>
      <c r="VEO57" s="11"/>
      <c r="VEP57" s="11"/>
      <c r="VEQ57" s="11"/>
      <c r="VER57" s="11"/>
      <c r="VES57" s="11"/>
      <c r="VET57" s="11"/>
      <c r="VEU57" s="11"/>
      <c r="VEV57" s="11"/>
      <c r="VEW57" s="11"/>
      <c r="VEX57" s="11"/>
      <c r="VEY57" s="11"/>
      <c r="VEZ57" s="11"/>
      <c r="VFA57" s="11"/>
      <c r="VFB57" s="11"/>
      <c r="VFC57" s="11"/>
      <c r="VFD57" s="11"/>
      <c r="VFE57" s="11"/>
      <c r="VFF57" s="11"/>
      <c r="VFG57" s="11"/>
      <c r="VFH57" s="11"/>
      <c r="VFI57" s="11"/>
      <c r="VFJ57" s="11"/>
      <c r="VFK57" s="11"/>
      <c r="VFL57" s="11"/>
      <c r="VFM57" s="11"/>
      <c r="VFN57" s="11"/>
      <c r="VFO57" s="11"/>
      <c r="VFP57" s="11"/>
      <c r="VFQ57" s="11"/>
      <c r="VFR57" s="11"/>
      <c r="VFS57" s="11"/>
      <c r="VFT57" s="11"/>
      <c r="VFU57" s="11"/>
      <c r="VFV57" s="11"/>
      <c r="VFW57" s="11"/>
      <c r="VFX57" s="11"/>
      <c r="VFY57" s="11"/>
      <c r="VFZ57" s="11"/>
      <c r="VGA57" s="11"/>
      <c r="VGB57" s="11"/>
      <c r="VGC57" s="11"/>
      <c r="VGD57" s="11"/>
      <c r="VGE57" s="11"/>
      <c r="VGF57" s="11"/>
      <c r="VGG57" s="11"/>
      <c r="VGH57" s="11"/>
      <c r="VGI57" s="11"/>
      <c r="VGJ57" s="11"/>
      <c r="VGK57" s="11"/>
      <c r="VGL57" s="11"/>
      <c r="VGM57" s="11"/>
      <c r="VGN57" s="11"/>
      <c r="VGO57" s="11"/>
      <c r="VGP57" s="11"/>
      <c r="VGQ57" s="11"/>
      <c r="VGR57" s="11"/>
      <c r="VGS57" s="11"/>
      <c r="VGT57" s="11"/>
      <c r="VGU57" s="11"/>
      <c r="VGV57" s="11"/>
      <c r="VGW57" s="11"/>
      <c r="VGX57" s="11"/>
      <c r="VGY57" s="11"/>
      <c r="VGZ57" s="11"/>
      <c r="VHA57" s="11"/>
      <c r="VHB57" s="11"/>
      <c r="VHC57" s="11"/>
      <c r="VHD57" s="11"/>
      <c r="VHE57" s="11"/>
      <c r="VHF57" s="11"/>
      <c r="VHG57" s="11"/>
      <c r="VHH57" s="11"/>
      <c r="VHI57" s="11"/>
      <c r="VHJ57" s="11"/>
      <c r="VHK57" s="11"/>
      <c r="VHL57" s="11"/>
      <c r="VHM57" s="11"/>
      <c r="VHN57" s="11"/>
      <c r="VHO57" s="11"/>
      <c r="VHP57" s="11"/>
      <c r="VHQ57" s="11"/>
      <c r="VHR57" s="11"/>
      <c r="VHS57" s="11"/>
      <c r="VHT57" s="11"/>
      <c r="VHU57" s="11"/>
      <c r="VHV57" s="11"/>
      <c r="VHW57" s="11"/>
      <c r="VHX57" s="11"/>
      <c r="VHY57" s="11"/>
      <c r="VHZ57" s="11"/>
      <c r="VIA57" s="11"/>
      <c r="VIB57" s="11"/>
      <c r="VIC57" s="11"/>
      <c r="VID57" s="11"/>
      <c r="VIE57" s="11"/>
      <c r="VIF57" s="11"/>
      <c r="VIG57" s="11"/>
      <c r="VIH57" s="11"/>
      <c r="VII57" s="11"/>
      <c r="VIJ57" s="11"/>
      <c r="VIK57" s="11"/>
      <c r="VIL57" s="11"/>
      <c r="VIM57" s="11"/>
      <c r="VIN57" s="11"/>
      <c r="VIO57" s="11"/>
      <c r="VIP57" s="11"/>
      <c r="VIQ57" s="11"/>
      <c r="VIR57" s="11"/>
      <c r="VIS57" s="11"/>
      <c r="VIT57" s="11"/>
      <c r="VIU57" s="11"/>
      <c r="VIV57" s="11"/>
      <c r="VIW57" s="11"/>
      <c r="VIX57" s="11"/>
      <c r="VIY57" s="11"/>
      <c r="VIZ57" s="11"/>
      <c r="VJA57" s="11"/>
      <c r="VJB57" s="11"/>
      <c r="VJC57" s="11"/>
      <c r="VJD57" s="11"/>
      <c r="VJE57" s="11"/>
      <c r="VJF57" s="11"/>
      <c r="VJG57" s="11"/>
      <c r="VJH57" s="11"/>
      <c r="VJI57" s="11"/>
      <c r="VJJ57" s="11"/>
      <c r="VJK57" s="11"/>
      <c r="VJL57" s="11"/>
      <c r="VJM57" s="11"/>
      <c r="VJN57" s="11"/>
      <c r="VJO57" s="11"/>
      <c r="VJP57" s="11"/>
      <c r="VJQ57" s="11"/>
      <c r="VJR57" s="11"/>
      <c r="VJS57" s="11"/>
      <c r="VJT57" s="11"/>
      <c r="VJU57" s="11"/>
      <c r="VJV57" s="11"/>
      <c r="VJW57" s="11"/>
      <c r="VJX57" s="11"/>
      <c r="VJY57" s="11"/>
      <c r="VJZ57" s="11"/>
      <c r="VKA57" s="11"/>
      <c r="VKB57" s="11"/>
      <c r="VKC57" s="11"/>
      <c r="VKD57" s="11"/>
      <c r="VKE57" s="11"/>
      <c r="VKF57" s="11"/>
      <c r="VKG57" s="11"/>
      <c r="VKH57" s="11"/>
      <c r="VKI57" s="11"/>
      <c r="VKJ57" s="11"/>
      <c r="VKK57" s="11"/>
      <c r="VKL57" s="11"/>
      <c r="VKM57" s="11"/>
      <c r="VKN57" s="11"/>
      <c r="VKO57" s="11"/>
      <c r="VKP57" s="11"/>
      <c r="VKQ57" s="11"/>
      <c r="VKR57" s="11"/>
      <c r="VKS57" s="11"/>
      <c r="VKT57" s="11"/>
      <c r="VKU57" s="11"/>
      <c r="VKV57" s="11"/>
      <c r="VKW57" s="11"/>
      <c r="VKX57" s="11"/>
      <c r="VKY57" s="11"/>
      <c r="VKZ57" s="11"/>
      <c r="VLA57" s="11"/>
      <c r="VLB57" s="11"/>
      <c r="VLC57" s="11"/>
      <c r="VLD57" s="11"/>
      <c r="VLE57" s="11"/>
      <c r="VLF57" s="11"/>
      <c r="VLG57" s="11"/>
      <c r="VLH57" s="11"/>
      <c r="VLI57" s="11"/>
      <c r="VLJ57" s="11"/>
      <c r="VLK57" s="11"/>
      <c r="VLL57" s="11"/>
      <c r="VLM57" s="11"/>
      <c r="VLN57" s="11"/>
      <c r="VLO57" s="11"/>
      <c r="VLP57" s="11"/>
      <c r="VLQ57" s="11"/>
      <c r="VLR57" s="11"/>
      <c r="VLS57" s="11"/>
      <c r="VLT57" s="11"/>
      <c r="VLU57" s="11"/>
      <c r="VLV57" s="11"/>
      <c r="VLW57" s="11"/>
      <c r="VLX57" s="11"/>
      <c r="VLY57" s="11"/>
      <c r="VLZ57" s="11"/>
      <c r="VMA57" s="11"/>
      <c r="VMB57" s="11"/>
      <c r="VMC57" s="11"/>
      <c r="VMD57" s="11"/>
      <c r="VME57" s="11"/>
      <c r="VMF57" s="11"/>
      <c r="VMG57" s="11"/>
      <c r="VMH57" s="11"/>
      <c r="VMI57" s="11"/>
      <c r="VMJ57" s="11"/>
      <c r="VMK57" s="11"/>
      <c r="VML57" s="11"/>
      <c r="VMM57" s="11"/>
      <c r="VMN57" s="11"/>
      <c r="VMO57" s="11"/>
      <c r="VMP57" s="11"/>
      <c r="VMQ57" s="11"/>
      <c r="VMR57" s="11"/>
      <c r="VMS57" s="11"/>
      <c r="VMT57" s="11"/>
      <c r="VMU57" s="11"/>
      <c r="VMV57" s="11"/>
      <c r="VMW57" s="11"/>
      <c r="VMX57" s="11"/>
      <c r="VMY57" s="11"/>
      <c r="VMZ57" s="11"/>
      <c r="VNA57" s="11"/>
      <c r="VNB57" s="11"/>
      <c r="VNC57" s="11"/>
      <c r="VND57" s="11"/>
      <c r="VNE57" s="11"/>
      <c r="VNF57" s="11"/>
      <c r="VNG57" s="11"/>
      <c r="VNH57" s="11"/>
      <c r="VNI57" s="11"/>
      <c r="VNJ57" s="11"/>
      <c r="VNK57" s="11"/>
      <c r="VNL57" s="11"/>
      <c r="VNM57" s="11"/>
      <c r="VNN57" s="11"/>
      <c r="VNO57" s="11"/>
      <c r="VNP57" s="11"/>
      <c r="VNQ57" s="11"/>
      <c r="VNR57" s="11"/>
      <c r="VNS57" s="11"/>
      <c r="VNT57" s="11"/>
      <c r="VNU57" s="11"/>
      <c r="VNV57" s="11"/>
      <c r="VNW57" s="11"/>
      <c r="VNX57" s="11"/>
      <c r="VNY57" s="11"/>
      <c r="VNZ57" s="11"/>
      <c r="VOA57" s="11"/>
      <c r="VOB57" s="11"/>
      <c r="VOC57" s="11"/>
      <c r="VOD57" s="11"/>
      <c r="VOE57" s="11"/>
      <c r="VOF57" s="11"/>
      <c r="VOG57" s="11"/>
      <c r="VOH57" s="11"/>
      <c r="VOI57" s="11"/>
      <c r="VOJ57" s="11"/>
      <c r="VOK57" s="11"/>
      <c r="VOL57" s="11"/>
      <c r="VOM57" s="11"/>
      <c r="VON57" s="11"/>
      <c r="VOO57" s="11"/>
      <c r="VOP57" s="11"/>
      <c r="VOQ57" s="11"/>
      <c r="VOR57" s="11"/>
      <c r="VOS57" s="11"/>
      <c r="VOT57" s="11"/>
      <c r="VOU57" s="11"/>
      <c r="VOV57" s="11"/>
      <c r="VOW57" s="11"/>
      <c r="VOX57" s="11"/>
      <c r="VOY57" s="11"/>
      <c r="VOZ57" s="11"/>
      <c r="VPA57" s="11"/>
      <c r="VPB57" s="11"/>
      <c r="VPC57" s="11"/>
      <c r="VPD57" s="11"/>
      <c r="VPE57" s="11"/>
      <c r="VPF57" s="11"/>
      <c r="VPG57" s="11"/>
      <c r="VPH57" s="11"/>
      <c r="VPI57" s="11"/>
      <c r="VPJ57" s="11"/>
      <c r="VPK57" s="11"/>
      <c r="VPL57" s="11"/>
      <c r="VPM57" s="11"/>
      <c r="VPN57" s="11"/>
      <c r="VPO57" s="11"/>
      <c r="VPP57" s="11"/>
      <c r="VPQ57" s="11"/>
      <c r="VPR57" s="11"/>
      <c r="VPS57" s="11"/>
      <c r="VPT57" s="11"/>
      <c r="VPU57" s="11"/>
      <c r="VPV57" s="11"/>
      <c r="VPW57" s="11"/>
      <c r="VPX57" s="11"/>
      <c r="VPY57" s="11"/>
      <c r="VPZ57" s="11"/>
      <c r="VQA57" s="11"/>
      <c r="VQB57" s="11"/>
      <c r="VQC57" s="11"/>
      <c r="VQD57" s="11"/>
      <c r="VQE57" s="11"/>
      <c r="VQF57" s="11"/>
      <c r="VQG57" s="11"/>
      <c r="VQH57" s="11"/>
      <c r="VQI57" s="11"/>
      <c r="VQJ57" s="11"/>
      <c r="VQK57" s="11"/>
    </row>
    <row r="58" spans="1:15325" x14ac:dyDescent="0.25">
      <c r="F58" s="19"/>
      <c r="H58" s="19"/>
      <c r="J58" s="19"/>
      <c r="K58" s="19"/>
    </row>
  </sheetData>
  <pageMargins left="0.7" right="0.7" top="0.78740157499999996" bottom="0.78740157499999996"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38"/>
  <sheetViews>
    <sheetView topLeftCell="A31" zoomScaleNormal="100" workbookViewId="0">
      <selection activeCell="M40" sqref="M40"/>
    </sheetView>
  </sheetViews>
  <sheetFormatPr baseColWidth="10" defaultColWidth="9.140625" defaultRowHeight="15" x14ac:dyDescent="0.25"/>
  <cols>
    <col min="2" max="2" width="14.28515625" customWidth="1"/>
    <col min="3" max="3" width="23.28515625" customWidth="1"/>
    <col min="4" max="12" width="13.7109375" customWidth="1"/>
  </cols>
  <sheetData>
    <row r="1" spans="2:12" ht="15.75" x14ac:dyDescent="0.25">
      <c r="B1" s="571" t="s">
        <v>1103</v>
      </c>
      <c r="C1" s="572"/>
      <c r="D1" s="572"/>
      <c r="E1" s="572"/>
      <c r="F1" s="572"/>
      <c r="G1" s="572"/>
      <c r="H1" s="572"/>
      <c r="I1" s="572"/>
      <c r="J1" s="572"/>
      <c r="K1" s="572"/>
      <c r="L1" s="573"/>
    </row>
    <row r="2" spans="2:12" ht="15.75" customHeight="1" thickBot="1" x14ac:dyDescent="0.3">
      <c r="B2" s="371"/>
      <c r="C2" s="7"/>
      <c r="D2" s="7"/>
      <c r="E2" s="7"/>
      <c r="F2" s="7"/>
      <c r="G2" s="7"/>
      <c r="H2" s="7"/>
      <c r="I2" s="7"/>
      <c r="J2" s="7"/>
      <c r="K2" s="7"/>
      <c r="L2" s="73"/>
    </row>
    <row r="3" spans="2:12" ht="15.75" customHeight="1" x14ac:dyDescent="0.25">
      <c r="B3" s="372" t="s">
        <v>1191</v>
      </c>
      <c r="C3" s="388"/>
      <c r="D3" s="102"/>
      <c r="E3" s="102"/>
      <c r="F3" s="102"/>
      <c r="G3" s="102"/>
      <c r="H3" s="102"/>
      <c r="I3" s="102"/>
      <c r="J3" s="373" t="s">
        <v>1100</v>
      </c>
      <c r="K3" s="374">
        <v>0</v>
      </c>
      <c r="L3" s="103"/>
    </row>
    <row r="4" spans="2:12" x14ac:dyDescent="0.25">
      <c r="B4" s="375" t="s">
        <v>1101</v>
      </c>
      <c r="C4" s="376" t="s">
        <v>1102</v>
      </c>
      <c r="D4" s="377">
        <v>-0.2</v>
      </c>
      <c r="E4" s="378">
        <v>-0.15</v>
      </c>
      <c r="F4" s="377">
        <v>-0.1</v>
      </c>
      <c r="G4" s="378">
        <v>-0.05</v>
      </c>
      <c r="H4" s="377">
        <v>0</v>
      </c>
      <c r="I4" s="378">
        <v>0.05</v>
      </c>
      <c r="J4" s="377">
        <v>0.1</v>
      </c>
      <c r="K4" s="378">
        <v>0.15</v>
      </c>
      <c r="L4" s="377">
        <v>0.2</v>
      </c>
    </row>
    <row r="5" spans="2:12" ht="15.75" thickBot="1" x14ac:dyDescent="0.3">
      <c r="B5" s="383" t="s">
        <v>1105</v>
      </c>
      <c r="C5" s="398">
        <f>'Project situation'!B21</f>
        <v>1087337.0294342565</v>
      </c>
      <c r="D5" s="399">
        <f t="dataTable" ref="D5:L6" dt2D="0" dtr="1" r1="K3" ca="1"/>
        <v>710632.0015734894</v>
      </c>
      <c r="E5" s="400">
        <v>797325.90153351368</v>
      </c>
      <c r="F5" s="400">
        <v>889008.03949698294</v>
      </c>
      <c r="G5" s="400">
        <v>985678.41546389682</v>
      </c>
      <c r="H5" s="400">
        <v>1087337.0294342565</v>
      </c>
      <c r="I5" s="400">
        <v>1193983.8814080604</v>
      </c>
      <c r="J5" s="400">
        <v>1305618.9713853099</v>
      </c>
      <c r="K5" s="400">
        <v>1422242.2993660031</v>
      </c>
      <c r="L5" s="401">
        <v>1543853.8653501421</v>
      </c>
    </row>
    <row r="6" spans="2:12" ht="15.75" thickBot="1" x14ac:dyDescent="0.3">
      <c r="B6" s="383" t="s">
        <v>1104</v>
      </c>
      <c r="C6" s="398">
        <f>'Project situation'!B30</f>
        <v>243.41248955059586</v>
      </c>
      <c r="D6" s="399">
        <v>194.7299916404767</v>
      </c>
      <c r="E6" s="400">
        <v>206.90061611800647</v>
      </c>
      <c r="F6" s="400">
        <v>219.07124059553627</v>
      </c>
      <c r="G6" s="400">
        <v>231.24186507306604</v>
      </c>
      <c r="H6" s="400">
        <v>243.41248955059586</v>
      </c>
      <c r="I6" s="400">
        <v>255.58311402812564</v>
      </c>
      <c r="J6" s="400">
        <v>267.75373850565552</v>
      </c>
      <c r="K6" s="400">
        <v>279.92436298318523</v>
      </c>
      <c r="L6" s="401">
        <v>292.094987460715</v>
      </c>
    </row>
    <row r="7" spans="2:12" ht="15.75" thickBot="1" x14ac:dyDescent="0.3">
      <c r="B7" s="371"/>
      <c r="C7" s="7"/>
      <c r="D7" s="7"/>
      <c r="E7" s="7"/>
      <c r="F7" s="7"/>
      <c r="G7" s="7"/>
      <c r="H7" s="7"/>
      <c r="I7" s="7"/>
      <c r="J7" s="7"/>
      <c r="K7" s="7"/>
      <c r="L7" s="73"/>
    </row>
    <row r="8" spans="2:12" x14ac:dyDescent="0.25">
      <c r="B8" s="372" t="s">
        <v>1106</v>
      </c>
      <c r="C8" s="388"/>
      <c r="D8" s="102"/>
      <c r="E8" s="102"/>
      <c r="F8" s="102"/>
      <c r="G8" s="102"/>
      <c r="H8" s="102"/>
      <c r="I8" s="102"/>
      <c r="J8" s="373" t="s">
        <v>1100</v>
      </c>
      <c r="K8" s="374">
        <v>0</v>
      </c>
      <c r="L8" s="103"/>
    </row>
    <row r="9" spans="2:12" x14ac:dyDescent="0.25">
      <c r="B9" s="375" t="s">
        <v>1101</v>
      </c>
      <c r="C9" s="376" t="s">
        <v>1102</v>
      </c>
      <c r="D9" s="377">
        <v>-0.2</v>
      </c>
      <c r="E9" s="378">
        <v>-0.15</v>
      </c>
      <c r="F9" s="377">
        <v>-0.1</v>
      </c>
      <c r="G9" s="378">
        <v>-0.05</v>
      </c>
      <c r="H9" s="377">
        <v>0</v>
      </c>
      <c r="I9" s="378">
        <v>0.05</v>
      </c>
      <c r="J9" s="377">
        <v>0.1</v>
      </c>
      <c r="K9" s="378">
        <v>0.15</v>
      </c>
      <c r="L9" s="377">
        <v>0.2</v>
      </c>
    </row>
    <row r="10" spans="2:12" ht="15.75" thickBot="1" x14ac:dyDescent="0.3">
      <c r="B10" s="383" t="s">
        <v>1105</v>
      </c>
      <c r="C10" s="398">
        <f>'Project situation'!B21</f>
        <v>1087337.0294342565</v>
      </c>
      <c r="D10" s="399">
        <f t="dataTable" ref="D10:L11" dt2D="0" dtr="1" r1="K8"/>
        <v>710632.0015734894</v>
      </c>
      <c r="E10" s="400">
        <v>797325.90153351368</v>
      </c>
      <c r="F10" s="400">
        <v>889008.03949698294</v>
      </c>
      <c r="G10" s="400">
        <v>985678.41546389682</v>
      </c>
      <c r="H10" s="400">
        <v>1087337.0294342565</v>
      </c>
      <c r="I10" s="400">
        <v>1193983.8814080604</v>
      </c>
      <c r="J10" s="400">
        <v>1305618.9713853099</v>
      </c>
      <c r="K10" s="400">
        <v>1422242.2993660031</v>
      </c>
      <c r="L10" s="401">
        <v>1543853.8653501421</v>
      </c>
    </row>
    <row r="11" spans="2:12" ht="15.75" thickBot="1" x14ac:dyDescent="0.3">
      <c r="B11" s="383" t="s">
        <v>1104</v>
      </c>
      <c r="C11" s="398">
        <f>'Project situation'!B30</f>
        <v>243.41248955059586</v>
      </c>
      <c r="D11" s="399">
        <v>194.7299916404767</v>
      </c>
      <c r="E11" s="400">
        <v>206.90061611800647</v>
      </c>
      <c r="F11" s="400">
        <v>219.07124059553627</v>
      </c>
      <c r="G11" s="400">
        <v>231.24186507306604</v>
      </c>
      <c r="H11" s="400">
        <v>243.41248955059586</v>
      </c>
      <c r="I11" s="400">
        <v>255.58311402812564</v>
      </c>
      <c r="J11" s="400">
        <v>267.75373850565552</v>
      </c>
      <c r="K11" s="400">
        <v>279.92436298318523</v>
      </c>
      <c r="L11" s="401">
        <v>292.094987460715</v>
      </c>
    </row>
    <row r="12" spans="2:12" ht="15.75" thickBot="1" x14ac:dyDescent="0.3">
      <c r="B12" s="389"/>
      <c r="C12" s="390"/>
      <c r="D12" s="390"/>
      <c r="E12" s="390"/>
      <c r="F12" s="390"/>
      <c r="G12" s="390"/>
      <c r="H12" s="390"/>
      <c r="I12" s="390"/>
      <c r="J12" s="390"/>
      <c r="K12" s="390"/>
      <c r="L12" s="75"/>
    </row>
    <row r="13" spans="2:12" ht="15.75" thickBot="1" x14ac:dyDescent="0.3">
      <c r="B13" s="371"/>
      <c r="C13" s="7"/>
      <c r="D13" s="7"/>
      <c r="E13" s="7"/>
      <c r="F13" s="7"/>
      <c r="G13" s="7"/>
      <c r="H13" s="7"/>
      <c r="I13" s="7"/>
      <c r="J13" s="7"/>
      <c r="K13" s="7"/>
      <c r="L13" s="73"/>
    </row>
    <row r="14" spans="2:12" x14ac:dyDescent="0.25">
      <c r="B14" s="372" t="s">
        <v>1107</v>
      </c>
      <c r="C14" s="388"/>
      <c r="D14" s="102"/>
      <c r="E14" s="102"/>
      <c r="F14" s="102"/>
      <c r="G14" s="102"/>
      <c r="H14" s="102"/>
      <c r="I14" s="102"/>
      <c r="J14" s="373" t="s">
        <v>1100</v>
      </c>
      <c r="K14" s="374">
        <v>0</v>
      </c>
      <c r="L14" s="103"/>
    </row>
    <row r="15" spans="2:12" x14ac:dyDescent="0.25">
      <c r="B15" s="375" t="s">
        <v>1101</v>
      </c>
      <c r="C15" s="376" t="s">
        <v>1102</v>
      </c>
      <c r="D15" s="377">
        <v>-0.2</v>
      </c>
      <c r="E15" s="378">
        <v>-0.15</v>
      </c>
      <c r="F15" s="377">
        <v>-0.1</v>
      </c>
      <c r="G15" s="378">
        <v>-0.05</v>
      </c>
      <c r="H15" s="377">
        <v>0</v>
      </c>
      <c r="I15" s="378">
        <v>0.05</v>
      </c>
      <c r="J15" s="377">
        <v>0.1</v>
      </c>
      <c r="K15" s="378">
        <v>0.15</v>
      </c>
      <c r="L15" s="377">
        <v>0.2</v>
      </c>
    </row>
    <row r="16" spans="2:12" ht="15.75" thickBot="1" x14ac:dyDescent="0.3">
      <c r="B16" s="383" t="s">
        <v>1105</v>
      </c>
      <c r="C16" s="384">
        <f>'[1]Cash Flow &amp; IRR Calculation'!F$40</f>
        <v>0</v>
      </c>
      <c r="D16" s="385"/>
      <c r="E16" s="386"/>
      <c r="F16" s="386"/>
      <c r="G16" s="386"/>
      <c r="H16" s="386"/>
      <c r="I16" s="386"/>
      <c r="J16" s="386"/>
      <c r="K16" s="386"/>
      <c r="L16" s="387"/>
    </row>
    <row r="17" spans="2:12" ht="15.75" thickBot="1" x14ac:dyDescent="0.3">
      <c r="B17" s="383" t="s">
        <v>1104</v>
      </c>
      <c r="C17" s="384"/>
      <c r="D17" s="385"/>
      <c r="E17" s="386"/>
      <c r="F17" s="386"/>
      <c r="G17" s="386"/>
      <c r="H17" s="386"/>
      <c r="I17" s="386"/>
      <c r="J17" s="386"/>
      <c r="K17" s="386"/>
      <c r="L17" s="387"/>
    </row>
    <row r="18" spans="2:12" ht="15.75" thickBot="1" x14ac:dyDescent="0.3">
      <c r="B18" s="389"/>
      <c r="C18" s="390"/>
      <c r="D18" s="390"/>
      <c r="E18" s="390"/>
      <c r="F18" s="390"/>
      <c r="G18" s="390"/>
      <c r="H18" s="390"/>
      <c r="I18" s="390"/>
      <c r="J18" s="390"/>
      <c r="K18" s="390"/>
      <c r="L18" s="75"/>
    </row>
    <row r="19" spans="2:12" ht="15.75" thickBot="1" x14ac:dyDescent="0.3">
      <c r="B19" s="371"/>
      <c r="C19" s="7"/>
      <c r="D19" s="7"/>
      <c r="E19" s="7"/>
      <c r="F19" s="7"/>
      <c r="G19" s="7"/>
      <c r="H19" s="7"/>
      <c r="I19" s="7"/>
      <c r="J19" s="7"/>
      <c r="K19" s="7"/>
      <c r="L19" s="73"/>
    </row>
    <row r="20" spans="2:12" x14ac:dyDescent="0.25">
      <c r="B20" s="372" t="s">
        <v>1108</v>
      </c>
      <c r="C20" s="388"/>
      <c r="D20" s="102"/>
      <c r="E20" s="102"/>
      <c r="F20" s="102"/>
      <c r="G20" s="102"/>
      <c r="H20" s="102"/>
      <c r="I20" s="102"/>
      <c r="J20" s="373" t="s">
        <v>1100</v>
      </c>
      <c r="K20" s="374">
        <v>0</v>
      </c>
      <c r="L20" s="103"/>
    </row>
    <row r="21" spans="2:12" x14ac:dyDescent="0.25">
      <c r="B21" s="375" t="s">
        <v>1101</v>
      </c>
      <c r="C21" s="376" t="s">
        <v>1102</v>
      </c>
      <c r="D21" s="377">
        <v>-0.1</v>
      </c>
      <c r="E21" s="378">
        <v>-7.4999999999999997E-2</v>
      </c>
      <c r="F21" s="379">
        <v>-0.05</v>
      </c>
      <c r="G21" s="380">
        <v>-2.5000000000000001E-2</v>
      </c>
      <c r="H21" s="379">
        <v>0</v>
      </c>
      <c r="I21" s="378">
        <v>2.5000000000000001E-2</v>
      </c>
      <c r="J21" s="379">
        <v>0.05</v>
      </c>
      <c r="K21" s="380">
        <v>7.4999999999999997E-2</v>
      </c>
      <c r="L21" s="381">
        <v>0.1</v>
      </c>
    </row>
    <row r="22" spans="2:12" ht="15.75" thickBot="1" x14ac:dyDescent="0.3">
      <c r="B22" s="383" t="s">
        <v>1105</v>
      </c>
      <c r="C22" s="398">
        <f>'Project situation'!B21</f>
        <v>1087337.0294342565</v>
      </c>
      <c r="D22" s="399">
        <f t="dataTable" ref="D22:L23" dt2D="0" dtr="1" r1="K20" ca="1"/>
        <v>880742.99384174775</v>
      </c>
      <c r="E22" s="400">
        <v>930352.74580968602</v>
      </c>
      <c r="F22" s="400">
        <v>981321.66906441643</v>
      </c>
      <c r="G22" s="400">
        <v>1033649.7636059402</v>
      </c>
      <c r="H22" s="400">
        <v>1087337.0294342565</v>
      </c>
      <c r="I22" s="400">
        <v>1142383.4665493653</v>
      </c>
      <c r="J22" s="400">
        <v>1198789.074951268</v>
      </c>
      <c r="K22" s="400">
        <v>1256553.8546399623</v>
      </c>
      <c r="L22" s="401">
        <v>1315677.8056154507</v>
      </c>
    </row>
    <row r="23" spans="2:12" ht="15.75" thickBot="1" x14ac:dyDescent="0.3">
      <c r="B23" s="383" t="s">
        <v>1104</v>
      </c>
      <c r="C23" s="398">
        <f>'Project situation'!B30</f>
        <v>243.41248955059586</v>
      </c>
      <c r="D23" s="399">
        <v>243.41248955059586</v>
      </c>
      <c r="E23" s="400">
        <v>243.41248955059586</v>
      </c>
      <c r="F23" s="400">
        <v>243.41248955059586</v>
      </c>
      <c r="G23" s="400">
        <v>243.41248955059586</v>
      </c>
      <c r="H23" s="400">
        <v>243.41248955059586</v>
      </c>
      <c r="I23" s="400">
        <v>243.41248955059586</v>
      </c>
      <c r="J23" s="400">
        <v>243.41248955059586</v>
      </c>
      <c r="K23" s="400">
        <v>243.41248955059586</v>
      </c>
      <c r="L23" s="401">
        <v>243.41248955059586</v>
      </c>
    </row>
    <row r="24" spans="2:12" ht="15.75" thickBot="1" x14ac:dyDescent="0.3">
      <c r="B24" s="389"/>
      <c r="C24" s="390"/>
      <c r="D24" s="390"/>
      <c r="E24" s="390"/>
      <c r="F24" s="390"/>
      <c r="G24" s="390"/>
      <c r="H24" s="390"/>
      <c r="I24" s="390"/>
      <c r="J24" s="390"/>
      <c r="K24" s="390"/>
      <c r="L24" s="75"/>
    </row>
    <row r="25" spans="2:12" ht="15.75" thickBot="1" x14ac:dyDescent="0.3">
      <c r="B25" s="371"/>
      <c r="C25" s="7"/>
      <c r="D25" s="7"/>
      <c r="E25" s="7"/>
      <c r="F25" s="7"/>
      <c r="G25" s="7"/>
      <c r="H25" s="7"/>
      <c r="I25" s="7"/>
      <c r="J25" s="7"/>
      <c r="K25" s="7"/>
      <c r="L25" s="73"/>
    </row>
    <row r="26" spans="2:12" x14ac:dyDescent="0.25">
      <c r="B26" s="372" t="s">
        <v>1109</v>
      </c>
      <c r="C26" s="388"/>
      <c r="D26" s="102"/>
      <c r="E26" s="102"/>
      <c r="F26" s="102"/>
      <c r="G26" s="102"/>
      <c r="H26" s="102"/>
      <c r="I26" s="102"/>
      <c r="J26" s="373" t="s">
        <v>1100</v>
      </c>
      <c r="K26" s="374">
        <v>0</v>
      </c>
      <c r="L26" s="103"/>
    </row>
    <row r="27" spans="2:12" x14ac:dyDescent="0.25">
      <c r="B27" s="375" t="s">
        <v>1101</v>
      </c>
      <c r="C27" s="376" t="s">
        <v>1102</v>
      </c>
      <c r="D27" s="377">
        <v>-0.1</v>
      </c>
      <c r="E27" s="378">
        <v>-7.4999999999999997E-2</v>
      </c>
      <c r="F27" s="379">
        <v>-0.05</v>
      </c>
      <c r="G27" s="380">
        <v>-2.5000000000000001E-2</v>
      </c>
      <c r="H27" s="379">
        <v>0</v>
      </c>
      <c r="I27" s="378">
        <v>2.5000000000000001E-2</v>
      </c>
      <c r="J27" s="379">
        <v>0.05</v>
      </c>
      <c r="K27" s="380">
        <v>7.4999999999999997E-2</v>
      </c>
      <c r="L27" s="381">
        <v>0.1</v>
      </c>
    </row>
    <row r="28" spans="2:12" ht="15.75" thickBot="1" x14ac:dyDescent="0.3">
      <c r="B28" s="383" t="s">
        <v>1105</v>
      </c>
      <c r="C28" s="398"/>
      <c r="D28" s="399">
        <f t="dataTable" ref="D28:L29" dt2D="0" dtr="1" r1="K26" ca="1"/>
        <v>0</v>
      </c>
      <c r="E28" s="400">
        <v>0</v>
      </c>
      <c r="F28" s="400">
        <v>0</v>
      </c>
      <c r="G28" s="400">
        <v>0</v>
      </c>
      <c r="H28" s="400">
        <v>0</v>
      </c>
      <c r="I28" s="400">
        <v>0</v>
      </c>
      <c r="J28" s="400">
        <v>0</v>
      </c>
      <c r="K28" s="400">
        <v>0</v>
      </c>
      <c r="L28" s="401">
        <v>0</v>
      </c>
    </row>
    <row r="29" spans="2:12" ht="15.75" thickBot="1" x14ac:dyDescent="0.3">
      <c r="B29" s="383" t="s">
        <v>1104</v>
      </c>
      <c r="C29" s="398">
        <f>'Project situation'!B30</f>
        <v>243.41248955059586</v>
      </c>
      <c r="D29" s="399">
        <v>243.41248955059586</v>
      </c>
      <c r="E29" s="400">
        <v>243.41248955059586</v>
      </c>
      <c r="F29" s="400">
        <v>243.41248955059586</v>
      </c>
      <c r="G29" s="400">
        <v>243.41248955059586</v>
      </c>
      <c r="H29" s="400">
        <v>243.41248955059586</v>
      </c>
      <c r="I29" s="400">
        <v>243.41248955059586</v>
      </c>
      <c r="J29" s="400">
        <v>243.41248955059586</v>
      </c>
      <c r="K29" s="400">
        <v>243.41248955059586</v>
      </c>
      <c r="L29" s="401">
        <v>243.41248955059586</v>
      </c>
    </row>
    <row r="30" spans="2:12" ht="15.75" thickBot="1" x14ac:dyDescent="0.3">
      <c r="B30" s="389"/>
      <c r="C30" s="390"/>
      <c r="D30" s="390"/>
      <c r="E30" s="390"/>
      <c r="F30" s="390"/>
      <c r="G30" s="390"/>
      <c r="H30" s="390"/>
      <c r="I30" s="390"/>
      <c r="J30" s="390"/>
      <c r="K30" s="390"/>
      <c r="L30" s="75"/>
    </row>
    <row r="31" spans="2:12" ht="15.75" thickBot="1" x14ac:dyDescent="0.3">
      <c r="B31" s="371"/>
      <c r="C31" s="7"/>
      <c r="D31" s="7"/>
      <c r="E31" s="7"/>
      <c r="F31" s="7"/>
      <c r="G31" s="7"/>
      <c r="H31" s="7"/>
      <c r="I31" s="7"/>
      <c r="J31" s="7"/>
      <c r="K31" s="7"/>
      <c r="L31" s="73"/>
    </row>
    <row r="32" spans="2:12" x14ac:dyDescent="0.25">
      <c r="B32" s="372" t="s">
        <v>1110</v>
      </c>
      <c r="C32" s="388"/>
      <c r="D32" s="102"/>
      <c r="E32" s="102"/>
      <c r="F32" s="102"/>
      <c r="G32" s="102"/>
      <c r="H32" s="102"/>
      <c r="I32" s="102"/>
      <c r="J32" s="373" t="s">
        <v>1100</v>
      </c>
      <c r="K32" s="374">
        <v>0</v>
      </c>
      <c r="L32" s="103"/>
    </row>
    <row r="33" spans="2:12" x14ac:dyDescent="0.25">
      <c r="B33" s="375" t="s">
        <v>1101</v>
      </c>
      <c r="C33" s="376" t="s">
        <v>1102</v>
      </c>
      <c r="D33" s="377">
        <v>-0.1</v>
      </c>
      <c r="E33" s="378">
        <v>-7.4999999999999997E-2</v>
      </c>
      <c r="F33" s="379">
        <v>-0.05</v>
      </c>
      <c r="G33" s="380">
        <v>-2.5000000000000001E-2</v>
      </c>
      <c r="H33" s="379">
        <v>0</v>
      </c>
      <c r="I33" s="378">
        <v>2.5000000000000001E-2</v>
      </c>
      <c r="J33" s="379">
        <v>0.05</v>
      </c>
      <c r="K33" s="380">
        <v>7.4999999999999997E-2</v>
      </c>
      <c r="L33" s="381">
        <v>0.1</v>
      </c>
    </row>
    <row r="34" spans="2:12" ht="15.75" thickBot="1" x14ac:dyDescent="0.3">
      <c r="B34" s="383" t="s">
        <v>1105</v>
      </c>
      <c r="C34" s="398">
        <f>'Project situation'!B21</f>
        <v>1087337.0294342565</v>
      </c>
      <c r="D34" s="399">
        <f t="dataTable" ref="D34:L35" dt2D="0" dtr="1" r1="K32" ca="1"/>
        <v>1087337.0294342565</v>
      </c>
      <c r="E34" s="400">
        <v>1087337.0294342565</v>
      </c>
      <c r="F34" s="400">
        <v>1087337.0294342565</v>
      </c>
      <c r="G34" s="400">
        <v>1087337.0294342565</v>
      </c>
      <c r="H34" s="400">
        <v>1087337.0294342565</v>
      </c>
      <c r="I34" s="400">
        <v>1087337.0294342565</v>
      </c>
      <c r="J34" s="400">
        <v>1087337.0294342565</v>
      </c>
      <c r="K34" s="400">
        <v>1087337.0294342565</v>
      </c>
      <c r="L34" s="401">
        <v>1087337.0294342565</v>
      </c>
    </row>
    <row r="35" spans="2:12" ht="15.75" thickBot="1" x14ac:dyDescent="0.3">
      <c r="B35" s="394" t="s">
        <v>1104</v>
      </c>
      <c r="C35" s="398">
        <f>'Project situation'!B30</f>
        <v>243.41248955059586</v>
      </c>
      <c r="D35" s="399">
        <v>243.41248955059586</v>
      </c>
      <c r="E35" s="400">
        <v>243.41248955059586</v>
      </c>
      <c r="F35" s="400">
        <v>243.41248955059586</v>
      </c>
      <c r="G35" s="400">
        <v>243.41248955059586</v>
      </c>
      <c r="H35" s="400">
        <v>243.41248955059586</v>
      </c>
      <c r="I35" s="400">
        <v>243.41248955059586</v>
      </c>
      <c r="J35" s="400">
        <v>243.41248955059586</v>
      </c>
      <c r="K35" s="400">
        <v>243.41248955059586</v>
      </c>
      <c r="L35" s="401">
        <v>243.41248955059586</v>
      </c>
    </row>
    <row r="36" spans="2:12" s="7" customFormat="1" x14ac:dyDescent="0.25">
      <c r="C36" s="391"/>
      <c r="D36" s="382"/>
      <c r="E36" s="382"/>
      <c r="F36" s="382"/>
      <c r="G36" s="382"/>
      <c r="H36" s="382"/>
      <c r="I36" s="382"/>
      <c r="J36" s="382"/>
      <c r="K36" s="382"/>
      <c r="L36" s="382"/>
    </row>
    <row r="37" spans="2:12" s="7" customFormat="1" x14ac:dyDescent="0.25"/>
    <row r="38" spans="2:12" x14ac:dyDescent="0.25">
      <c r="B38" s="7"/>
      <c r="C38" s="7"/>
      <c r="D38" s="7"/>
      <c r="E38" s="7"/>
      <c r="F38" s="7"/>
      <c r="G38" s="7"/>
      <c r="H38" s="7"/>
      <c r="I38" s="7"/>
      <c r="J38" s="7"/>
      <c r="K38" s="7"/>
      <c r="L38" s="7"/>
    </row>
  </sheetData>
  <mergeCells count="1">
    <mergeCell ref="B1:L1"/>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G4" sqref="G4"/>
    </sheetView>
  </sheetViews>
  <sheetFormatPr baseColWidth="10" defaultColWidth="15.85546875" defaultRowHeight="13.5" customHeight="1" x14ac:dyDescent="0.25"/>
  <cols>
    <col min="1" max="1" width="20.7109375" customWidth="1"/>
    <col min="2" max="2" width="16" customWidth="1"/>
    <col min="3" max="4" width="39" customWidth="1"/>
  </cols>
  <sheetData>
    <row r="1" spans="1:5" ht="18" customHeight="1" x14ac:dyDescent="0.25">
      <c r="A1" s="126" t="s">
        <v>993</v>
      </c>
      <c r="B1" s="126"/>
    </row>
    <row r="2" spans="1:5" ht="54" customHeight="1" x14ac:dyDescent="0.25"/>
    <row r="3" spans="1:5" ht="48.75" customHeight="1" x14ac:dyDescent="0.25">
      <c r="A3" s="268" t="s">
        <v>872</v>
      </c>
      <c r="B3" s="268" t="s">
        <v>873</v>
      </c>
      <c r="C3" s="268" t="s">
        <v>874</v>
      </c>
      <c r="D3" s="268" t="s">
        <v>875</v>
      </c>
      <c r="E3" s="267"/>
    </row>
    <row r="4" spans="1:5" ht="62.25" customHeight="1" x14ac:dyDescent="0.25">
      <c r="A4" s="269"/>
      <c r="B4" s="269" t="s">
        <v>890</v>
      </c>
      <c r="C4" s="269" t="s">
        <v>876</v>
      </c>
      <c r="D4" s="269" t="s">
        <v>877</v>
      </c>
      <c r="E4" s="266"/>
    </row>
    <row r="5" spans="1:5" ht="15.75" customHeight="1" x14ac:dyDescent="0.25">
      <c r="A5" s="270" t="s">
        <v>878</v>
      </c>
      <c r="B5" s="270">
        <v>0</v>
      </c>
      <c r="C5" s="270"/>
      <c r="D5" s="270"/>
      <c r="E5" s="266"/>
    </row>
    <row r="6" spans="1:5" ht="30" x14ac:dyDescent="0.25">
      <c r="A6" s="272" t="s">
        <v>1143</v>
      </c>
      <c r="B6" s="272" t="s">
        <v>1141</v>
      </c>
      <c r="C6" s="270" t="s">
        <v>1144</v>
      </c>
      <c r="D6" s="274"/>
      <c r="E6" s="266"/>
    </row>
    <row r="7" spans="1:5" ht="29.25" customHeight="1" x14ac:dyDescent="0.25">
      <c r="A7" s="272" t="s">
        <v>879</v>
      </c>
      <c r="B7" s="272" t="s">
        <v>1142</v>
      </c>
      <c r="C7" s="406" t="s">
        <v>1146</v>
      </c>
      <c r="D7" s="274"/>
      <c r="E7" s="266"/>
    </row>
    <row r="8" spans="1:5" ht="30" x14ac:dyDescent="0.25">
      <c r="A8" s="296" t="s">
        <v>880</v>
      </c>
      <c r="B8" s="296" t="s">
        <v>1141</v>
      </c>
      <c r="C8" s="296" t="s">
        <v>1145</v>
      </c>
      <c r="D8" s="296"/>
      <c r="E8" s="266"/>
    </row>
    <row r="9" spans="1:5" ht="13.5" customHeight="1" x14ac:dyDescent="0.25">
      <c r="A9" s="270" t="s">
        <v>881</v>
      </c>
      <c r="B9" s="270">
        <v>0</v>
      </c>
      <c r="C9" s="270"/>
      <c r="D9" s="270"/>
      <c r="E9" s="266"/>
    </row>
    <row r="10" spans="1:5" ht="13.5" customHeight="1" x14ac:dyDescent="0.25">
      <c r="A10" s="272" t="s">
        <v>882</v>
      </c>
      <c r="B10" s="272"/>
      <c r="C10" s="270"/>
      <c r="D10" s="274"/>
      <c r="E10" s="266"/>
    </row>
    <row r="11" spans="1:5" ht="30" customHeight="1" x14ac:dyDescent="0.25">
      <c r="A11" s="273" t="s">
        <v>1016</v>
      </c>
      <c r="B11" s="275" t="s">
        <v>1141</v>
      </c>
      <c r="C11" s="271" t="s">
        <v>1147</v>
      </c>
      <c r="D11" s="276"/>
      <c r="E11" s="266"/>
    </row>
    <row r="12" spans="1:5" ht="30" customHeight="1" x14ac:dyDescent="0.25">
      <c r="A12" s="271" t="s">
        <v>883</v>
      </c>
      <c r="B12" s="271">
        <v>0</v>
      </c>
      <c r="C12" s="271"/>
      <c r="D12" s="271"/>
      <c r="E12" s="266"/>
    </row>
    <row r="13" spans="1:5" ht="60" x14ac:dyDescent="0.25">
      <c r="A13" s="269" t="s">
        <v>884</v>
      </c>
      <c r="B13" s="269" t="s">
        <v>1141</v>
      </c>
      <c r="C13" s="269" t="s">
        <v>1149</v>
      </c>
      <c r="D13" s="269"/>
      <c r="E13" s="266"/>
    </row>
    <row r="14" spans="1:5" ht="13.5" customHeight="1" x14ac:dyDescent="0.25">
      <c r="A14" s="574" t="s">
        <v>885</v>
      </c>
      <c r="B14" s="574" t="s">
        <v>1141</v>
      </c>
      <c r="C14" s="574" t="s">
        <v>1148</v>
      </c>
      <c r="D14" s="574"/>
      <c r="E14" s="575"/>
    </row>
    <row r="15" spans="1:5" ht="32.25" customHeight="1" x14ac:dyDescent="0.25">
      <c r="A15" s="574"/>
      <c r="B15" s="574"/>
      <c r="C15" s="574"/>
      <c r="D15" s="574"/>
      <c r="E15" s="575"/>
    </row>
    <row r="16" spans="1:5" ht="13.5" customHeight="1" x14ac:dyDescent="0.25">
      <c r="A16" s="269" t="s">
        <v>886</v>
      </c>
      <c r="B16" s="269">
        <v>0</v>
      </c>
      <c r="C16" s="269"/>
      <c r="D16" s="269"/>
      <c r="E16" s="266"/>
    </row>
    <row r="17" spans="1:5" ht="46.5" customHeight="1" x14ac:dyDescent="0.25">
      <c r="A17" s="269" t="s">
        <v>887</v>
      </c>
      <c r="B17" s="269" t="s">
        <v>1141</v>
      </c>
      <c r="C17" s="406" t="s">
        <v>1150</v>
      </c>
      <c r="D17" s="269"/>
      <c r="E17" s="266"/>
    </row>
    <row r="18" spans="1:5" ht="37.5" customHeight="1" x14ac:dyDescent="0.25">
      <c r="A18" s="269" t="s">
        <v>888</v>
      </c>
      <c r="B18" s="269" t="s">
        <v>1141</v>
      </c>
      <c r="C18" s="269" t="s">
        <v>1151</v>
      </c>
      <c r="D18" s="269"/>
      <c r="E18" s="266"/>
    </row>
    <row r="19" spans="1:5" ht="48.75" customHeight="1" x14ac:dyDescent="0.25">
      <c r="A19" s="269" t="s">
        <v>889</v>
      </c>
      <c r="B19" s="269">
        <v>0</v>
      </c>
      <c r="C19" s="269"/>
      <c r="D19" s="269"/>
      <c r="E19" s="266"/>
    </row>
  </sheetData>
  <mergeCells count="5">
    <mergeCell ref="A14:A15"/>
    <mergeCell ref="B14:B15"/>
    <mergeCell ref="C14:C15"/>
    <mergeCell ref="D14:D15"/>
    <mergeCell ref="E14:E1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248"/>
  <sheetViews>
    <sheetView workbookViewId="0">
      <pane xSplit="1" ySplit="4" topLeftCell="AR189" activePane="bottomRight" state="frozen"/>
      <selection pane="topRight" activeCell="B1" sqref="B1"/>
      <selection pane="bottomLeft" activeCell="A5" sqref="A5"/>
      <selection pane="bottomRight" activeCell="BU198" sqref="BU198"/>
    </sheetView>
  </sheetViews>
  <sheetFormatPr baseColWidth="10" defaultColWidth="11.42578125" defaultRowHeight="15" x14ac:dyDescent="0.25"/>
  <cols>
    <col min="2" max="2" width="37.28515625" bestFit="1" customWidth="1"/>
    <col min="3" max="3" width="21.28515625" customWidth="1"/>
    <col min="4" max="7" width="11.42578125" bestFit="1" customWidth="1"/>
    <col min="8" max="8" width="11.42578125" style="19"/>
    <col min="10" max="10" width="26.7109375" customWidth="1"/>
    <col min="14" max="14" width="7.140625" style="19" customWidth="1"/>
    <col min="15" max="15" width="7.140625" customWidth="1"/>
    <col min="16" max="16" width="30.140625" customWidth="1"/>
    <col min="17" max="21" width="7.140625" customWidth="1"/>
    <col min="22" max="22" width="7.140625" style="19" customWidth="1"/>
    <col min="24" max="24" width="27.42578125" customWidth="1"/>
    <col min="34" max="43" width="3.140625" hidden="1" customWidth="1"/>
    <col min="44" max="44" width="16.42578125" customWidth="1"/>
    <col min="46" max="55" width="0" hidden="1" customWidth="1"/>
    <col min="56" max="56" width="17.7109375" customWidth="1"/>
    <col min="57" max="57" width="20.7109375" customWidth="1"/>
    <col min="58" max="67" width="11.42578125" hidden="1" customWidth="1"/>
    <col min="68" max="68" width="15.7109375" customWidth="1"/>
    <col min="69" max="69" width="11.42578125" style="19"/>
    <col min="70" max="71" width="11.5703125" bestFit="1" customWidth="1"/>
    <col min="72" max="73" width="11.5703125" customWidth="1"/>
    <col min="74" max="74" width="11.5703125" bestFit="1" customWidth="1"/>
    <col min="76" max="76" width="23.85546875" customWidth="1"/>
    <col min="77" max="77" width="13.42578125" customWidth="1"/>
    <col min="78" max="88" width="12" hidden="1" customWidth="1"/>
    <col min="89" max="89" width="0" hidden="1" customWidth="1"/>
    <col min="90" max="90" width="10" customWidth="1"/>
    <col min="91" max="101" width="11.42578125" hidden="1" customWidth="1"/>
    <col min="102" max="102" width="5" hidden="1" customWidth="1"/>
  </cols>
  <sheetData>
    <row r="1" spans="1:140" s="43" customFormat="1" ht="46.5" customHeight="1" x14ac:dyDescent="0.35">
      <c r="A1" s="576" t="s">
        <v>819</v>
      </c>
      <c r="B1" s="153" t="s">
        <v>634</v>
      </c>
      <c r="C1" s="153" t="s">
        <v>635</v>
      </c>
      <c r="D1" s="153" t="s">
        <v>636</v>
      </c>
      <c r="E1" s="153" t="s">
        <v>637</v>
      </c>
      <c r="F1" s="153"/>
      <c r="G1" s="153"/>
      <c r="H1" s="19"/>
      <c r="I1" s="16" t="s">
        <v>634</v>
      </c>
      <c r="J1" s="16" t="s">
        <v>635</v>
      </c>
      <c r="K1" s="16" t="s">
        <v>636</v>
      </c>
      <c r="L1" s="16"/>
      <c r="M1" s="16"/>
      <c r="N1" s="19"/>
      <c r="O1" s="168" t="s">
        <v>634</v>
      </c>
      <c r="P1" s="168" t="s">
        <v>635</v>
      </c>
      <c r="Q1" s="168" t="s">
        <v>636</v>
      </c>
      <c r="R1" s="168"/>
      <c r="S1" s="168"/>
      <c r="T1" s="168"/>
      <c r="U1" s="168"/>
      <c r="V1" s="19"/>
      <c r="W1" s="164" t="s">
        <v>634</v>
      </c>
      <c r="X1" s="164" t="s">
        <v>635</v>
      </c>
      <c r="Y1" s="164" t="s">
        <v>636</v>
      </c>
      <c r="Z1" s="164"/>
      <c r="AA1" s="164"/>
      <c r="AB1" s="164"/>
      <c r="AC1" s="164"/>
      <c r="AD1" s="164"/>
      <c r="AE1" s="164"/>
      <c r="AF1" s="19"/>
      <c r="AG1" s="283" t="s">
        <v>937</v>
      </c>
      <c r="AH1" s="284" t="s">
        <v>900</v>
      </c>
      <c r="AI1" s="284" t="s">
        <v>901</v>
      </c>
      <c r="AJ1" s="284" t="s">
        <v>902</v>
      </c>
      <c r="AK1" s="284" t="s">
        <v>903</v>
      </c>
      <c r="AL1" s="284" t="s">
        <v>904</v>
      </c>
      <c r="AM1" s="284" t="s">
        <v>905</v>
      </c>
      <c r="AN1" s="284" t="s">
        <v>906</v>
      </c>
      <c r="AO1" s="284" t="s">
        <v>907</v>
      </c>
      <c r="AP1" s="284" t="s">
        <v>908</v>
      </c>
      <c r="AQ1" s="284" t="s">
        <v>909</v>
      </c>
      <c r="AR1" s="284" t="s">
        <v>987</v>
      </c>
      <c r="AS1" s="283" t="s">
        <v>936</v>
      </c>
      <c r="AT1" s="285" t="s">
        <v>900</v>
      </c>
      <c r="AU1" s="284" t="s">
        <v>901</v>
      </c>
      <c r="AV1" s="284" t="s">
        <v>902</v>
      </c>
      <c r="AW1" s="284" t="s">
        <v>903</v>
      </c>
      <c r="AX1" s="284" t="s">
        <v>904</v>
      </c>
      <c r="AY1" s="284" t="s">
        <v>905</v>
      </c>
      <c r="AZ1" s="284" t="s">
        <v>906</v>
      </c>
      <c r="BA1" s="284" t="s">
        <v>907</v>
      </c>
      <c r="BB1" s="284" t="s">
        <v>908</v>
      </c>
      <c r="BC1" s="284" t="s">
        <v>909</v>
      </c>
      <c r="BD1" s="284" t="s">
        <v>987</v>
      </c>
      <c r="BE1" s="290" t="s">
        <v>938</v>
      </c>
      <c r="BF1" s="284" t="s">
        <v>900</v>
      </c>
      <c r="BG1" s="284" t="s">
        <v>901</v>
      </c>
      <c r="BH1" s="284" t="s">
        <v>902</v>
      </c>
      <c r="BI1" s="284" t="s">
        <v>903</v>
      </c>
      <c r="BJ1" s="284" t="s">
        <v>904</v>
      </c>
      <c r="BK1" s="284" t="s">
        <v>905</v>
      </c>
      <c r="BL1" s="284" t="s">
        <v>906</v>
      </c>
      <c r="BM1" s="284" t="s">
        <v>907</v>
      </c>
      <c r="BN1" s="284" t="s">
        <v>908</v>
      </c>
      <c r="BO1" s="284" t="s">
        <v>909</v>
      </c>
      <c r="BP1" s="284" t="s">
        <v>987</v>
      </c>
      <c r="BQ1" s="221"/>
      <c r="BR1" s="289" t="s">
        <v>947</v>
      </c>
      <c r="BS1" s="289" t="s">
        <v>271</v>
      </c>
      <c r="BT1" s="289" t="s">
        <v>973</v>
      </c>
      <c r="BU1" s="289" t="s">
        <v>974</v>
      </c>
      <c r="BV1" s="289" t="s">
        <v>975</v>
      </c>
      <c r="BW1" s="19"/>
      <c r="BX1" s="287" t="s">
        <v>947</v>
      </c>
      <c r="BY1" s="287"/>
      <c r="BZ1" s="162"/>
      <c r="CA1" s="162"/>
      <c r="CB1" s="162"/>
      <c r="CC1" s="162"/>
      <c r="CD1" s="162"/>
      <c r="CE1" s="162"/>
      <c r="CF1" s="162"/>
      <c r="CG1" s="162"/>
      <c r="CH1" s="162"/>
      <c r="CI1" s="162"/>
      <c r="CJ1" s="162"/>
      <c r="CK1" s="162"/>
      <c r="CL1" s="287" t="s">
        <v>271</v>
      </c>
      <c r="CM1" s="162"/>
      <c r="CN1" s="162"/>
      <c r="CO1" s="162"/>
      <c r="CP1" s="162"/>
      <c r="CQ1" s="162"/>
      <c r="CR1" s="162"/>
      <c r="CS1" s="162"/>
      <c r="CT1" s="162"/>
      <c r="CU1" s="162"/>
      <c r="CV1" s="162"/>
      <c r="CW1" s="162"/>
      <c r="CX1" s="162"/>
      <c r="CY1" s="162"/>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row>
    <row r="2" spans="1:140" x14ac:dyDescent="0.25">
      <c r="A2" s="576"/>
      <c r="B2" s="153" t="s">
        <v>638</v>
      </c>
      <c r="C2" s="154" t="s">
        <v>496</v>
      </c>
      <c r="D2" s="153" t="s">
        <v>639</v>
      </c>
      <c r="E2" s="153" t="s">
        <v>640</v>
      </c>
      <c r="F2" s="153"/>
      <c r="G2" s="153"/>
      <c r="I2" s="16" t="s">
        <v>740</v>
      </c>
      <c r="J2" s="17" t="s">
        <v>741</v>
      </c>
      <c r="K2" s="16" t="s">
        <v>742</v>
      </c>
      <c r="L2" s="16"/>
      <c r="M2" s="16"/>
      <c r="O2" s="168" t="s">
        <v>772</v>
      </c>
      <c r="P2" s="169" t="s">
        <v>773</v>
      </c>
      <c r="Q2" s="168" t="s">
        <v>775</v>
      </c>
      <c r="R2" s="168"/>
      <c r="S2" s="168"/>
      <c r="T2" s="168"/>
      <c r="U2" s="168"/>
      <c r="W2" s="164" t="s">
        <v>768</v>
      </c>
      <c r="X2" s="165" t="s">
        <v>769</v>
      </c>
      <c r="Y2" s="164" t="s">
        <v>770</v>
      </c>
      <c r="Z2" s="164"/>
      <c r="AA2" s="164"/>
      <c r="AB2" s="164"/>
      <c r="AC2" s="164"/>
      <c r="AD2" s="164"/>
      <c r="AE2" s="164"/>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R2" s="14"/>
      <c r="BS2" s="14"/>
      <c r="BT2" s="14"/>
      <c r="BU2" s="14"/>
      <c r="BV2" s="14"/>
      <c r="BX2" s="162" t="s">
        <v>950</v>
      </c>
      <c r="BY2" s="162"/>
      <c r="BZ2" s="162"/>
      <c r="CA2" s="162"/>
      <c r="CB2" s="162"/>
      <c r="CC2" s="162"/>
      <c r="CD2" s="162"/>
      <c r="CE2" s="162"/>
      <c r="CF2" s="162"/>
      <c r="CG2" s="162"/>
      <c r="CH2" s="162"/>
      <c r="CI2" s="162"/>
      <c r="CJ2" s="162"/>
      <c r="CK2" s="162"/>
      <c r="CL2" s="162" t="s">
        <v>950</v>
      </c>
      <c r="CM2" s="162"/>
      <c r="CN2" s="162"/>
      <c r="CO2" s="162"/>
      <c r="CP2" s="162"/>
      <c r="CQ2" s="162"/>
      <c r="CR2" s="162"/>
      <c r="CS2" s="162"/>
      <c r="CT2" s="162"/>
      <c r="CU2" s="162"/>
      <c r="CV2" s="162"/>
      <c r="CW2" s="162"/>
      <c r="CX2" s="162"/>
      <c r="CY2" s="162"/>
    </row>
    <row r="3" spans="1:140" ht="15" customHeight="1" x14ac:dyDescent="0.25">
      <c r="A3" s="72" t="s">
        <v>189</v>
      </c>
      <c r="B3" s="161" t="s">
        <v>641</v>
      </c>
      <c r="C3" s="161"/>
      <c r="D3" s="161" t="s">
        <v>642</v>
      </c>
      <c r="E3" s="161"/>
      <c r="F3" s="161"/>
      <c r="G3" s="161"/>
      <c r="H3" s="36"/>
      <c r="I3" s="35" t="s">
        <v>743</v>
      </c>
      <c r="J3" s="35"/>
      <c r="K3" s="35"/>
      <c r="L3" s="35"/>
      <c r="M3" s="35" t="s">
        <v>744</v>
      </c>
      <c r="N3" s="36"/>
      <c r="O3" s="170" t="s">
        <v>774</v>
      </c>
      <c r="P3" s="170"/>
      <c r="Q3" s="170"/>
      <c r="R3" s="170"/>
      <c r="S3" s="170" t="s">
        <v>767</v>
      </c>
      <c r="T3" s="170"/>
      <c r="U3" s="170"/>
      <c r="V3" s="36"/>
      <c r="W3" s="166" t="s">
        <v>766</v>
      </c>
      <c r="X3" s="166"/>
      <c r="Y3" s="166"/>
      <c r="Z3" s="166"/>
      <c r="AA3" s="166"/>
      <c r="AB3" s="166" t="s">
        <v>767</v>
      </c>
      <c r="AC3" s="166"/>
      <c r="AD3" s="166"/>
      <c r="AE3" s="166"/>
      <c r="AG3" s="577" t="s">
        <v>935</v>
      </c>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21"/>
      <c r="BF3" s="21"/>
      <c r="BG3" s="21"/>
      <c r="BH3" s="21"/>
      <c r="BI3" s="21"/>
      <c r="BJ3" s="21"/>
      <c r="BK3" s="21"/>
      <c r="BL3" s="21"/>
      <c r="BM3" s="21"/>
      <c r="BN3" s="21"/>
      <c r="BO3" s="21"/>
      <c r="BP3" s="21"/>
      <c r="BR3" s="14"/>
      <c r="BS3" s="14"/>
      <c r="BT3" s="14"/>
      <c r="BU3" s="14"/>
      <c r="BV3" s="14"/>
      <c r="BX3" s="162" t="s">
        <v>944</v>
      </c>
      <c r="BY3" s="162"/>
      <c r="BZ3" s="162" t="s">
        <v>944</v>
      </c>
      <c r="CA3" s="162"/>
      <c r="CB3" s="162" t="s">
        <v>945</v>
      </c>
      <c r="CC3" s="162"/>
      <c r="CD3" s="162"/>
      <c r="CE3" s="162"/>
      <c r="CF3" s="162"/>
      <c r="CG3" s="162"/>
      <c r="CH3" s="162"/>
      <c r="CI3" s="162"/>
      <c r="CJ3" s="162"/>
      <c r="CK3" s="162"/>
      <c r="CL3" s="162" t="s">
        <v>949</v>
      </c>
      <c r="CM3" s="162"/>
      <c r="CN3" s="162"/>
      <c r="CO3" s="162"/>
      <c r="CP3" s="162"/>
      <c r="CQ3" s="162"/>
      <c r="CR3" s="162"/>
      <c r="CS3" s="162"/>
      <c r="CT3" s="162"/>
      <c r="CU3" s="162"/>
      <c r="CV3" s="162"/>
      <c r="CW3" s="162"/>
      <c r="CX3" s="162"/>
      <c r="CY3" s="162"/>
    </row>
    <row r="4" spans="1:140" s="82" customFormat="1" x14ac:dyDescent="0.25">
      <c r="A4" s="72" t="s">
        <v>202</v>
      </c>
      <c r="D4" s="82" t="s">
        <v>548</v>
      </c>
      <c r="E4" s="82" t="s">
        <v>494</v>
      </c>
      <c r="F4" s="82" t="s">
        <v>549</v>
      </c>
      <c r="G4" s="82" t="s">
        <v>495</v>
      </c>
      <c r="H4" s="172"/>
      <c r="I4" s="82" t="s">
        <v>493</v>
      </c>
      <c r="J4" s="82" t="s">
        <v>494</v>
      </c>
      <c r="K4" s="82" t="s">
        <v>549</v>
      </c>
      <c r="L4" s="82" t="s">
        <v>495</v>
      </c>
      <c r="M4" s="82" t="s">
        <v>739</v>
      </c>
      <c r="N4" s="172"/>
      <c r="P4" s="82" t="s">
        <v>548</v>
      </c>
      <c r="Q4" s="82" t="s">
        <v>494</v>
      </c>
      <c r="R4" s="82" t="s">
        <v>549</v>
      </c>
      <c r="S4" s="82" t="s">
        <v>495</v>
      </c>
      <c r="T4" s="82" t="s">
        <v>739</v>
      </c>
      <c r="U4" s="82" t="s">
        <v>776</v>
      </c>
      <c r="V4" s="172"/>
      <c r="Y4" s="82" t="s">
        <v>764</v>
      </c>
      <c r="Z4" s="82" t="s">
        <v>548</v>
      </c>
      <c r="AA4" s="82" t="s">
        <v>494</v>
      </c>
      <c r="AB4" s="82" t="s">
        <v>549</v>
      </c>
      <c r="AC4" s="82" t="s">
        <v>495</v>
      </c>
      <c r="AD4" s="82" t="s">
        <v>739</v>
      </c>
      <c r="AE4" s="82" t="s">
        <v>771</v>
      </c>
      <c r="AG4" s="284"/>
      <c r="AH4" s="286" t="s">
        <v>924</v>
      </c>
      <c r="AI4" s="286" t="s">
        <v>925</v>
      </c>
      <c r="AJ4" s="286" t="s">
        <v>926</v>
      </c>
      <c r="AK4" s="286" t="s">
        <v>927</v>
      </c>
      <c r="AL4" s="286" t="s">
        <v>928</v>
      </c>
      <c r="AM4" s="286" t="s">
        <v>929</v>
      </c>
      <c r="AN4" s="286" t="s">
        <v>930</v>
      </c>
      <c r="AO4" s="286" t="s">
        <v>931</v>
      </c>
      <c r="AP4" s="286" t="s">
        <v>932</v>
      </c>
      <c r="AQ4" s="286" t="s">
        <v>933</v>
      </c>
      <c r="AR4" s="286" t="s">
        <v>924</v>
      </c>
      <c r="AS4" s="286" t="s">
        <v>924</v>
      </c>
      <c r="AT4" s="286" t="s">
        <v>925</v>
      </c>
      <c r="AU4" s="286" t="s">
        <v>926</v>
      </c>
      <c r="AV4" s="286" t="s">
        <v>927</v>
      </c>
      <c r="AW4" s="286" t="s">
        <v>928</v>
      </c>
      <c r="AX4" s="286" t="s">
        <v>929</v>
      </c>
      <c r="AY4" s="286" t="s">
        <v>930</v>
      </c>
      <c r="AZ4" s="286" t="s">
        <v>931</v>
      </c>
      <c r="BA4" s="286" t="s">
        <v>932</v>
      </c>
      <c r="BB4" s="286" t="s">
        <v>933</v>
      </c>
      <c r="BC4" s="286" t="s">
        <v>934</v>
      </c>
      <c r="BD4" s="286" t="s">
        <v>924</v>
      </c>
      <c r="BE4" s="286" t="s">
        <v>924</v>
      </c>
      <c r="BF4" s="286" t="s">
        <v>924</v>
      </c>
      <c r="BG4" s="286" t="s">
        <v>924</v>
      </c>
      <c r="BH4" s="286" t="s">
        <v>924</v>
      </c>
      <c r="BI4" s="286" t="s">
        <v>924</v>
      </c>
      <c r="BJ4" s="286" t="s">
        <v>924</v>
      </c>
      <c r="BK4" s="286" t="s">
        <v>924</v>
      </c>
      <c r="BL4" s="286" t="s">
        <v>924</v>
      </c>
      <c r="BM4" s="286" t="s">
        <v>924</v>
      </c>
      <c r="BN4" s="286" t="s">
        <v>924</v>
      </c>
      <c r="BO4" s="286" t="s">
        <v>924</v>
      </c>
      <c r="BP4" s="286" t="s">
        <v>924</v>
      </c>
      <c r="BQ4" s="172"/>
      <c r="BR4" s="278"/>
      <c r="BS4" s="278"/>
      <c r="BT4" s="278"/>
      <c r="BU4" s="278"/>
      <c r="BV4" s="278"/>
      <c r="BX4" s="162" t="s">
        <v>493</v>
      </c>
      <c r="BY4" s="288" t="s">
        <v>946</v>
      </c>
      <c r="BZ4" s="162" t="s">
        <v>939</v>
      </c>
      <c r="CA4" s="162" t="s">
        <v>940</v>
      </c>
      <c r="CB4" s="162" t="s">
        <v>941</v>
      </c>
      <c r="CC4" s="162" t="s">
        <v>942</v>
      </c>
      <c r="CD4" s="162" t="s">
        <v>943</v>
      </c>
      <c r="CE4" s="162" t="s">
        <v>764</v>
      </c>
      <c r="CF4" s="162" t="s">
        <v>548</v>
      </c>
      <c r="CG4" s="162" t="s">
        <v>494</v>
      </c>
      <c r="CH4" s="162" t="s">
        <v>549</v>
      </c>
      <c r="CI4" s="162" t="s">
        <v>495</v>
      </c>
      <c r="CJ4" s="162" t="s">
        <v>739</v>
      </c>
      <c r="CK4" s="288">
        <v>2011</v>
      </c>
      <c r="CL4" s="162" t="s">
        <v>924</v>
      </c>
      <c r="CM4" s="162" t="s">
        <v>939</v>
      </c>
      <c r="CN4" s="162" t="s">
        <v>940</v>
      </c>
      <c r="CO4" s="162" t="s">
        <v>941</v>
      </c>
      <c r="CP4" s="162" t="s">
        <v>942</v>
      </c>
      <c r="CQ4" s="162" t="s">
        <v>943</v>
      </c>
      <c r="CR4" s="162" t="s">
        <v>764</v>
      </c>
      <c r="CS4" s="162" t="s">
        <v>548</v>
      </c>
      <c r="CT4" s="162" t="s">
        <v>494</v>
      </c>
      <c r="CU4" s="162" t="s">
        <v>549</v>
      </c>
      <c r="CV4" s="162" t="s">
        <v>495</v>
      </c>
      <c r="CW4" s="162" t="s">
        <v>739</v>
      </c>
      <c r="CX4" s="162" t="s">
        <v>948</v>
      </c>
      <c r="CY4" s="288"/>
    </row>
    <row r="5" spans="1:140" ht="12" customHeight="1" x14ac:dyDescent="0.25">
      <c r="B5" t="s">
        <v>550</v>
      </c>
      <c r="C5" t="s">
        <v>551</v>
      </c>
      <c r="D5">
        <v>69.130799818811056</v>
      </c>
      <c r="E5">
        <v>69.369650551302854</v>
      </c>
      <c r="F5">
        <v>69.610821148688586</v>
      </c>
      <c r="G5">
        <v>69.862505663464802</v>
      </c>
      <c r="I5" t="s">
        <v>212</v>
      </c>
      <c r="J5">
        <v>306.97841490717246</v>
      </c>
      <c r="K5">
        <v>367.19424100619187</v>
      </c>
      <c r="L5">
        <v>425.07119908457855</v>
      </c>
      <c r="M5">
        <v>501.47094493853643</v>
      </c>
      <c r="N5" s="38"/>
      <c r="O5" t="s">
        <v>212</v>
      </c>
      <c r="P5">
        <v>8.1256801550410671</v>
      </c>
      <c r="Q5">
        <v>8.0721670240162524</v>
      </c>
      <c r="R5">
        <v>0.55304172951240105</v>
      </c>
      <c r="S5">
        <v>17.084973155060766</v>
      </c>
      <c r="T5">
        <v>5.2208811908437127</v>
      </c>
      <c r="U5">
        <f>AVERAGE(P5:T5)</f>
        <v>7.81134865089484</v>
      </c>
      <c r="V5" s="38"/>
      <c r="W5" t="s">
        <v>212</v>
      </c>
      <c r="X5" t="s">
        <v>273</v>
      </c>
      <c r="Y5">
        <v>2.8770375004555593</v>
      </c>
      <c r="Z5">
        <v>2.8313000000000033</v>
      </c>
      <c r="AA5">
        <v>2.8313000000000033</v>
      </c>
      <c r="AB5">
        <v>2.8313000000000033</v>
      </c>
      <c r="AC5">
        <v>2.8313000000000033</v>
      </c>
      <c r="AD5">
        <v>2.8313000000000033</v>
      </c>
      <c r="AE5">
        <f>ROUND(AVERAGE(AB5:AD5),1)</f>
        <v>2.8</v>
      </c>
      <c r="AG5" s="277" t="s">
        <v>212</v>
      </c>
      <c r="AH5" s="277">
        <v>0</v>
      </c>
      <c r="AI5" s="277">
        <v>37</v>
      </c>
      <c r="AJ5" s="277">
        <v>3525</v>
      </c>
      <c r="AK5" s="277">
        <v>1665</v>
      </c>
      <c r="AL5" s="277">
        <v>1335</v>
      </c>
      <c r="AM5" s="277">
        <v>0</v>
      </c>
      <c r="AN5" s="277">
        <v>0</v>
      </c>
      <c r="AO5" s="277">
        <v>247</v>
      </c>
      <c r="AP5" s="277">
        <v>331</v>
      </c>
      <c r="AQ5" s="277">
        <v>0</v>
      </c>
      <c r="AR5" s="277">
        <v>7140</v>
      </c>
      <c r="AS5" s="277" t="s">
        <v>212</v>
      </c>
      <c r="AT5" s="277">
        <v>0</v>
      </c>
      <c r="AU5" s="277">
        <v>0</v>
      </c>
      <c r="AV5" s="277">
        <v>0</v>
      </c>
      <c r="AW5" s="277">
        <v>182</v>
      </c>
      <c r="AX5" s="277">
        <v>267</v>
      </c>
      <c r="AY5" s="277">
        <v>0</v>
      </c>
      <c r="AZ5" s="277">
        <v>0</v>
      </c>
      <c r="BA5" s="277">
        <v>141</v>
      </c>
      <c r="BB5" s="277">
        <v>0</v>
      </c>
      <c r="BC5" s="277">
        <v>0</v>
      </c>
      <c r="BD5" s="277">
        <v>590</v>
      </c>
      <c r="BE5" s="277" t="s">
        <v>212</v>
      </c>
      <c r="BF5" s="277">
        <v>0</v>
      </c>
      <c r="BG5" s="277">
        <v>50</v>
      </c>
      <c r="BH5" s="277">
        <v>0</v>
      </c>
      <c r="BI5" s="277">
        <v>10</v>
      </c>
      <c r="BJ5" s="277">
        <v>20000</v>
      </c>
      <c r="BK5" s="277">
        <v>0</v>
      </c>
      <c r="BL5" s="277">
        <v>0</v>
      </c>
      <c r="BM5" s="277">
        <v>0</v>
      </c>
      <c r="BN5" s="277">
        <v>5000</v>
      </c>
      <c r="BO5" s="277">
        <v>0</v>
      </c>
      <c r="BP5" s="277">
        <v>25060</v>
      </c>
      <c r="BQ5" s="221"/>
      <c r="BR5" s="279">
        <f t="shared" ref="BR5:BR34" si="0">VLOOKUP(BE5,$BX$5:$CL$220,2,FALSE)</f>
        <v>104616820927.1936</v>
      </c>
      <c r="BS5" s="279">
        <f t="shared" ref="BS5:BS34" si="1">VLOOKUP(BE5,$BX$5:$CL$220,15,FALSE)</f>
        <v>364443214.1671533</v>
      </c>
      <c r="BT5" s="280">
        <f>AR5/BS5</f>
        <v>1.959152955095279E-5</v>
      </c>
      <c r="BU5" s="280">
        <f>BD5/BS5</f>
        <v>1.6189079040703285E-6</v>
      </c>
      <c r="BV5" s="280">
        <f>BP5*1000/BR5</f>
        <v>2.3954082888295855E-4</v>
      </c>
      <c r="BX5" t="s">
        <v>212</v>
      </c>
      <c r="BY5">
        <f>SUM(BZ5:CK5)</f>
        <v>104616820927.1936</v>
      </c>
      <c r="BZ5" s="14">
        <f>CA5</f>
        <v>2461666314.7836623</v>
      </c>
      <c r="CA5">
        <v>2461666314.7836623</v>
      </c>
      <c r="CB5">
        <v>4338907578.6625404</v>
      </c>
      <c r="CC5">
        <v>4766127271.5812521</v>
      </c>
      <c r="CD5">
        <v>5704202650.6382122</v>
      </c>
      <c r="CE5">
        <v>6814753580.5414925</v>
      </c>
      <c r="CF5">
        <v>7721931671.4209518</v>
      </c>
      <c r="CG5">
        <v>9707373721.0785313</v>
      </c>
      <c r="CH5">
        <v>11940296131.284351</v>
      </c>
      <c r="CI5">
        <v>14213670485.313236</v>
      </c>
      <c r="CJ5">
        <v>17243112603.552856</v>
      </c>
      <c r="CK5" s="14">
        <f t="shared" ref="CK5" si="2">CJ5</f>
        <v>17243112603.552856</v>
      </c>
      <c r="CL5">
        <f>SUM(CM5:CW5)+CW5</f>
        <v>364443214.1671533</v>
      </c>
      <c r="CM5">
        <v>25950815.5</v>
      </c>
      <c r="CN5">
        <v>26697430.193609033</v>
      </c>
      <c r="CO5">
        <v>27465525.271937113</v>
      </c>
      <c r="CP5">
        <v>28255718.733707841</v>
      </c>
      <c r="CQ5">
        <v>29068646.357699864</v>
      </c>
      <c r="CR5">
        <v>29904962.214285702</v>
      </c>
      <c r="CS5">
        <v>30751661.409458771</v>
      </c>
      <c r="CT5">
        <v>31622333.198944781</v>
      </c>
      <c r="CU5">
        <v>32517656.318806503</v>
      </c>
      <c r="CV5">
        <v>33438328.722160876</v>
      </c>
      <c r="CW5">
        <v>34385068.123271421</v>
      </c>
    </row>
    <row r="6" spans="1:140" ht="12" customHeight="1" x14ac:dyDescent="0.25">
      <c r="B6" t="s">
        <v>552</v>
      </c>
      <c r="C6" t="s">
        <v>553</v>
      </c>
      <c r="D6">
        <v>72.315459480254631</v>
      </c>
      <c r="E6">
        <v>72.544165189042261</v>
      </c>
      <c r="F6">
        <v>72.77055552976951</v>
      </c>
      <c r="G6">
        <v>73.02090584173763</v>
      </c>
      <c r="I6" t="s">
        <v>13</v>
      </c>
      <c r="J6">
        <v>3377.221517193067</v>
      </c>
      <c r="K6">
        <v>4076.4021355335103</v>
      </c>
      <c r="L6">
        <v>3772.6047406593943</v>
      </c>
      <c r="M6">
        <v>3678.2317478510126</v>
      </c>
      <c r="N6" s="38"/>
      <c r="O6" t="s">
        <v>13</v>
      </c>
      <c r="P6">
        <v>4.5074664030081237</v>
      </c>
      <c r="Q6">
        <v>5.4637260719981384</v>
      </c>
      <c r="R6">
        <v>7.302835986832207</v>
      </c>
      <c r="S6">
        <v>2.9335492305471007</v>
      </c>
      <c r="T6">
        <v>3.1265738305338715</v>
      </c>
      <c r="U6">
        <f t="shared" ref="U6:U69" si="3">AVERAGE(P6:T6)</f>
        <v>4.6668303045838879</v>
      </c>
      <c r="V6" s="38"/>
      <c r="W6" t="s">
        <v>13</v>
      </c>
      <c r="X6" t="s">
        <v>274</v>
      </c>
      <c r="Y6">
        <v>0.5406081884602103</v>
      </c>
      <c r="Z6">
        <v>0.47018324723911631</v>
      </c>
      <c r="AA6">
        <v>0.41281875153194381</v>
      </c>
      <c r="AB6">
        <v>0.36945044291881474</v>
      </c>
      <c r="AC6">
        <v>0.35537491982562563</v>
      </c>
      <c r="AD6">
        <v>0.36145067800325253</v>
      </c>
      <c r="AE6">
        <f t="shared" ref="AE6:AE69" si="4">ROUND(AVERAGE(AB6:AD6),1)</f>
        <v>0.4</v>
      </c>
      <c r="AG6" s="277" t="s">
        <v>13</v>
      </c>
      <c r="AH6" s="277">
        <v>0</v>
      </c>
      <c r="AI6" s="277">
        <v>0</v>
      </c>
      <c r="AJ6" s="277">
        <v>0</v>
      </c>
      <c r="AK6" s="277">
        <v>3</v>
      </c>
      <c r="AL6" s="277">
        <v>4</v>
      </c>
      <c r="AM6" s="277">
        <v>0</v>
      </c>
      <c r="AN6" s="277">
        <v>0</v>
      </c>
      <c r="AO6" s="277">
        <v>0</v>
      </c>
      <c r="AP6" s="277">
        <v>8</v>
      </c>
      <c r="AQ6" s="277">
        <v>0</v>
      </c>
      <c r="AR6" s="277">
        <v>15</v>
      </c>
      <c r="AS6" s="277" t="s">
        <v>13</v>
      </c>
      <c r="AT6" s="277">
        <v>0</v>
      </c>
      <c r="AU6" s="277">
        <v>0</v>
      </c>
      <c r="AV6" s="277">
        <v>0</v>
      </c>
      <c r="AW6" s="277">
        <v>0</v>
      </c>
      <c r="AX6" s="277">
        <v>0</v>
      </c>
      <c r="AY6" s="277">
        <v>0</v>
      </c>
      <c r="AZ6" s="277">
        <v>0</v>
      </c>
      <c r="BA6" s="277">
        <v>0</v>
      </c>
      <c r="BB6" s="277">
        <v>0</v>
      </c>
      <c r="BC6" s="277">
        <v>0</v>
      </c>
      <c r="BD6" s="277">
        <v>0</v>
      </c>
      <c r="BE6" s="277" t="s">
        <v>13</v>
      </c>
      <c r="BF6" s="277">
        <v>0</v>
      </c>
      <c r="BG6" s="277">
        <v>0</v>
      </c>
      <c r="BH6" s="277">
        <v>0</v>
      </c>
      <c r="BI6" s="277">
        <v>0</v>
      </c>
      <c r="BJ6" s="277">
        <v>17673</v>
      </c>
      <c r="BK6" s="277">
        <v>0</v>
      </c>
      <c r="BL6" s="277">
        <v>0</v>
      </c>
      <c r="BM6" s="277">
        <v>0</v>
      </c>
      <c r="BN6" s="277">
        <v>0</v>
      </c>
      <c r="BO6" s="277">
        <v>0</v>
      </c>
      <c r="BP6" s="277">
        <v>17673</v>
      </c>
      <c r="BQ6" s="221"/>
      <c r="BR6" s="279">
        <f t="shared" si="0"/>
        <v>102143255762.85329</v>
      </c>
      <c r="BS6" s="279">
        <f t="shared" si="1"/>
        <v>37721334</v>
      </c>
      <c r="BT6" s="280">
        <f t="shared" ref="BT6:BT23" si="5">AR6/BS6</f>
        <v>3.9765295681218484E-7</v>
      </c>
      <c r="BU6" s="280">
        <f t="shared" ref="BU6:BU23" si="6">BD6/BS6</f>
        <v>0</v>
      </c>
      <c r="BV6" s="280">
        <f>BP6*1000/BR6</f>
        <v>1.7302170239248617E-4</v>
      </c>
      <c r="BX6" t="s">
        <v>13</v>
      </c>
      <c r="BY6">
        <f t="shared" ref="BY6:BY69" si="7">SUM(BZ6:CK6)</f>
        <v>102143255762.85329</v>
      </c>
      <c r="BZ6">
        <v>3686649387.0340533</v>
      </c>
      <c r="CA6">
        <v>4091020249.36656</v>
      </c>
      <c r="CB6">
        <v>4449373455.5663157</v>
      </c>
      <c r="CC6">
        <v>5652325081.5996313</v>
      </c>
      <c r="CD6">
        <v>7464446950.0255938</v>
      </c>
      <c r="CE6">
        <v>8376483740.482892</v>
      </c>
      <c r="CF6">
        <v>9132562332.4302425</v>
      </c>
      <c r="CG6">
        <v>10704660840.293762</v>
      </c>
      <c r="CH6">
        <v>12968653524.779903</v>
      </c>
      <c r="CI6">
        <v>12044881925.412283</v>
      </c>
      <c r="CJ6">
        <v>11786099137.931034</v>
      </c>
      <c r="CK6" s="14">
        <f t="shared" ref="CK6" si="8">CJ6</f>
        <v>11786099137.931034</v>
      </c>
      <c r="CL6">
        <f t="shared" ref="CL6:CL69" si="9">SUM(CM6:CW6)+CW6</f>
        <v>37721334</v>
      </c>
      <c r="CM6">
        <v>3071856</v>
      </c>
      <c r="CN6">
        <v>3077378</v>
      </c>
      <c r="CO6">
        <v>3089778</v>
      </c>
      <c r="CP6">
        <v>3106701</v>
      </c>
      <c r="CQ6">
        <v>3124861</v>
      </c>
      <c r="CR6">
        <v>3141800</v>
      </c>
      <c r="CS6">
        <v>3156607</v>
      </c>
      <c r="CT6">
        <v>3169665</v>
      </c>
      <c r="CU6">
        <v>3181397</v>
      </c>
      <c r="CV6">
        <v>3192723</v>
      </c>
      <c r="CW6">
        <v>3204284</v>
      </c>
    </row>
    <row r="7" spans="1:140" ht="12" customHeight="1" x14ac:dyDescent="0.25">
      <c r="B7" t="s">
        <v>554</v>
      </c>
      <c r="C7" t="s">
        <v>555</v>
      </c>
      <c r="D7">
        <v>71.237741000271811</v>
      </c>
      <c r="E7">
        <v>71.467366478632599</v>
      </c>
      <c r="F7">
        <v>71.703639292842794</v>
      </c>
      <c r="G7">
        <v>71.945600610193424</v>
      </c>
      <c r="I7" t="s">
        <v>14</v>
      </c>
      <c r="J7">
        <v>4005.2242424424476</v>
      </c>
      <c r="K7">
        <v>4966.5717020456932</v>
      </c>
      <c r="L7">
        <v>4022.1988778336508</v>
      </c>
      <c r="M7">
        <v>4494.8867276744168</v>
      </c>
      <c r="N7" s="38"/>
      <c r="O7" t="s">
        <v>14</v>
      </c>
      <c r="P7">
        <v>0.46197949362294821</v>
      </c>
      <c r="Q7">
        <v>1.4366157272307447</v>
      </c>
      <c r="R7">
        <v>0.84912072222083168</v>
      </c>
      <c r="S7">
        <v>0.57467130916224107</v>
      </c>
      <c r="T7">
        <v>1.5018892410098204</v>
      </c>
      <c r="U7">
        <f t="shared" si="3"/>
        <v>0.96485529864931718</v>
      </c>
      <c r="V7" s="38"/>
      <c r="W7" t="s">
        <v>14</v>
      </c>
      <c r="X7" t="s">
        <v>275</v>
      </c>
      <c r="Y7">
        <v>1.50850618483461</v>
      </c>
      <c r="Z7">
        <v>1.5193470860034002</v>
      </c>
      <c r="AA7">
        <v>1.5294860407677013</v>
      </c>
      <c r="AB7">
        <v>1.5261166912298405</v>
      </c>
      <c r="AC7">
        <v>1.5052275456814839</v>
      </c>
      <c r="AD7">
        <v>1.4713470406532079</v>
      </c>
      <c r="AE7">
        <f t="shared" si="4"/>
        <v>1.5</v>
      </c>
      <c r="AG7" s="277" t="s">
        <v>14</v>
      </c>
      <c r="AH7" s="277">
        <v>0</v>
      </c>
      <c r="AI7" s="277">
        <v>12</v>
      </c>
      <c r="AJ7" s="277">
        <v>0</v>
      </c>
      <c r="AK7" s="277">
        <v>40</v>
      </c>
      <c r="AL7" s="277">
        <v>1322</v>
      </c>
      <c r="AM7" s="277">
        <v>0</v>
      </c>
      <c r="AN7" s="277">
        <v>0</v>
      </c>
      <c r="AO7" s="277">
        <v>0</v>
      </c>
      <c r="AP7" s="277">
        <v>27</v>
      </c>
      <c r="AQ7" s="277">
        <v>8</v>
      </c>
      <c r="AR7" s="277">
        <v>1409</v>
      </c>
      <c r="AS7" s="277" t="s">
        <v>14</v>
      </c>
      <c r="AT7" s="277">
        <v>0</v>
      </c>
      <c r="AU7" s="277">
        <v>0</v>
      </c>
      <c r="AV7" s="277">
        <v>0</v>
      </c>
      <c r="AW7" s="277">
        <v>0</v>
      </c>
      <c r="AX7" s="277">
        <v>664</v>
      </c>
      <c r="AY7" s="277">
        <v>0</v>
      </c>
      <c r="AZ7" s="277">
        <v>0</v>
      </c>
      <c r="BA7" s="277">
        <v>0</v>
      </c>
      <c r="BB7" s="277">
        <v>15</v>
      </c>
      <c r="BC7" s="277">
        <v>0</v>
      </c>
      <c r="BD7" s="277">
        <v>679</v>
      </c>
      <c r="BE7" s="277" t="s">
        <v>14</v>
      </c>
      <c r="BF7" s="277">
        <v>0</v>
      </c>
      <c r="BG7" s="277">
        <v>0</v>
      </c>
      <c r="BH7" s="277">
        <v>0</v>
      </c>
      <c r="BI7" s="277">
        <v>0</v>
      </c>
      <c r="BJ7" s="277">
        <v>1503595</v>
      </c>
      <c r="BK7" s="277">
        <v>0</v>
      </c>
      <c r="BL7" s="277">
        <v>0</v>
      </c>
      <c r="BM7" s="277">
        <v>0</v>
      </c>
      <c r="BN7" s="277">
        <v>0</v>
      </c>
      <c r="BO7" s="277">
        <v>0</v>
      </c>
      <c r="BP7" s="277">
        <v>1503595</v>
      </c>
      <c r="BQ7" s="221"/>
      <c r="BR7" s="279">
        <f t="shared" si="0"/>
        <v>1305785566894.2422</v>
      </c>
      <c r="BS7" s="279">
        <f t="shared" si="1"/>
        <v>397769019</v>
      </c>
      <c r="BT7" s="280">
        <f t="shared" si="5"/>
        <v>3.5422567688711825E-6</v>
      </c>
      <c r="BU7" s="280">
        <f t="shared" si="6"/>
        <v>1.7070208275823512E-6</v>
      </c>
      <c r="BV7" s="280">
        <f>BP7*1000/BR7</f>
        <v>1.1514869195378224E-3</v>
      </c>
      <c r="BX7" t="s">
        <v>14</v>
      </c>
      <c r="BY7">
        <f t="shared" si="7"/>
        <v>1305785566894.2422</v>
      </c>
      <c r="BZ7">
        <v>54790058957.371849</v>
      </c>
      <c r="CA7">
        <v>55180990395.736885</v>
      </c>
      <c r="CB7">
        <v>57053038888.244942</v>
      </c>
      <c r="CC7">
        <v>68018606041.397293</v>
      </c>
      <c r="CD7">
        <v>85013944727.955048</v>
      </c>
      <c r="CE7">
        <v>102339100115.4467</v>
      </c>
      <c r="CF7">
        <v>117169320524.24352</v>
      </c>
      <c r="CG7">
        <v>135803556324.9203</v>
      </c>
      <c r="CH7">
        <v>170989269622.03677</v>
      </c>
      <c r="CI7">
        <v>140576526509.69757</v>
      </c>
      <c r="CJ7">
        <v>159425577393.59558</v>
      </c>
      <c r="CK7" s="14">
        <f t="shared" ref="CK7" si="10">CJ7</f>
        <v>159425577393.59558</v>
      </c>
      <c r="CL7">
        <f t="shared" si="9"/>
        <v>397769019</v>
      </c>
      <c r="CM7">
        <v>30533827</v>
      </c>
      <c r="CN7">
        <v>30982214</v>
      </c>
      <c r="CO7">
        <v>31441848</v>
      </c>
      <c r="CP7">
        <v>31913462</v>
      </c>
      <c r="CQ7">
        <v>32396048</v>
      </c>
      <c r="CR7">
        <v>32888449</v>
      </c>
      <c r="CS7">
        <v>33391953.999999996</v>
      </c>
      <c r="CT7">
        <v>33906605</v>
      </c>
      <c r="CU7">
        <v>34428028</v>
      </c>
      <c r="CV7">
        <v>34950168</v>
      </c>
      <c r="CW7">
        <v>35468208</v>
      </c>
    </row>
    <row r="8" spans="1:140" ht="12" customHeight="1" x14ac:dyDescent="0.25">
      <c r="B8" t="s">
        <v>556</v>
      </c>
      <c r="C8" t="s">
        <v>557</v>
      </c>
      <c r="D8">
        <v>79.926425598973708</v>
      </c>
      <c r="E8">
        <v>80.147409329120435</v>
      </c>
      <c r="F8">
        <v>80.327512329469684</v>
      </c>
      <c r="G8">
        <v>80.496035599762379</v>
      </c>
      <c r="I8" t="s">
        <v>213</v>
      </c>
      <c r="J8">
        <v>39874.819802429003</v>
      </c>
      <c r="N8" s="38"/>
      <c r="O8" t="s">
        <v>213</v>
      </c>
      <c r="U8" t="e">
        <f t="shared" si="3"/>
        <v>#DIV/0!</v>
      </c>
      <c r="V8" s="38"/>
      <c r="W8" t="s">
        <v>213</v>
      </c>
      <c r="X8" t="s">
        <v>276</v>
      </c>
      <c r="Y8">
        <v>1.7479797470839862</v>
      </c>
      <c r="Z8">
        <v>1.7054591477724215</v>
      </c>
      <c r="AA8">
        <v>1.6799311275210627</v>
      </c>
      <c r="AB8">
        <v>1.6551955000878316</v>
      </c>
      <c r="AC8">
        <v>1.6401299288976576</v>
      </c>
      <c r="AD8">
        <v>1.6326652701293691</v>
      </c>
      <c r="AE8">
        <f t="shared" si="4"/>
        <v>1.6</v>
      </c>
      <c r="AG8" s="277" t="s">
        <v>213</v>
      </c>
      <c r="AH8" s="277">
        <v>0</v>
      </c>
      <c r="AI8" s="277">
        <v>0</v>
      </c>
      <c r="AJ8" s="277">
        <v>0</v>
      </c>
      <c r="AK8" s="277">
        <v>0</v>
      </c>
      <c r="AL8" s="277">
        <v>6</v>
      </c>
      <c r="AM8" s="277">
        <v>0</v>
      </c>
      <c r="AN8" s="277">
        <v>0</v>
      </c>
      <c r="AO8" s="277">
        <v>0</v>
      </c>
      <c r="AP8" s="277">
        <v>0</v>
      </c>
      <c r="AQ8" s="277">
        <v>0</v>
      </c>
      <c r="AR8" s="277">
        <v>6</v>
      </c>
      <c r="AS8" s="277" t="s">
        <v>213</v>
      </c>
      <c r="AT8" s="277">
        <v>0</v>
      </c>
      <c r="AU8" s="277">
        <v>0</v>
      </c>
      <c r="AV8" s="277">
        <v>0</v>
      </c>
      <c r="AW8" s="277">
        <v>0</v>
      </c>
      <c r="AX8" s="277">
        <v>3</v>
      </c>
      <c r="AY8" s="277">
        <v>0</v>
      </c>
      <c r="AZ8" s="277">
        <v>0</v>
      </c>
      <c r="BA8" s="277">
        <v>0</v>
      </c>
      <c r="BB8" s="277">
        <v>60</v>
      </c>
      <c r="BC8" s="277">
        <v>0</v>
      </c>
      <c r="BD8" s="277">
        <v>63</v>
      </c>
      <c r="BE8" s="277" t="s">
        <v>213</v>
      </c>
      <c r="BF8" s="277">
        <v>0</v>
      </c>
      <c r="BG8" s="277">
        <v>0</v>
      </c>
      <c r="BH8" s="277">
        <v>0</v>
      </c>
      <c r="BI8" s="277">
        <v>0</v>
      </c>
      <c r="BJ8" s="277">
        <v>50000</v>
      </c>
      <c r="BK8" s="277">
        <v>0</v>
      </c>
      <c r="BL8" s="277">
        <v>0</v>
      </c>
      <c r="BM8" s="277">
        <v>0</v>
      </c>
      <c r="BN8" s="277">
        <v>150000</v>
      </c>
      <c r="BO8" s="277">
        <v>0</v>
      </c>
      <c r="BP8" s="277">
        <v>200000</v>
      </c>
      <c r="BQ8" s="221"/>
      <c r="BR8" s="279">
        <f t="shared" si="0"/>
        <v>0</v>
      </c>
      <c r="BS8" s="279">
        <f t="shared" si="1"/>
        <v>761096</v>
      </c>
      <c r="BT8" s="280">
        <f t="shared" si="5"/>
        <v>7.8833681953393524E-6</v>
      </c>
      <c r="BU8" s="280">
        <f t="shared" si="6"/>
        <v>8.2775366051063206E-5</v>
      </c>
      <c r="BV8" s="280"/>
      <c r="BX8" t="s">
        <v>213</v>
      </c>
      <c r="BY8">
        <f t="shared" si="7"/>
        <v>0</v>
      </c>
      <c r="CK8" s="14"/>
      <c r="CL8">
        <f t="shared" si="9"/>
        <v>761096</v>
      </c>
      <c r="CM8">
        <v>57625</v>
      </c>
      <c r="CN8">
        <v>58633</v>
      </c>
      <c r="CO8">
        <v>59687</v>
      </c>
      <c r="CP8">
        <v>60774</v>
      </c>
      <c r="CQ8">
        <v>61871</v>
      </c>
      <c r="CR8">
        <v>62962</v>
      </c>
      <c r="CS8">
        <v>64045</v>
      </c>
      <c r="CT8">
        <v>65129.999999999993</v>
      </c>
      <c r="CU8">
        <v>66217</v>
      </c>
      <c r="CV8">
        <v>67312</v>
      </c>
      <c r="CW8">
        <v>68420</v>
      </c>
    </row>
    <row r="9" spans="1:140" ht="12" customHeight="1" x14ac:dyDescent="0.25">
      <c r="B9" t="s">
        <v>558</v>
      </c>
      <c r="C9" t="s">
        <v>559</v>
      </c>
      <c r="D9">
        <v>74.505673514948001</v>
      </c>
      <c r="E9">
        <v>74.840282745208</v>
      </c>
      <c r="F9">
        <v>75.081833860832091</v>
      </c>
      <c r="G9">
        <v>75.462360682219568</v>
      </c>
      <c r="I9" t="s">
        <v>214</v>
      </c>
      <c r="K9">
        <v>44952.399172974758</v>
      </c>
      <c r="N9" s="38"/>
      <c r="O9" t="s">
        <v>214</v>
      </c>
      <c r="P9">
        <v>4.1346930010236065</v>
      </c>
      <c r="Q9">
        <v>-0.46116497109719035</v>
      </c>
      <c r="R9">
        <v>2.0819634954202257</v>
      </c>
      <c r="U9">
        <f t="shared" si="3"/>
        <v>1.9184971751155473</v>
      </c>
      <c r="V9" s="38"/>
      <c r="W9" t="s">
        <v>214</v>
      </c>
      <c r="X9" t="s">
        <v>277</v>
      </c>
      <c r="Y9">
        <v>3.3898009903130557</v>
      </c>
      <c r="Z9">
        <v>2.5178495692451066</v>
      </c>
      <c r="AA9">
        <v>1.8802022281437007</v>
      </c>
      <c r="AB9">
        <v>1.4478776050285773</v>
      </c>
      <c r="AC9">
        <v>1.3232957424298866</v>
      </c>
      <c r="AD9">
        <v>1.4085826309807978</v>
      </c>
      <c r="AE9">
        <f t="shared" si="4"/>
        <v>1.4</v>
      </c>
      <c r="AG9" s="277" t="s">
        <v>15</v>
      </c>
      <c r="AH9" s="277">
        <v>0</v>
      </c>
      <c r="AI9" s="277">
        <v>58</v>
      </c>
      <c r="AJ9" s="277">
        <v>3802</v>
      </c>
      <c r="AK9" s="277">
        <v>0</v>
      </c>
      <c r="AL9" s="277">
        <v>370</v>
      </c>
      <c r="AM9" s="277">
        <v>0</v>
      </c>
      <c r="AN9" s="277">
        <v>0</v>
      </c>
      <c r="AO9" s="277">
        <v>13</v>
      </c>
      <c r="AP9" s="277">
        <v>0</v>
      </c>
      <c r="AQ9" s="277">
        <v>0</v>
      </c>
      <c r="AR9" s="277">
        <v>4243</v>
      </c>
      <c r="AS9" s="277" t="s">
        <v>15</v>
      </c>
      <c r="AT9" s="277">
        <v>0</v>
      </c>
      <c r="AU9" s="277">
        <v>0</v>
      </c>
      <c r="AV9" s="277">
        <v>0</v>
      </c>
      <c r="AW9" s="277">
        <v>0</v>
      </c>
      <c r="AX9" s="277">
        <v>47</v>
      </c>
      <c r="AY9" s="277">
        <v>0</v>
      </c>
      <c r="AZ9" s="277">
        <v>0</v>
      </c>
      <c r="BA9" s="277">
        <v>0</v>
      </c>
      <c r="BB9" s="277">
        <v>0</v>
      </c>
      <c r="BC9" s="277">
        <v>0</v>
      </c>
      <c r="BD9" s="277">
        <v>47</v>
      </c>
      <c r="BE9" s="277" t="s">
        <v>15</v>
      </c>
      <c r="BF9" s="277">
        <v>0</v>
      </c>
      <c r="BG9" s="277">
        <v>0</v>
      </c>
      <c r="BH9" s="277">
        <v>0</v>
      </c>
      <c r="BI9" s="277">
        <v>0</v>
      </c>
      <c r="BJ9" s="277">
        <v>10000</v>
      </c>
      <c r="BK9" s="277">
        <v>0</v>
      </c>
      <c r="BL9" s="277">
        <v>0</v>
      </c>
      <c r="BM9" s="277">
        <v>0</v>
      </c>
      <c r="BN9" s="277">
        <v>0</v>
      </c>
      <c r="BO9" s="277">
        <v>0</v>
      </c>
      <c r="BP9" s="277">
        <v>10000</v>
      </c>
      <c r="BQ9" s="221"/>
      <c r="BR9" s="279">
        <f t="shared" si="0"/>
        <v>527928177194.39661</v>
      </c>
      <c r="BS9" s="279">
        <f t="shared" si="1"/>
        <v>200364151</v>
      </c>
      <c r="BT9" s="280">
        <f t="shared" si="5"/>
        <v>2.1176442885733585E-5</v>
      </c>
      <c r="BU9" s="280">
        <f t="shared" si="6"/>
        <v>2.3457290021906165E-7</v>
      </c>
      <c r="BV9" s="280">
        <f t="shared" ref="BV9:BV34" si="11">BP9*1000/BR9</f>
        <v>1.8941970578542819E-5</v>
      </c>
      <c r="BX9" t="s">
        <v>214</v>
      </c>
      <c r="BY9">
        <f t="shared" si="7"/>
        <v>31551527103.112537</v>
      </c>
      <c r="BZ9">
        <v>1133644294.5424957</v>
      </c>
      <c r="CA9">
        <v>1264760246.4407477</v>
      </c>
      <c r="CB9">
        <v>1456198796.2938228</v>
      </c>
      <c r="CC9">
        <v>1917948475.275125</v>
      </c>
      <c r="CD9">
        <v>2322163502.262949</v>
      </c>
      <c r="CE9">
        <v>2539759285.9274735</v>
      </c>
      <c r="CF9">
        <v>2823503852.6232829</v>
      </c>
      <c r="CG9">
        <v>3245411583.7196965</v>
      </c>
      <c r="CH9">
        <v>3712034266.5067363</v>
      </c>
      <c r="CI9" s="14">
        <f t="shared" ref="CI9:CK10" si="12">CH9</f>
        <v>3712034266.5067363</v>
      </c>
      <c r="CJ9" s="14">
        <f t="shared" si="12"/>
        <v>3712034266.5067363</v>
      </c>
      <c r="CK9" s="14">
        <f t="shared" ref="CK9" si="13">CJ9</f>
        <v>3712034266.5067363</v>
      </c>
      <c r="CL9">
        <f t="shared" si="9"/>
        <v>922696</v>
      </c>
      <c r="CM9">
        <v>64634</v>
      </c>
      <c r="CN9">
        <v>66390</v>
      </c>
      <c r="CO9">
        <v>69043</v>
      </c>
      <c r="CP9">
        <v>72203</v>
      </c>
      <c r="CQ9">
        <v>75292</v>
      </c>
      <c r="CR9">
        <v>77888</v>
      </c>
      <c r="CS9">
        <v>79874</v>
      </c>
      <c r="CT9">
        <v>81390</v>
      </c>
      <c r="CU9">
        <v>82577</v>
      </c>
      <c r="CV9">
        <v>83677</v>
      </c>
      <c r="CW9">
        <v>84864</v>
      </c>
    </row>
    <row r="10" spans="1:140" ht="12" customHeight="1" x14ac:dyDescent="0.25">
      <c r="B10" t="s">
        <v>560</v>
      </c>
      <c r="C10" t="s">
        <v>561</v>
      </c>
      <c r="D10">
        <v>68.880247448666893</v>
      </c>
      <c r="E10">
        <v>69.360390958671573</v>
      </c>
      <c r="F10">
        <v>69.640375185730605</v>
      </c>
      <c r="G10">
        <v>70.228868522994716</v>
      </c>
      <c r="I10" t="s">
        <v>15</v>
      </c>
      <c r="J10">
        <v>3449.3768033157357</v>
      </c>
      <c r="K10">
        <v>4666.7413518749809</v>
      </c>
      <c r="L10">
        <v>4068.5757150164809</v>
      </c>
      <c r="M10">
        <v>4422.5428236298903</v>
      </c>
      <c r="N10" s="38"/>
      <c r="O10" t="s">
        <v>15</v>
      </c>
      <c r="P10">
        <v>14.929531063107461</v>
      </c>
      <c r="Q10">
        <v>19.094333841910398</v>
      </c>
      <c r="R10">
        <v>10.566068576253926</v>
      </c>
      <c r="S10">
        <v>-2.1470018214026112</v>
      </c>
      <c r="T10">
        <v>2.9600112120898814</v>
      </c>
      <c r="U10">
        <f t="shared" si="3"/>
        <v>9.0805885743918111</v>
      </c>
      <c r="V10" s="38"/>
      <c r="W10" t="s">
        <v>15</v>
      </c>
      <c r="X10" t="s">
        <v>278</v>
      </c>
      <c r="Y10">
        <v>3.2768334007721305</v>
      </c>
      <c r="Z10">
        <v>3.1128157436794588</v>
      </c>
      <c r="AA10">
        <v>2.982645128237031</v>
      </c>
      <c r="AB10">
        <v>2.8829273741343524</v>
      </c>
      <c r="AC10">
        <v>2.8266844328855445</v>
      </c>
      <c r="AD10">
        <v>2.7995378359387608</v>
      </c>
      <c r="AE10">
        <f t="shared" si="4"/>
        <v>2.8</v>
      </c>
      <c r="AG10" s="277" t="s">
        <v>16</v>
      </c>
      <c r="AH10" s="277">
        <v>0</v>
      </c>
      <c r="AI10" s="277">
        <v>0</v>
      </c>
      <c r="AJ10" s="277">
        <v>0</v>
      </c>
      <c r="AK10" s="277">
        <v>0</v>
      </c>
      <c r="AL10" s="277">
        <v>0</v>
      </c>
      <c r="AM10" s="277">
        <v>0</v>
      </c>
      <c r="AN10" s="277">
        <v>0</v>
      </c>
      <c r="AO10" s="277">
        <v>0</v>
      </c>
      <c r="AP10" s="277">
        <v>0</v>
      </c>
      <c r="AQ10" s="277">
        <v>0</v>
      </c>
      <c r="AR10" s="277">
        <v>0</v>
      </c>
      <c r="AS10" s="277" t="s">
        <v>16</v>
      </c>
      <c r="AT10" s="277">
        <v>0</v>
      </c>
      <c r="AU10" s="277">
        <v>0</v>
      </c>
      <c r="AV10" s="277">
        <v>0</v>
      </c>
      <c r="AW10" s="277">
        <v>0</v>
      </c>
      <c r="AX10" s="277">
        <v>0</v>
      </c>
      <c r="AY10" s="277">
        <v>0</v>
      </c>
      <c r="AZ10" s="277">
        <v>0</v>
      </c>
      <c r="BA10" s="277">
        <v>0</v>
      </c>
      <c r="BB10" s="277">
        <v>0</v>
      </c>
      <c r="BC10" s="277">
        <v>0</v>
      </c>
      <c r="BD10" s="277">
        <v>0</v>
      </c>
      <c r="BE10" s="277" t="s">
        <v>16</v>
      </c>
      <c r="BF10" s="277">
        <v>0</v>
      </c>
      <c r="BG10" s="277">
        <v>0</v>
      </c>
      <c r="BH10" s="277">
        <v>0</v>
      </c>
      <c r="BI10" s="277">
        <v>0</v>
      </c>
      <c r="BJ10" s="277">
        <v>0</v>
      </c>
      <c r="BK10" s="277">
        <v>0</v>
      </c>
      <c r="BL10" s="277">
        <v>0</v>
      </c>
      <c r="BM10" s="277">
        <v>0</v>
      </c>
      <c r="BN10" s="277">
        <v>12600</v>
      </c>
      <c r="BO10" s="277">
        <v>0</v>
      </c>
      <c r="BP10" s="277">
        <v>12600</v>
      </c>
      <c r="BQ10" s="221"/>
      <c r="BR10" s="279">
        <f t="shared" si="0"/>
        <v>12767700943.125038</v>
      </c>
      <c r="BS10" s="279">
        <f t="shared" si="1"/>
        <v>1008788</v>
      </c>
      <c r="BT10" s="280">
        <f t="shared" si="5"/>
        <v>0</v>
      </c>
      <c r="BU10" s="280">
        <f t="shared" si="6"/>
        <v>0</v>
      </c>
      <c r="BV10" s="280">
        <f t="shared" si="11"/>
        <v>9.868652199897163E-4</v>
      </c>
      <c r="BX10" t="s">
        <v>15</v>
      </c>
      <c r="BY10">
        <f t="shared" si="7"/>
        <v>527928177194.39661</v>
      </c>
      <c r="BZ10">
        <v>9129180360.5218601</v>
      </c>
      <c r="CA10">
        <v>8936023211.5332298</v>
      </c>
      <c r="CB10">
        <v>11431738445.416124</v>
      </c>
      <c r="CC10">
        <v>13956268299.107849</v>
      </c>
      <c r="CD10">
        <v>19775218957.996155</v>
      </c>
      <c r="CE10">
        <v>30632364953.751816</v>
      </c>
      <c r="CF10">
        <v>45163239832.430153</v>
      </c>
      <c r="CG10">
        <v>60451594399.395088</v>
      </c>
      <c r="CH10">
        <v>84178512502.432236</v>
      </c>
      <c r="CI10">
        <v>75492890278.338028</v>
      </c>
      <c r="CJ10">
        <v>84390572976.737091</v>
      </c>
      <c r="CK10" s="14">
        <f t="shared" si="12"/>
        <v>84390572976.737091</v>
      </c>
      <c r="CL10">
        <f t="shared" si="9"/>
        <v>200364151</v>
      </c>
      <c r="CM10">
        <v>13926373</v>
      </c>
      <c r="CN10">
        <v>14388244</v>
      </c>
      <c r="CO10">
        <v>14890474</v>
      </c>
      <c r="CP10">
        <v>15419943</v>
      </c>
      <c r="CQ10">
        <v>15957460</v>
      </c>
      <c r="CR10">
        <v>16489021</v>
      </c>
      <c r="CS10">
        <v>17010366</v>
      </c>
      <c r="CT10">
        <v>17525367</v>
      </c>
      <c r="CU10">
        <v>18037964</v>
      </c>
      <c r="CV10">
        <v>18555115</v>
      </c>
      <c r="CW10">
        <v>19081912</v>
      </c>
    </row>
    <row r="11" spans="1:140" x14ac:dyDescent="0.25">
      <c r="B11" t="s">
        <v>562</v>
      </c>
      <c r="C11" t="s">
        <v>563</v>
      </c>
      <c r="D11">
        <v>78.70426093445154</v>
      </c>
      <c r="E11">
        <v>78.916046659154745</v>
      </c>
      <c r="F11">
        <v>79.122378815066725</v>
      </c>
      <c r="G11">
        <v>79.367153292145005</v>
      </c>
      <c r="I11" t="s">
        <v>16</v>
      </c>
      <c r="J11">
        <v>15335.877263643144</v>
      </c>
      <c r="K11">
        <v>15861.472269221373</v>
      </c>
      <c r="L11">
        <v>14272.990629674343</v>
      </c>
      <c r="M11">
        <v>13654.88249151417</v>
      </c>
      <c r="N11" s="38"/>
      <c r="O11" t="s">
        <v>16</v>
      </c>
      <c r="P11">
        <v>11.895571988640043</v>
      </c>
      <c r="Q11">
        <v>9.3891751833043742</v>
      </c>
      <c r="R11">
        <v>-0.36896622632797005</v>
      </c>
      <c r="S11">
        <v>-12.185868325567569</v>
      </c>
      <c r="T11">
        <v>-6.1681568578838863</v>
      </c>
      <c r="U11">
        <f t="shared" si="3"/>
        <v>0.51235115243299845</v>
      </c>
      <c r="V11" s="38"/>
      <c r="W11" t="s">
        <v>16</v>
      </c>
      <c r="X11" t="s">
        <v>279</v>
      </c>
      <c r="Y11">
        <v>1.2929405199914583</v>
      </c>
      <c r="Z11">
        <v>1.2270092591814401</v>
      </c>
      <c r="AA11">
        <v>1.150480542710653</v>
      </c>
      <c r="AB11">
        <v>1.0948169719646959</v>
      </c>
      <c r="AC11">
        <v>1.0544913176615041</v>
      </c>
      <c r="AD11">
        <v>1.0288343107582714</v>
      </c>
      <c r="AE11">
        <f t="shared" si="4"/>
        <v>1.1000000000000001</v>
      </c>
      <c r="AG11" s="277" t="s">
        <v>17</v>
      </c>
      <c r="AH11" s="277">
        <v>0</v>
      </c>
      <c r="AI11" s="277">
        <v>0</v>
      </c>
      <c r="AJ11" s="277">
        <v>6</v>
      </c>
      <c r="AK11" s="277">
        <v>85</v>
      </c>
      <c r="AL11" s="277">
        <v>73</v>
      </c>
      <c r="AM11" s="277">
        <v>0</v>
      </c>
      <c r="AN11" s="277">
        <v>0</v>
      </c>
      <c r="AO11" s="277">
        <v>0</v>
      </c>
      <c r="AP11" s="277">
        <v>57</v>
      </c>
      <c r="AQ11" s="277">
        <v>8</v>
      </c>
      <c r="AR11" s="277">
        <v>229</v>
      </c>
      <c r="AS11" s="277" t="s">
        <v>17</v>
      </c>
      <c r="AT11" s="277">
        <v>0</v>
      </c>
      <c r="AU11" s="277">
        <v>0</v>
      </c>
      <c r="AV11" s="277">
        <v>0</v>
      </c>
      <c r="AW11" s="277">
        <v>0</v>
      </c>
      <c r="AX11" s="277">
        <v>47</v>
      </c>
      <c r="AY11" s="277">
        <v>0</v>
      </c>
      <c r="AZ11" s="277">
        <v>0</v>
      </c>
      <c r="BA11" s="277">
        <v>0</v>
      </c>
      <c r="BB11" s="277">
        <v>226</v>
      </c>
      <c r="BC11" s="277">
        <v>0</v>
      </c>
      <c r="BD11" s="277">
        <v>273</v>
      </c>
      <c r="BE11" s="277" t="s">
        <v>17</v>
      </c>
      <c r="BF11" s="277">
        <v>0</v>
      </c>
      <c r="BG11" s="277">
        <v>120000</v>
      </c>
      <c r="BH11" s="277">
        <v>0</v>
      </c>
      <c r="BI11" s="277">
        <v>0</v>
      </c>
      <c r="BJ11" s="277">
        <v>2118210</v>
      </c>
      <c r="BK11" s="277">
        <v>0</v>
      </c>
      <c r="BL11" s="277">
        <v>0</v>
      </c>
      <c r="BM11" s="277">
        <v>0</v>
      </c>
      <c r="BN11" s="277">
        <v>15000</v>
      </c>
      <c r="BO11" s="277">
        <v>0</v>
      </c>
      <c r="BP11" s="277">
        <v>2253210</v>
      </c>
      <c r="BQ11" s="221"/>
      <c r="BR11" s="279">
        <f t="shared" si="0"/>
        <v>2966926295446.8149</v>
      </c>
      <c r="BS11" s="279">
        <f t="shared" si="1"/>
        <v>465906804</v>
      </c>
      <c r="BT11" s="280">
        <f t="shared" si="5"/>
        <v>4.9151460771540913E-7</v>
      </c>
      <c r="BU11" s="280">
        <f t="shared" si="6"/>
        <v>5.8595409566072785E-7</v>
      </c>
      <c r="BV11" s="280">
        <f t="shared" si="11"/>
        <v>7.594425259090131E-4</v>
      </c>
      <c r="BX11" t="s">
        <v>16</v>
      </c>
      <c r="BY11">
        <f t="shared" si="7"/>
        <v>12767700943.125038</v>
      </c>
      <c r="BZ11">
        <v>802526700.64168215</v>
      </c>
      <c r="CA11">
        <v>793977121.53341389</v>
      </c>
      <c r="CB11">
        <v>823203308.79503858</v>
      </c>
      <c r="CC11">
        <v>866613818.769122</v>
      </c>
      <c r="CD11">
        <v>923788805.16678274</v>
      </c>
      <c r="CE11">
        <v>1023216485.6330488</v>
      </c>
      <c r="CF11">
        <v>1162579142.8014452</v>
      </c>
      <c r="CG11">
        <v>1317888612.6511736</v>
      </c>
      <c r="CH11">
        <v>1378060572.2222221</v>
      </c>
      <c r="CI11">
        <v>1253197123.2666667</v>
      </c>
      <c r="CJ11">
        <v>1211324625.822222</v>
      </c>
      <c r="CK11" s="14">
        <f t="shared" ref="CK11" si="14">CJ11</f>
        <v>1211324625.822222</v>
      </c>
      <c r="CL11">
        <f t="shared" si="9"/>
        <v>1008788</v>
      </c>
      <c r="CM11">
        <v>77656</v>
      </c>
      <c r="CN11">
        <v>79165</v>
      </c>
      <c r="CO11">
        <v>80507</v>
      </c>
      <c r="CP11">
        <v>81716</v>
      </c>
      <c r="CQ11">
        <v>82838</v>
      </c>
      <c r="CR11">
        <v>83916</v>
      </c>
      <c r="CS11">
        <v>84952</v>
      </c>
      <c r="CT11">
        <v>85935</v>
      </c>
      <c r="CU11">
        <v>86881</v>
      </c>
      <c r="CV11">
        <v>87802</v>
      </c>
      <c r="CW11">
        <v>88710</v>
      </c>
    </row>
    <row r="12" spans="1:140" x14ac:dyDescent="0.25">
      <c r="B12" t="s">
        <v>564</v>
      </c>
      <c r="C12" t="s">
        <v>565</v>
      </c>
      <c r="D12">
        <v>53.736439621049598</v>
      </c>
      <c r="E12">
        <v>54.225319074421044</v>
      </c>
      <c r="F12">
        <v>54.710763858416904</v>
      </c>
      <c r="G12">
        <v>55.184027154131755</v>
      </c>
      <c r="I12" t="s">
        <v>17</v>
      </c>
      <c r="J12">
        <v>6623.8636982937969</v>
      </c>
      <c r="K12">
        <v>8225.6690818199386</v>
      </c>
      <c r="L12">
        <v>7665.0734439345306</v>
      </c>
      <c r="M12">
        <v>9124.3351329718898</v>
      </c>
      <c r="N12" s="38"/>
      <c r="O12" t="s">
        <v>17</v>
      </c>
      <c r="P12">
        <v>7.513601165679745</v>
      </c>
      <c r="Q12">
        <v>7.7033227665844493</v>
      </c>
      <c r="R12">
        <v>5.8277119521251706</v>
      </c>
      <c r="S12">
        <v>-2.6220466682346455E-2</v>
      </c>
      <c r="T12">
        <v>8.2157594361914619</v>
      </c>
      <c r="U12">
        <f t="shared" si="3"/>
        <v>5.8468349707796961</v>
      </c>
      <c r="V12" s="38"/>
      <c r="W12" t="s">
        <v>17</v>
      </c>
      <c r="X12" t="s">
        <v>280</v>
      </c>
      <c r="Y12">
        <v>0.88389921926634951</v>
      </c>
      <c r="Z12">
        <v>0.88199759503505804</v>
      </c>
      <c r="AA12">
        <v>0.87819823730511914</v>
      </c>
      <c r="AB12">
        <v>0.87562939370036608</v>
      </c>
      <c r="AC12">
        <v>0.87287118628612737</v>
      </c>
      <c r="AD12">
        <v>0.86960888386260482</v>
      </c>
      <c r="AE12">
        <f t="shared" si="4"/>
        <v>0.9</v>
      </c>
      <c r="AG12" s="277" t="s">
        <v>18</v>
      </c>
      <c r="AH12" s="277">
        <v>0</v>
      </c>
      <c r="AI12" s="277">
        <v>0</v>
      </c>
      <c r="AJ12" s="277">
        <v>0</v>
      </c>
      <c r="AK12" s="277">
        <v>0</v>
      </c>
      <c r="AL12" s="277">
        <v>1</v>
      </c>
      <c r="AM12" s="277">
        <v>0</v>
      </c>
      <c r="AN12" s="277">
        <v>0</v>
      </c>
      <c r="AO12" s="277">
        <v>0</v>
      </c>
      <c r="AP12" s="277">
        <v>0</v>
      </c>
      <c r="AQ12" s="277">
        <v>0</v>
      </c>
      <c r="AR12" s="277">
        <v>1</v>
      </c>
      <c r="AS12" s="277" t="s">
        <v>18</v>
      </c>
      <c r="AT12" s="277">
        <v>0</v>
      </c>
      <c r="AU12" s="277">
        <v>0</v>
      </c>
      <c r="AV12" s="277">
        <v>0</v>
      </c>
      <c r="AW12" s="277">
        <v>0</v>
      </c>
      <c r="AX12" s="277">
        <v>0</v>
      </c>
      <c r="AY12" s="277">
        <v>0</v>
      </c>
      <c r="AZ12" s="277">
        <v>0</v>
      </c>
      <c r="BA12" s="277">
        <v>0</v>
      </c>
      <c r="BB12" s="277">
        <v>0</v>
      </c>
      <c r="BC12" s="277">
        <v>0</v>
      </c>
      <c r="BD12" s="277">
        <v>0</v>
      </c>
      <c r="BE12" s="277" t="s">
        <v>18</v>
      </c>
      <c r="BF12" s="277">
        <v>0</v>
      </c>
      <c r="BG12" s="277">
        <v>100000</v>
      </c>
      <c r="BH12" s="277">
        <v>0</v>
      </c>
      <c r="BI12" s="277">
        <v>0</v>
      </c>
      <c r="BJ12" s="277">
        <v>0</v>
      </c>
      <c r="BK12" s="277">
        <v>0</v>
      </c>
      <c r="BL12" s="277">
        <v>0</v>
      </c>
      <c r="BM12" s="277">
        <v>0</v>
      </c>
      <c r="BN12" s="277">
        <v>0</v>
      </c>
      <c r="BO12" s="277">
        <v>0</v>
      </c>
      <c r="BP12" s="277">
        <v>100000</v>
      </c>
      <c r="BQ12" s="221"/>
      <c r="BR12" s="279">
        <f t="shared" si="0"/>
        <v>72333622359.080093</v>
      </c>
      <c r="BS12" s="279">
        <f t="shared" si="1"/>
        <v>36884330</v>
      </c>
      <c r="BT12" s="280">
        <f t="shared" si="5"/>
        <v>2.7111784326840152E-8</v>
      </c>
      <c r="BU12" s="280">
        <f t="shared" si="6"/>
        <v>0</v>
      </c>
      <c r="BV12" s="280">
        <f t="shared" si="11"/>
        <v>1.3824829552096518E-3</v>
      </c>
      <c r="BX12" t="s">
        <v>17</v>
      </c>
      <c r="BY12">
        <f t="shared" si="7"/>
        <v>2966926295446.8149</v>
      </c>
      <c r="BZ12">
        <v>284203745280</v>
      </c>
      <c r="CA12">
        <v>268696715264</v>
      </c>
      <c r="CB12">
        <v>102040334258.5797</v>
      </c>
      <c r="CC12">
        <v>129597103033.80698</v>
      </c>
      <c r="CD12">
        <v>153129481873.14301</v>
      </c>
      <c r="CE12">
        <v>183193408940.74152</v>
      </c>
      <c r="CF12">
        <v>214066231199.56235</v>
      </c>
      <c r="CG12">
        <v>260768703249.4343</v>
      </c>
      <c r="CH12">
        <v>326676673164.78345</v>
      </c>
      <c r="CI12">
        <v>307081774895.42383</v>
      </c>
      <c r="CJ12">
        <v>368736062143.66998</v>
      </c>
      <c r="CK12" s="14">
        <f t="shared" ref="CK12" si="15">CJ12</f>
        <v>368736062143.66998</v>
      </c>
      <c r="CL12">
        <f t="shared" si="9"/>
        <v>465906804</v>
      </c>
      <c r="CM12">
        <v>36930709</v>
      </c>
      <c r="CN12">
        <v>37302116</v>
      </c>
      <c r="CO12">
        <v>37657340</v>
      </c>
      <c r="CP12">
        <v>38001251</v>
      </c>
      <c r="CQ12">
        <v>38340778</v>
      </c>
      <c r="CR12">
        <v>38681174</v>
      </c>
      <c r="CS12">
        <v>39023850</v>
      </c>
      <c r="CT12">
        <v>39368066</v>
      </c>
      <c r="CU12">
        <v>39714298</v>
      </c>
      <c r="CV12">
        <v>40062470</v>
      </c>
      <c r="CW12">
        <v>40412376</v>
      </c>
    </row>
    <row r="13" spans="1:140" x14ac:dyDescent="0.25">
      <c r="B13" t="s">
        <v>566</v>
      </c>
      <c r="C13" t="s">
        <v>567</v>
      </c>
      <c r="D13">
        <v>78.990431051400662</v>
      </c>
      <c r="E13">
        <v>79.204268953540662</v>
      </c>
      <c r="F13">
        <v>79.362409959008957</v>
      </c>
      <c r="G13">
        <v>79.563048095570096</v>
      </c>
      <c r="I13" t="s">
        <v>18</v>
      </c>
      <c r="J13">
        <v>2994.7089904440536</v>
      </c>
      <c r="K13">
        <v>3787.4921510456679</v>
      </c>
      <c r="L13">
        <v>2803.2655343841561</v>
      </c>
      <c r="M13">
        <v>3030.7144127003335</v>
      </c>
      <c r="N13" s="38"/>
      <c r="O13" t="s">
        <v>18</v>
      </c>
      <c r="P13">
        <v>13.054562924433583</v>
      </c>
      <c r="Q13">
        <v>13.588726602868846</v>
      </c>
      <c r="R13">
        <v>6.7296730816635062</v>
      </c>
      <c r="S13">
        <v>-14.313953536576321</v>
      </c>
      <c r="T13">
        <v>1.8621638668782765</v>
      </c>
      <c r="U13">
        <f t="shared" si="3"/>
        <v>4.1842345878535783</v>
      </c>
      <c r="V13" s="38"/>
      <c r="W13" t="s">
        <v>18</v>
      </c>
      <c r="X13" t="s">
        <v>281</v>
      </c>
      <c r="Y13">
        <v>0.10906304447953247</v>
      </c>
      <c r="Z13">
        <v>0.12679689002725586</v>
      </c>
      <c r="AA13">
        <v>0.14117783441134865</v>
      </c>
      <c r="AB13">
        <v>0.15946001505414117</v>
      </c>
      <c r="AC13">
        <v>0.19117257324809209</v>
      </c>
      <c r="AD13">
        <v>0.22965661502555024</v>
      </c>
      <c r="AE13">
        <f t="shared" si="4"/>
        <v>0.2</v>
      </c>
      <c r="AG13" s="277" t="s">
        <v>19</v>
      </c>
      <c r="AH13" s="277">
        <v>0</v>
      </c>
      <c r="AI13" s="277">
        <v>0</v>
      </c>
      <c r="AJ13" s="277">
        <v>0</v>
      </c>
      <c r="AK13" s="277">
        <v>347</v>
      </c>
      <c r="AL13" s="277">
        <v>50</v>
      </c>
      <c r="AM13" s="277">
        <v>0</v>
      </c>
      <c r="AN13" s="277">
        <v>0</v>
      </c>
      <c r="AO13" s="277">
        <v>0</v>
      </c>
      <c r="AP13" s="277">
        <v>13</v>
      </c>
      <c r="AQ13" s="277">
        <v>206</v>
      </c>
      <c r="AR13" s="277">
        <v>616</v>
      </c>
      <c r="AS13" s="277" t="s">
        <v>19</v>
      </c>
      <c r="AT13" s="277">
        <v>0</v>
      </c>
      <c r="AU13" s="277">
        <v>0</v>
      </c>
      <c r="AV13" s="277">
        <v>0</v>
      </c>
      <c r="AW13" s="277">
        <v>2000</v>
      </c>
      <c r="AX13" s="277">
        <v>31</v>
      </c>
      <c r="AY13" s="277">
        <v>0</v>
      </c>
      <c r="AZ13" s="277">
        <v>0</v>
      </c>
      <c r="BA13" s="277">
        <v>0</v>
      </c>
      <c r="BB13" s="277">
        <v>57</v>
      </c>
      <c r="BC13" s="277">
        <v>674</v>
      </c>
      <c r="BD13" s="277">
        <v>2762</v>
      </c>
      <c r="BE13" s="277" t="s">
        <v>19</v>
      </c>
      <c r="BF13" s="277">
        <v>0</v>
      </c>
      <c r="BG13" s="277">
        <v>2000000</v>
      </c>
      <c r="BH13" s="277">
        <v>0</v>
      </c>
      <c r="BI13" s="277">
        <v>0</v>
      </c>
      <c r="BJ13" s="277">
        <v>9431500</v>
      </c>
      <c r="BK13" s="277">
        <v>120000</v>
      </c>
      <c r="BL13" s="277">
        <v>0</v>
      </c>
      <c r="BM13" s="277">
        <v>0</v>
      </c>
      <c r="BN13" s="277">
        <v>4863954</v>
      </c>
      <c r="BO13" s="277">
        <v>1877000</v>
      </c>
      <c r="BP13" s="277">
        <v>18292454</v>
      </c>
      <c r="BQ13" s="221"/>
      <c r="BR13" s="279">
        <f t="shared" si="0"/>
        <v>8394446236375.1729</v>
      </c>
      <c r="BS13" s="279">
        <f t="shared" si="1"/>
        <v>248513200</v>
      </c>
      <c r="BT13" s="280">
        <f t="shared" si="5"/>
        <v>2.4787415718762626E-6</v>
      </c>
      <c r="BU13" s="280">
        <f t="shared" si="6"/>
        <v>1.1114097762211423E-5</v>
      </c>
      <c r="BV13" s="280">
        <f t="shared" si="11"/>
        <v>2.17911384323773E-3</v>
      </c>
      <c r="BX13" t="s">
        <v>18</v>
      </c>
      <c r="BY13">
        <f t="shared" si="7"/>
        <v>72333622359.080093</v>
      </c>
      <c r="BZ13">
        <v>1911563665.3900604</v>
      </c>
      <c r="CA13">
        <v>2118467913.3787341</v>
      </c>
      <c r="CB13">
        <v>2376335048.399756</v>
      </c>
      <c r="CC13">
        <v>2807061008.6908445</v>
      </c>
      <c r="CD13">
        <v>3576615240.4161587</v>
      </c>
      <c r="CE13">
        <v>4900436758.5046644</v>
      </c>
      <c r="CF13">
        <v>6384457744.447649</v>
      </c>
      <c r="CG13">
        <v>9206277478.9522915</v>
      </c>
      <c r="CH13">
        <v>11662017844.886753</v>
      </c>
      <c r="CI13">
        <v>8648015304.9988995</v>
      </c>
      <c r="CJ13">
        <v>9371187175.5071449</v>
      </c>
      <c r="CK13" s="14">
        <f t="shared" ref="CK13" si="16">CJ13</f>
        <v>9371187175.5071449</v>
      </c>
      <c r="CL13">
        <f t="shared" si="9"/>
        <v>36884330</v>
      </c>
      <c r="CM13">
        <v>3076098</v>
      </c>
      <c r="CN13">
        <v>3065810</v>
      </c>
      <c r="CO13">
        <v>3061067</v>
      </c>
      <c r="CP13">
        <v>3060554</v>
      </c>
      <c r="CQ13">
        <v>3062612</v>
      </c>
      <c r="CR13">
        <v>3065954</v>
      </c>
      <c r="CS13">
        <v>3069844</v>
      </c>
      <c r="CT13">
        <v>3074181</v>
      </c>
      <c r="CU13">
        <v>3079087</v>
      </c>
      <c r="CV13">
        <v>3084979</v>
      </c>
      <c r="CW13">
        <v>3092072</v>
      </c>
    </row>
    <row r="14" spans="1:140" x14ac:dyDescent="0.25">
      <c r="B14" t="s">
        <v>568</v>
      </c>
      <c r="C14" t="s">
        <v>569</v>
      </c>
      <c r="D14">
        <v>76.12253529229929</v>
      </c>
      <c r="E14">
        <v>76.326183131968605</v>
      </c>
      <c r="F14">
        <v>76.478207710617284</v>
      </c>
      <c r="G14">
        <v>76.749007086094565</v>
      </c>
      <c r="I14" t="s">
        <v>216</v>
      </c>
      <c r="N14" s="38"/>
      <c r="O14" t="s">
        <v>216</v>
      </c>
      <c r="U14" t="e">
        <f t="shared" si="3"/>
        <v>#DIV/0!</v>
      </c>
      <c r="V14" s="38"/>
      <c r="W14" t="s">
        <v>216</v>
      </c>
      <c r="X14" t="s">
        <v>282</v>
      </c>
      <c r="Y14">
        <v>1.9496523412110975</v>
      </c>
      <c r="Z14">
        <v>1.6838307184037358</v>
      </c>
      <c r="AA14">
        <v>1.4632804486217512</v>
      </c>
      <c r="AB14">
        <v>1.2405344284187687</v>
      </c>
      <c r="AC14">
        <v>1.0238707701601466</v>
      </c>
      <c r="AD14">
        <v>0.81831376772323394</v>
      </c>
      <c r="AE14">
        <f t="shared" si="4"/>
        <v>1</v>
      </c>
      <c r="AG14" s="277" t="s">
        <v>20</v>
      </c>
      <c r="AH14" s="277">
        <v>0</v>
      </c>
      <c r="AI14" s="277">
        <v>0</v>
      </c>
      <c r="AJ14" s="277">
        <v>0</v>
      </c>
      <c r="AK14" s="277">
        <v>352</v>
      </c>
      <c r="AL14" s="277">
        <v>14</v>
      </c>
      <c r="AM14" s="277">
        <v>0</v>
      </c>
      <c r="AN14" s="277">
        <v>0</v>
      </c>
      <c r="AO14" s="277">
        <v>13</v>
      </c>
      <c r="AP14" s="277">
        <v>7</v>
      </c>
      <c r="AQ14" s="277">
        <v>0</v>
      </c>
      <c r="AR14" s="277">
        <v>386</v>
      </c>
      <c r="AS14" s="277" t="s">
        <v>20</v>
      </c>
      <c r="AT14" s="277">
        <v>0</v>
      </c>
      <c r="AU14" s="277">
        <v>0</v>
      </c>
      <c r="AV14" s="277">
        <v>0</v>
      </c>
      <c r="AW14" s="277">
        <v>0</v>
      </c>
      <c r="AX14" s="277">
        <v>0</v>
      </c>
      <c r="AY14" s="277">
        <v>0</v>
      </c>
      <c r="AZ14" s="277">
        <v>0</v>
      </c>
      <c r="BA14" s="277">
        <v>0</v>
      </c>
      <c r="BB14" s="277">
        <v>0</v>
      </c>
      <c r="BC14" s="277">
        <v>0</v>
      </c>
      <c r="BD14" s="277">
        <v>0</v>
      </c>
      <c r="BE14" s="277" t="s">
        <v>20</v>
      </c>
      <c r="BF14" s="277">
        <v>0</v>
      </c>
      <c r="BG14" s="277">
        <v>0</v>
      </c>
      <c r="BH14" s="277">
        <v>0</v>
      </c>
      <c r="BI14" s="277">
        <v>280000</v>
      </c>
      <c r="BJ14" s="277">
        <v>3300000</v>
      </c>
      <c r="BK14" s="277">
        <v>0</v>
      </c>
      <c r="BL14" s="277">
        <v>0</v>
      </c>
      <c r="BM14" s="277">
        <v>0</v>
      </c>
      <c r="BN14" s="277">
        <v>1425000</v>
      </c>
      <c r="BO14" s="277">
        <v>0</v>
      </c>
      <c r="BP14" s="277">
        <v>5005000</v>
      </c>
      <c r="BQ14" s="221"/>
      <c r="BR14" s="279">
        <f t="shared" si="0"/>
        <v>3695730039756.5732</v>
      </c>
      <c r="BS14" s="279">
        <f t="shared" si="1"/>
        <v>98718918.444129914</v>
      </c>
      <c r="BT14" s="280">
        <f t="shared" si="5"/>
        <v>3.910091460518352E-6</v>
      </c>
      <c r="BU14" s="280">
        <f t="shared" si="6"/>
        <v>0</v>
      </c>
      <c r="BV14" s="280">
        <f t="shared" si="11"/>
        <v>1.3542655838383868E-3</v>
      </c>
      <c r="BX14" t="s">
        <v>216</v>
      </c>
      <c r="BY14">
        <f t="shared" si="7"/>
        <v>5668715240.2112017</v>
      </c>
      <c r="BZ14">
        <v>1858659293.1926923</v>
      </c>
      <c r="CA14">
        <v>1898882757.7359962</v>
      </c>
      <c r="CB14">
        <v>1911173189.2825131</v>
      </c>
      <c r="CK14" s="14"/>
      <c r="CL14">
        <f t="shared" si="9"/>
        <v>1208197</v>
      </c>
      <c r="CM14">
        <v>90271</v>
      </c>
      <c r="CN14">
        <v>92363</v>
      </c>
      <c r="CO14">
        <v>94596</v>
      </c>
      <c r="CP14">
        <v>96875</v>
      </c>
      <c r="CQ14">
        <v>99046</v>
      </c>
      <c r="CR14">
        <v>100996</v>
      </c>
      <c r="CS14">
        <v>102711</v>
      </c>
      <c r="CT14">
        <v>104225</v>
      </c>
      <c r="CU14">
        <v>105526</v>
      </c>
      <c r="CV14">
        <v>106612</v>
      </c>
      <c r="CW14">
        <v>107488</v>
      </c>
    </row>
    <row r="15" spans="1:140" x14ac:dyDescent="0.25">
      <c r="B15" t="s">
        <v>570</v>
      </c>
      <c r="C15" t="s">
        <v>571</v>
      </c>
      <c r="D15">
        <v>79.230630169863502</v>
      </c>
      <c r="E15">
        <v>79.450648697024619</v>
      </c>
      <c r="F15">
        <v>79.614732214822396</v>
      </c>
      <c r="G15">
        <v>79.813616577947982</v>
      </c>
      <c r="I15" t="s">
        <v>19</v>
      </c>
      <c r="J15">
        <v>40660.403928372951</v>
      </c>
      <c r="K15">
        <v>48348.261291570787</v>
      </c>
      <c r="L15">
        <v>42130.820324655549</v>
      </c>
      <c r="N15" s="38"/>
      <c r="O15" t="s">
        <v>19</v>
      </c>
      <c r="P15">
        <v>1.5718704006810071</v>
      </c>
      <c r="Q15">
        <v>1.7231462463014964</v>
      </c>
      <c r="R15">
        <v>1.7745982283298218</v>
      </c>
      <c r="S15">
        <v>-0.64606241684248289</v>
      </c>
      <c r="T15">
        <v>0.66431707461723022</v>
      </c>
      <c r="U15">
        <f t="shared" si="3"/>
        <v>1.0175739066174145</v>
      </c>
      <c r="V15" s="38"/>
      <c r="W15" t="s">
        <v>19</v>
      </c>
      <c r="X15" t="s">
        <v>283</v>
      </c>
      <c r="Y15">
        <v>1.3197895543619054</v>
      </c>
      <c r="Z15">
        <v>1.4752279453275652</v>
      </c>
      <c r="AA15">
        <v>1.5204222607444589</v>
      </c>
      <c r="AB15">
        <v>2.001429236839523</v>
      </c>
      <c r="AC15">
        <v>2.0861420011438168</v>
      </c>
      <c r="AD15">
        <v>1.7032739774637273</v>
      </c>
      <c r="AE15">
        <f t="shared" si="4"/>
        <v>1.9</v>
      </c>
      <c r="AG15" s="277" t="s">
        <v>21</v>
      </c>
      <c r="AH15" s="277">
        <v>0</v>
      </c>
      <c r="AI15" s="277">
        <v>0</v>
      </c>
      <c r="AJ15" s="277">
        <v>0</v>
      </c>
      <c r="AK15" s="277">
        <v>0</v>
      </c>
      <c r="AL15" s="277">
        <v>3</v>
      </c>
      <c r="AM15" s="277">
        <v>0</v>
      </c>
      <c r="AN15" s="277">
        <v>0</v>
      </c>
      <c r="AO15" s="277">
        <v>11</v>
      </c>
      <c r="AP15" s="277">
        <v>0</v>
      </c>
      <c r="AQ15" s="277">
        <v>0</v>
      </c>
      <c r="AR15" s="277">
        <v>14</v>
      </c>
      <c r="AS15" s="277" t="s">
        <v>21</v>
      </c>
      <c r="AT15" s="277">
        <v>0</v>
      </c>
      <c r="AU15" s="277">
        <v>0</v>
      </c>
      <c r="AV15" s="277">
        <v>0</v>
      </c>
      <c r="AW15" s="277">
        <v>0</v>
      </c>
      <c r="AX15" s="277">
        <v>0</v>
      </c>
      <c r="AY15" s="277">
        <v>0</v>
      </c>
      <c r="AZ15" s="277">
        <v>0</v>
      </c>
      <c r="BA15" s="277">
        <v>0</v>
      </c>
      <c r="BB15" s="277">
        <v>0</v>
      </c>
      <c r="BC15" s="277">
        <v>0</v>
      </c>
      <c r="BD15" s="277">
        <v>0</v>
      </c>
      <c r="BE15" s="277" t="s">
        <v>21</v>
      </c>
      <c r="BF15" s="277">
        <v>0</v>
      </c>
      <c r="BG15" s="277">
        <v>100000</v>
      </c>
      <c r="BH15" s="277">
        <v>0</v>
      </c>
      <c r="BI15" s="277">
        <v>0</v>
      </c>
      <c r="BJ15" s="277">
        <v>55000</v>
      </c>
      <c r="BK15" s="277">
        <v>0</v>
      </c>
      <c r="BL15" s="277">
        <v>0</v>
      </c>
      <c r="BM15" s="277">
        <v>0</v>
      </c>
      <c r="BN15" s="277">
        <v>0</v>
      </c>
      <c r="BO15" s="277">
        <v>0</v>
      </c>
      <c r="BP15" s="277">
        <v>155000</v>
      </c>
      <c r="BQ15" s="221"/>
      <c r="BR15" s="279">
        <f t="shared" si="0"/>
        <v>297142028673.40045</v>
      </c>
      <c r="BS15" s="279">
        <f t="shared" si="1"/>
        <v>102136124.62293682</v>
      </c>
      <c r="BT15" s="280">
        <f t="shared" si="5"/>
        <v>1.3707197185799633E-7</v>
      </c>
      <c r="BU15" s="280">
        <f t="shared" si="6"/>
        <v>0</v>
      </c>
      <c r="BV15" s="280">
        <f t="shared" si="11"/>
        <v>5.2163606976772081E-4</v>
      </c>
      <c r="BX15" t="s">
        <v>19</v>
      </c>
      <c r="BY15">
        <f t="shared" si="7"/>
        <v>8394446236375.1729</v>
      </c>
      <c r="BZ15">
        <v>416923318470.13751</v>
      </c>
      <c r="CA15">
        <v>380427712783.08472</v>
      </c>
      <c r="CB15">
        <v>397239430724.15234</v>
      </c>
      <c r="CC15">
        <v>468468841001.74719</v>
      </c>
      <c r="CD15">
        <v>615275999430.92908</v>
      </c>
      <c r="CE15">
        <v>696033679145.99304</v>
      </c>
      <c r="CF15">
        <v>749316412099.43103</v>
      </c>
      <c r="CG15">
        <v>856816361780.63904</v>
      </c>
      <c r="CH15">
        <v>1039415095376.8346</v>
      </c>
      <c r="CI15">
        <v>924843128520.74121</v>
      </c>
      <c r="CJ15" s="14">
        <f t="shared" ref="CJ15" si="17">CI15</f>
        <v>924843128520.74121</v>
      </c>
      <c r="CK15" s="14">
        <f t="shared" ref="CK15" si="18">CJ15</f>
        <v>924843128520.74121</v>
      </c>
      <c r="CL15">
        <f t="shared" si="9"/>
        <v>248513200</v>
      </c>
      <c r="CM15">
        <v>19153000</v>
      </c>
      <c r="CN15">
        <v>19413000</v>
      </c>
      <c r="CO15">
        <v>19651400</v>
      </c>
      <c r="CP15">
        <v>19895400</v>
      </c>
      <c r="CQ15">
        <v>20127400</v>
      </c>
      <c r="CR15">
        <v>20394800</v>
      </c>
      <c r="CS15">
        <v>20697900</v>
      </c>
      <c r="CT15">
        <v>21072500</v>
      </c>
      <c r="CU15">
        <v>21498500</v>
      </c>
      <c r="CV15">
        <v>21951700</v>
      </c>
      <c r="CW15">
        <v>22328800</v>
      </c>
    </row>
    <row r="16" spans="1:140" x14ac:dyDescent="0.25">
      <c r="B16" t="s">
        <v>572</v>
      </c>
      <c r="C16" t="s">
        <v>573</v>
      </c>
      <c r="D16">
        <v>73.13511752266966</v>
      </c>
      <c r="E16">
        <v>73.385848082125833</v>
      </c>
      <c r="F16">
        <v>73.638902713247674</v>
      </c>
      <c r="G16">
        <v>73.892687119808031</v>
      </c>
      <c r="I16" t="s">
        <v>20</v>
      </c>
      <c r="J16">
        <v>45181.467594383546</v>
      </c>
      <c r="K16">
        <v>49679.41976668546</v>
      </c>
      <c r="L16">
        <v>45638.088988388074</v>
      </c>
      <c r="M16">
        <v>45209.396144801744</v>
      </c>
      <c r="N16" s="38"/>
      <c r="O16" t="s">
        <v>20</v>
      </c>
      <c r="P16">
        <v>3.158101433193039</v>
      </c>
      <c r="Q16">
        <v>3.3043200113062028</v>
      </c>
      <c r="R16">
        <v>0.95663257909512822</v>
      </c>
      <c r="S16">
        <v>-4.1359381102366797</v>
      </c>
      <c r="T16">
        <v>2.0131548806037785</v>
      </c>
      <c r="U16">
        <f t="shared" si="3"/>
        <v>1.0592541587922937</v>
      </c>
      <c r="V16" s="38"/>
      <c r="W16" t="s">
        <v>20</v>
      </c>
      <c r="X16" t="s">
        <v>284</v>
      </c>
      <c r="Y16">
        <v>0.71684587813619405</v>
      </c>
      <c r="Z16">
        <v>0.59487728017463215</v>
      </c>
      <c r="AA16">
        <v>0.22147708787181491</v>
      </c>
      <c r="AB16">
        <v>0.43441132394703363</v>
      </c>
      <c r="AC16">
        <v>0.33946456785647006</v>
      </c>
      <c r="AD16">
        <v>0.23247743905886975</v>
      </c>
      <c r="AE16">
        <f t="shared" si="4"/>
        <v>0.3</v>
      </c>
      <c r="AG16" s="277" t="s">
        <v>22</v>
      </c>
      <c r="AH16" s="277">
        <v>0</v>
      </c>
      <c r="AI16" s="277">
        <v>0</v>
      </c>
      <c r="AJ16" s="277">
        <v>0</v>
      </c>
      <c r="AK16" s="277">
        <v>0</v>
      </c>
      <c r="AL16" s="277">
        <v>0</v>
      </c>
      <c r="AM16" s="277">
        <v>0</v>
      </c>
      <c r="AN16" s="277">
        <v>0</v>
      </c>
      <c r="AO16" s="277">
        <v>0</v>
      </c>
      <c r="AP16" s="277">
        <v>14</v>
      </c>
      <c r="AQ16" s="277">
        <v>0</v>
      </c>
      <c r="AR16" s="277">
        <v>14</v>
      </c>
      <c r="AS16" s="277" t="s">
        <v>22</v>
      </c>
      <c r="AT16" s="277">
        <v>0</v>
      </c>
      <c r="AU16" s="277">
        <v>0</v>
      </c>
      <c r="AV16" s="277">
        <v>0</v>
      </c>
      <c r="AW16" s="277">
        <v>0</v>
      </c>
      <c r="AX16" s="277">
        <v>0</v>
      </c>
      <c r="AY16" s="277">
        <v>0</v>
      </c>
      <c r="AZ16" s="277">
        <v>0</v>
      </c>
      <c r="BA16" s="277">
        <v>0</v>
      </c>
      <c r="BB16" s="277">
        <v>0</v>
      </c>
      <c r="BC16" s="277">
        <v>0</v>
      </c>
      <c r="BD16" s="277">
        <v>0</v>
      </c>
      <c r="BE16" s="277" t="s">
        <v>22</v>
      </c>
      <c r="BF16" s="277">
        <v>0</v>
      </c>
      <c r="BG16" s="277">
        <v>0</v>
      </c>
      <c r="BH16" s="277">
        <v>0</v>
      </c>
      <c r="BI16" s="277">
        <v>0</v>
      </c>
      <c r="BJ16" s="277">
        <v>0</v>
      </c>
      <c r="BK16" s="277">
        <v>0</v>
      </c>
      <c r="BL16" s="277">
        <v>0</v>
      </c>
      <c r="BM16" s="277">
        <v>0</v>
      </c>
      <c r="BN16" s="277">
        <v>1850000</v>
      </c>
      <c r="BO16" s="277">
        <v>0</v>
      </c>
      <c r="BP16" s="277">
        <v>1850000</v>
      </c>
      <c r="BQ16" s="221"/>
      <c r="BR16" s="279">
        <f t="shared" si="0"/>
        <v>79143002804.653122</v>
      </c>
      <c r="BS16" s="279">
        <f t="shared" si="1"/>
        <v>3860056</v>
      </c>
      <c r="BT16" s="280">
        <f t="shared" si="5"/>
        <v>3.626890387082467E-6</v>
      </c>
      <c r="BU16" s="280">
        <f t="shared" si="6"/>
        <v>0</v>
      </c>
      <c r="BV16" s="280">
        <f t="shared" si="11"/>
        <v>2.3375408241285877E-2</v>
      </c>
      <c r="BX16" t="s">
        <v>20</v>
      </c>
      <c r="BY16">
        <f t="shared" si="7"/>
        <v>3695730039756.5732</v>
      </c>
      <c r="BZ16">
        <v>192070749953.93405</v>
      </c>
      <c r="CA16">
        <v>191678678299.77631</v>
      </c>
      <c r="CB16">
        <v>207537336721.24976</v>
      </c>
      <c r="CC16">
        <v>253945776523.70203</v>
      </c>
      <c r="CD16">
        <v>291430382497.37695</v>
      </c>
      <c r="CE16">
        <v>304983601949.95776</v>
      </c>
      <c r="CF16">
        <v>324954402044.30585</v>
      </c>
      <c r="CG16">
        <v>375041784029.84784</v>
      </c>
      <c r="CH16">
        <v>414173646317.79395</v>
      </c>
      <c r="CI16">
        <v>381775164862.33801</v>
      </c>
      <c r="CJ16">
        <v>379069258278.14569</v>
      </c>
      <c r="CK16" s="14">
        <f t="shared" ref="CK16" si="19">CJ16</f>
        <v>379069258278.14569</v>
      </c>
      <c r="CL16">
        <f t="shared" si="9"/>
        <v>98718918.444129914</v>
      </c>
      <c r="CM16">
        <v>8011560.5089118555</v>
      </c>
      <c r="CN16">
        <v>8043015.6376893865</v>
      </c>
      <c r="CO16">
        <v>8083639.2975286813</v>
      </c>
      <c r="CP16">
        <v>8117800</v>
      </c>
      <c r="CQ16">
        <v>8174700</v>
      </c>
      <c r="CR16">
        <v>8233299.9999999991</v>
      </c>
      <c r="CS16">
        <v>8282424.0000000009</v>
      </c>
      <c r="CT16">
        <v>8300788</v>
      </c>
      <c r="CU16">
        <v>8336925.9999999991</v>
      </c>
      <c r="CV16">
        <v>8365275</v>
      </c>
      <c r="CW16">
        <v>8384745.0000000009</v>
      </c>
    </row>
    <row r="17" spans="2:101" x14ac:dyDescent="0.25">
      <c r="B17" t="s">
        <v>574</v>
      </c>
      <c r="C17" t="s">
        <v>575</v>
      </c>
      <c r="D17">
        <v>73.104835336812243</v>
      </c>
      <c r="E17">
        <v>73.357565038218283</v>
      </c>
      <c r="F17">
        <v>73.611770260127983</v>
      </c>
      <c r="G17">
        <v>73.865949064243068</v>
      </c>
      <c r="I17" t="s">
        <v>21</v>
      </c>
      <c r="J17">
        <v>3851.3256636754886</v>
      </c>
      <c r="K17">
        <v>5574.6038021861259</v>
      </c>
      <c r="L17">
        <v>4950.3462466263127</v>
      </c>
      <c r="M17">
        <v>5722.2160454722925</v>
      </c>
      <c r="N17" s="38"/>
      <c r="O17" t="s">
        <v>21</v>
      </c>
      <c r="P17">
        <v>33.03048776894471</v>
      </c>
      <c r="Q17">
        <v>23.639133109202575</v>
      </c>
      <c r="R17">
        <v>8.4976196453431214</v>
      </c>
      <c r="S17">
        <v>7.0552768199929687</v>
      </c>
      <c r="T17">
        <v>3.8304388229265953</v>
      </c>
      <c r="U17">
        <f t="shared" si="3"/>
        <v>15.210591233281994</v>
      </c>
      <c r="V17" s="38"/>
      <c r="W17" t="s">
        <v>21</v>
      </c>
      <c r="X17" t="s">
        <v>285</v>
      </c>
      <c r="Y17">
        <v>1.0234719037943285</v>
      </c>
      <c r="Z17">
        <v>1.09858657441812</v>
      </c>
      <c r="AA17">
        <v>1.1338554661564537</v>
      </c>
      <c r="AB17">
        <v>2.099854032592511</v>
      </c>
      <c r="AC17">
        <v>2.0751088321093571</v>
      </c>
      <c r="AD17">
        <v>1.1201177491402001</v>
      </c>
      <c r="AE17">
        <f t="shared" si="4"/>
        <v>1.8</v>
      </c>
      <c r="AG17" s="277" t="s">
        <v>23</v>
      </c>
      <c r="AH17" s="277">
        <v>0</v>
      </c>
      <c r="AI17" s="277">
        <v>0</v>
      </c>
      <c r="AJ17" s="277">
        <v>245</v>
      </c>
      <c r="AK17" s="277">
        <v>1385</v>
      </c>
      <c r="AL17" s="277">
        <v>2429</v>
      </c>
      <c r="AM17" s="277">
        <v>0</v>
      </c>
      <c r="AN17" s="277">
        <v>0</v>
      </c>
      <c r="AO17" s="277">
        <v>0</v>
      </c>
      <c r="AP17" s="277">
        <v>5614</v>
      </c>
      <c r="AQ17" s="277">
        <v>0</v>
      </c>
      <c r="AR17" s="277">
        <v>9673</v>
      </c>
      <c r="AS17" s="277" t="s">
        <v>23</v>
      </c>
      <c r="AT17" s="277">
        <v>0</v>
      </c>
      <c r="AU17" s="277">
        <v>0</v>
      </c>
      <c r="AV17" s="277">
        <v>0</v>
      </c>
      <c r="AW17" s="277">
        <v>2200</v>
      </c>
      <c r="AX17" s="277">
        <v>322</v>
      </c>
      <c r="AY17" s="277">
        <v>0</v>
      </c>
      <c r="AZ17" s="277">
        <v>0</v>
      </c>
      <c r="BA17" s="277">
        <v>0</v>
      </c>
      <c r="BB17" s="277">
        <v>73808</v>
      </c>
      <c r="BC17" s="277">
        <v>0</v>
      </c>
      <c r="BD17" s="277">
        <v>76330</v>
      </c>
      <c r="BE17" s="277" t="s">
        <v>23</v>
      </c>
      <c r="BF17" s="277">
        <v>0</v>
      </c>
      <c r="BG17" s="277">
        <v>0</v>
      </c>
      <c r="BH17" s="277">
        <v>0</v>
      </c>
      <c r="BI17" s="277">
        <v>0</v>
      </c>
      <c r="BJ17" s="277">
        <v>2814000</v>
      </c>
      <c r="BK17" s="277">
        <v>0</v>
      </c>
      <c r="BL17" s="277">
        <v>0</v>
      </c>
      <c r="BM17" s="277">
        <v>0</v>
      </c>
      <c r="BN17" s="277">
        <v>2570000</v>
      </c>
      <c r="BO17" s="277">
        <v>0</v>
      </c>
      <c r="BP17" s="277">
        <v>5384000</v>
      </c>
      <c r="BQ17" s="221"/>
      <c r="BR17" s="279">
        <f t="shared" si="0"/>
        <v>810380565969.37976</v>
      </c>
      <c r="BS17" s="279">
        <f t="shared" si="1"/>
        <v>1687742391</v>
      </c>
      <c r="BT17" s="280">
        <f t="shared" si="5"/>
        <v>5.7313249057331999E-6</v>
      </c>
      <c r="BU17" s="280">
        <f t="shared" si="6"/>
        <v>4.5226096356312947E-5</v>
      </c>
      <c r="BV17" s="280">
        <f t="shared" si="11"/>
        <v>6.6437920973088024E-3</v>
      </c>
      <c r="BX17" t="s">
        <v>21</v>
      </c>
      <c r="BY17">
        <f t="shared" si="7"/>
        <v>297142028673.40045</v>
      </c>
      <c r="BZ17">
        <v>5272617196.0451736</v>
      </c>
      <c r="CA17">
        <v>5707618246.5684757</v>
      </c>
      <c r="CB17">
        <v>6236024951.2042265</v>
      </c>
      <c r="CC17">
        <v>7275766111.2430887</v>
      </c>
      <c r="CD17">
        <v>8680511918.4935722</v>
      </c>
      <c r="CE17">
        <v>13245421880.834042</v>
      </c>
      <c r="CF17">
        <v>20982270733.248421</v>
      </c>
      <c r="CG17">
        <v>33049380917.698471</v>
      </c>
      <c r="CH17">
        <v>48852482960.077896</v>
      </c>
      <c r="CI17">
        <v>44291490420.502617</v>
      </c>
      <c r="CJ17">
        <v>51774221668.74221</v>
      </c>
      <c r="CK17" s="14">
        <f t="shared" ref="CK17" si="20">CJ17</f>
        <v>51774221668.74221</v>
      </c>
      <c r="CL17">
        <f t="shared" si="9"/>
        <v>102136124.62293682</v>
      </c>
      <c r="CM17">
        <v>8048534.7859097915</v>
      </c>
      <c r="CN17">
        <v>8111143.7787774419</v>
      </c>
      <c r="CO17">
        <v>8171892.8957739044</v>
      </c>
      <c r="CP17">
        <v>8234039.3641274255</v>
      </c>
      <c r="CQ17">
        <v>8306399.7983482582</v>
      </c>
      <c r="CR17">
        <v>8391850</v>
      </c>
      <c r="CS17">
        <v>8484550</v>
      </c>
      <c r="CT17">
        <v>8581300</v>
      </c>
      <c r="CU17">
        <v>8763400</v>
      </c>
      <c r="CV17">
        <v>8947150</v>
      </c>
      <c r="CW17">
        <v>9047932</v>
      </c>
    </row>
    <row r="18" spans="2:101" x14ac:dyDescent="0.25">
      <c r="B18" t="s">
        <v>576</v>
      </c>
      <c r="C18" t="s">
        <v>577</v>
      </c>
      <c r="D18">
        <v>57.020755662174636</v>
      </c>
      <c r="E18">
        <v>57.451819774287472</v>
      </c>
      <c r="F18">
        <v>57.87129806618303</v>
      </c>
      <c r="G18">
        <v>58.277312214072893</v>
      </c>
      <c r="I18" t="s">
        <v>286</v>
      </c>
      <c r="J18">
        <v>21997.01393597903</v>
      </c>
      <c r="K18">
        <v>21872.211274317346</v>
      </c>
      <c r="L18">
        <v>20916.2842344499</v>
      </c>
      <c r="M18">
        <v>21984.560060896474</v>
      </c>
      <c r="N18" s="38"/>
      <c r="O18" t="s">
        <v>286</v>
      </c>
      <c r="P18">
        <v>-4.2969827697184257</v>
      </c>
      <c r="Q18">
        <v>-7.8475708582047332E-2</v>
      </c>
      <c r="R18">
        <v>-2.719884253778531</v>
      </c>
      <c r="S18">
        <v>-6.713213223863491</v>
      </c>
      <c r="T18">
        <v>-0.42982702251828186</v>
      </c>
      <c r="U18">
        <f t="shared" si="3"/>
        <v>-2.8476765956921555</v>
      </c>
      <c r="V18" s="38"/>
      <c r="W18" t="s">
        <v>286</v>
      </c>
      <c r="X18" t="s">
        <v>287</v>
      </c>
      <c r="Y18">
        <v>1.4569006636415129</v>
      </c>
      <c r="Z18">
        <v>1.4634468172811392</v>
      </c>
      <c r="AA18">
        <v>1.4687970337844678</v>
      </c>
      <c r="AB18">
        <v>1.4490338396819518</v>
      </c>
      <c r="AC18">
        <v>1.3978999068261424</v>
      </c>
      <c r="AD18">
        <v>1.3267275716108835</v>
      </c>
      <c r="AE18">
        <f t="shared" si="4"/>
        <v>1.4</v>
      </c>
      <c r="AG18" s="277" t="s">
        <v>24</v>
      </c>
      <c r="AH18" s="277">
        <v>0</v>
      </c>
      <c r="AI18" s="277">
        <v>0</v>
      </c>
      <c r="AJ18" s="277">
        <v>0</v>
      </c>
      <c r="AK18" s="277">
        <v>0</v>
      </c>
      <c r="AL18" s="277">
        <v>0</v>
      </c>
      <c r="AM18" s="277">
        <v>0</v>
      </c>
      <c r="AN18" s="277">
        <v>0</v>
      </c>
      <c r="AO18" s="277">
        <v>0</v>
      </c>
      <c r="AP18" s="277">
        <v>1</v>
      </c>
      <c r="AQ18" s="277">
        <v>0</v>
      </c>
      <c r="AR18" s="277">
        <v>1</v>
      </c>
      <c r="AS18" s="277" t="s">
        <v>24</v>
      </c>
      <c r="AT18" s="277">
        <v>0</v>
      </c>
      <c r="AU18" s="277">
        <v>0</v>
      </c>
      <c r="AV18" s="277">
        <v>0</v>
      </c>
      <c r="AW18" s="277">
        <v>0</v>
      </c>
      <c r="AX18" s="277">
        <v>0</v>
      </c>
      <c r="AY18" s="277">
        <v>0</v>
      </c>
      <c r="AZ18" s="277">
        <v>0</v>
      </c>
      <c r="BA18" s="277">
        <v>0</v>
      </c>
      <c r="BB18" s="277">
        <v>0</v>
      </c>
      <c r="BC18" s="277">
        <v>0</v>
      </c>
      <c r="BD18" s="277">
        <v>0</v>
      </c>
      <c r="BE18" s="277" t="s">
        <v>24</v>
      </c>
      <c r="BF18" s="277">
        <v>0</v>
      </c>
      <c r="BG18" s="277">
        <v>0</v>
      </c>
      <c r="BH18" s="277">
        <v>0</v>
      </c>
      <c r="BI18" s="277">
        <v>0</v>
      </c>
      <c r="BJ18" s="277">
        <v>0</v>
      </c>
      <c r="BK18" s="277">
        <v>0</v>
      </c>
      <c r="BL18" s="277">
        <v>0</v>
      </c>
      <c r="BM18" s="277">
        <v>0</v>
      </c>
      <c r="BN18" s="277">
        <v>5200</v>
      </c>
      <c r="BO18" s="277">
        <v>0</v>
      </c>
      <c r="BP18" s="277">
        <v>5200</v>
      </c>
      <c r="BQ18" s="221"/>
      <c r="BR18" s="279">
        <f t="shared" si="0"/>
        <v>38197548947.847519</v>
      </c>
      <c r="BS18" s="279">
        <f t="shared" si="1"/>
        <v>3248627</v>
      </c>
      <c r="BT18" s="280">
        <f t="shared" si="5"/>
        <v>3.0782235079619791E-7</v>
      </c>
      <c r="BU18" s="280">
        <f t="shared" si="6"/>
        <v>0</v>
      </c>
      <c r="BV18" s="280">
        <f t="shared" si="11"/>
        <v>1.3613438933214657E-4</v>
      </c>
      <c r="BX18" t="s">
        <v>22</v>
      </c>
      <c r="BY18">
        <f t="shared" si="7"/>
        <v>79143002804.653122</v>
      </c>
      <c r="BZ18">
        <v>5528200494.6990805</v>
      </c>
      <c r="CA18">
        <v>5658890129.3630695</v>
      </c>
      <c r="CB18">
        <v>5912310096.1723204</v>
      </c>
      <c r="CC18">
        <v>5942440639.8376904</v>
      </c>
      <c r="CD18">
        <v>6031700548.4715204</v>
      </c>
      <c r="CE18">
        <v>6508774909.1094398</v>
      </c>
      <c r="CF18">
        <v>6875630000</v>
      </c>
      <c r="CG18">
        <v>7233960000</v>
      </c>
      <c r="CH18">
        <v>7297903886</v>
      </c>
      <c r="CI18">
        <v>7077192101</v>
      </c>
      <c r="CJ18">
        <v>7538000000</v>
      </c>
      <c r="CK18" s="14">
        <f t="shared" ref="CK18" si="21">CJ18</f>
        <v>7538000000</v>
      </c>
      <c r="CL18">
        <f t="shared" si="9"/>
        <v>3860056</v>
      </c>
      <c r="CM18">
        <v>297651</v>
      </c>
      <c r="CN18">
        <v>301606</v>
      </c>
      <c r="CO18">
        <v>305801</v>
      </c>
      <c r="CP18">
        <v>310201</v>
      </c>
      <c r="CQ18">
        <v>314739</v>
      </c>
      <c r="CR18">
        <v>319358</v>
      </c>
      <c r="CS18">
        <v>324066</v>
      </c>
      <c r="CT18">
        <v>328861</v>
      </c>
      <c r="CU18">
        <v>333661</v>
      </c>
      <c r="CV18">
        <v>338358</v>
      </c>
      <c r="CW18">
        <v>342877</v>
      </c>
    </row>
    <row r="19" spans="2:101" x14ac:dyDescent="0.25">
      <c r="B19" t="s">
        <v>578</v>
      </c>
      <c r="C19" t="s">
        <v>579</v>
      </c>
      <c r="D19">
        <v>66.542119971251154</v>
      </c>
      <c r="E19">
        <v>66.826034270631482</v>
      </c>
      <c r="F19">
        <v>67.098850416009668</v>
      </c>
      <c r="G19">
        <v>67.395899953872046</v>
      </c>
      <c r="I19" t="s">
        <v>217</v>
      </c>
      <c r="J19">
        <v>19955.103349203622</v>
      </c>
      <c r="K19">
        <v>20813.137516725434</v>
      </c>
      <c r="L19">
        <v>17608.829805061399</v>
      </c>
      <c r="N19" s="38"/>
      <c r="O19" t="s">
        <v>217</v>
      </c>
      <c r="P19">
        <v>-4.6882502064307943</v>
      </c>
      <c r="Q19">
        <v>-5.0394018577710824</v>
      </c>
      <c r="R19">
        <v>-6.4906387459032828</v>
      </c>
      <c r="U19">
        <f t="shared" si="3"/>
        <v>-5.4060969367017195</v>
      </c>
      <c r="V19" s="38"/>
      <c r="W19" t="s">
        <v>217</v>
      </c>
      <c r="X19" t="s">
        <v>288</v>
      </c>
      <c r="Y19">
        <v>7.6004278643469885</v>
      </c>
      <c r="Z19">
        <v>11.286806255524361</v>
      </c>
      <c r="AA19">
        <v>13.181238106202686</v>
      </c>
      <c r="AB19">
        <v>12.820373370029902</v>
      </c>
      <c r="AC19">
        <v>10.56086891327382</v>
      </c>
      <c r="AD19">
        <v>7.5924010734774976</v>
      </c>
      <c r="AE19">
        <f t="shared" si="4"/>
        <v>10.3</v>
      </c>
      <c r="AG19" s="277" t="s">
        <v>25</v>
      </c>
      <c r="AH19" s="277">
        <v>0</v>
      </c>
      <c r="AI19" s="277">
        <v>0</v>
      </c>
      <c r="AJ19" s="277">
        <v>0</v>
      </c>
      <c r="AK19" s="277">
        <v>5</v>
      </c>
      <c r="AL19" s="277">
        <v>0</v>
      </c>
      <c r="AM19" s="277">
        <v>0</v>
      </c>
      <c r="AN19" s="277">
        <v>0</v>
      </c>
      <c r="AO19" s="277">
        <v>0</v>
      </c>
      <c r="AP19" s="277">
        <v>0</v>
      </c>
      <c r="AQ19" s="277">
        <v>0</v>
      </c>
      <c r="AR19" s="277">
        <v>5</v>
      </c>
      <c r="AS19" s="277" t="s">
        <v>25</v>
      </c>
      <c r="AT19" s="277">
        <v>0</v>
      </c>
      <c r="AU19" s="277">
        <v>0</v>
      </c>
      <c r="AV19" s="277">
        <v>0</v>
      </c>
      <c r="AW19" s="277">
        <v>1820</v>
      </c>
      <c r="AX19" s="277">
        <v>0</v>
      </c>
      <c r="AY19" s="277">
        <v>0</v>
      </c>
      <c r="AZ19" s="277">
        <v>0</v>
      </c>
      <c r="BA19" s="277">
        <v>0</v>
      </c>
      <c r="BB19" s="277">
        <v>0</v>
      </c>
      <c r="BC19" s="277">
        <v>0</v>
      </c>
      <c r="BD19" s="277">
        <v>1820</v>
      </c>
      <c r="BE19" s="277" t="s">
        <v>25</v>
      </c>
      <c r="BF19" s="277">
        <v>0</v>
      </c>
      <c r="BG19" s="277">
        <v>0</v>
      </c>
      <c r="BH19" s="277">
        <v>0</v>
      </c>
      <c r="BI19" s="277">
        <v>30300</v>
      </c>
      <c r="BJ19" s="277">
        <v>0</v>
      </c>
      <c r="BK19" s="277">
        <v>0</v>
      </c>
      <c r="BL19" s="277">
        <v>0</v>
      </c>
      <c r="BM19" s="277">
        <v>0</v>
      </c>
      <c r="BN19" s="277">
        <v>10000</v>
      </c>
      <c r="BO19" s="277">
        <v>0</v>
      </c>
      <c r="BP19" s="277">
        <v>40300</v>
      </c>
      <c r="BQ19" s="221"/>
      <c r="BR19" s="279">
        <f t="shared" si="0"/>
        <v>412562355616.45416</v>
      </c>
      <c r="BS19" s="279">
        <f t="shared" si="1"/>
        <v>116898789.35165229</v>
      </c>
      <c r="BT19" s="280">
        <f t="shared" si="5"/>
        <v>4.2772042616789753E-8</v>
      </c>
      <c r="BU19" s="280">
        <f t="shared" si="6"/>
        <v>1.556902351251147E-5</v>
      </c>
      <c r="BV19" s="280">
        <f t="shared" si="11"/>
        <v>9.7682203553892835E-5</v>
      </c>
      <c r="BX19" t="s">
        <v>217</v>
      </c>
      <c r="BY19">
        <f t="shared" si="7"/>
        <v>176849910299.48618</v>
      </c>
      <c r="BZ19">
        <v>7970690894.2230759</v>
      </c>
      <c r="CA19">
        <v>7928934209.5766125</v>
      </c>
      <c r="CB19">
        <v>8491183200.5549088</v>
      </c>
      <c r="CC19">
        <v>9747599583.4222069</v>
      </c>
      <c r="CD19">
        <v>11235671061.43714</v>
      </c>
      <c r="CE19">
        <v>13460198289.697531</v>
      </c>
      <c r="CF19">
        <v>15854942950.61039</v>
      </c>
      <c r="CG19">
        <v>18473097688.768318</v>
      </c>
      <c r="CH19">
        <v>21902892583.963661</v>
      </c>
      <c r="CI19">
        <v>20594899945.744102</v>
      </c>
      <c r="CJ19" s="14">
        <f t="shared" ref="CJ19" si="22">CI19</f>
        <v>20594899945.744102</v>
      </c>
      <c r="CK19" s="14">
        <f t="shared" ref="CK19" si="23">CJ19</f>
        <v>20594899945.744102</v>
      </c>
      <c r="CL19">
        <f t="shared" si="9"/>
        <v>10449254</v>
      </c>
      <c r="CM19">
        <v>638193</v>
      </c>
      <c r="CN19">
        <v>642510</v>
      </c>
      <c r="CO19">
        <v>642070</v>
      </c>
      <c r="CP19">
        <v>647164</v>
      </c>
      <c r="CQ19">
        <v>671760</v>
      </c>
      <c r="CR19">
        <v>724807</v>
      </c>
      <c r="CS19">
        <v>811410</v>
      </c>
      <c r="CT19">
        <v>925733</v>
      </c>
      <c r="CU19">
        <v>1052359</v>
      </c>
      <c r="CV19">
        <v>1169578</v>
      </c>
      <c r="CW19">
        <v>1261835</v>
      </c>
    </row>
    <row r="20" spans="2:101" ht="14.25" customHeight="1" x14ac:dyDescent="0.25">
      <c r="B20" t="s">
        <v>580</v>
      </c>
      <c r="C20" t="s">
        <v>581</v>
      </c>
      <c r="D20">
        <v>57.148730198086362</v>
      </c>
      <c r="E20">
        <v>57.586576769795862</v>
      </c>
      <c r="F20">
        <v>58.01990864365213</v>
      </c>
      <c r="G20">
        <v>58.442185136315146</v>
      </c>
      <c r="I20" t="s">
        <v>23</v>
      </c>
      <c r="J20">
        <v>475.2496512597607</v>
      </c>
      <c r="K20">
        <v>546.84685398264742</v>
      </c>
      <c r="L20">
        <v>607.76494127690944</v>
      </c>
      <c r="M20">
        <v>674.93163067138073</v>
      </c>
      <c r="N20" s="38"/>
      <c r="O20" t="s">
        <v>23</v>
      </c>
      <c r="P20">
        <v>5.3068370805827669</v>
      </c>
      <c r="Q20">
        <v>5.2425134519436227</v>
      </c>
      <c r="R20">
        <v>5.0798314797546595</v>
      </c>
      <c r="S20">
        <v>4.6251025386104629</v>
      </c>
      <c r="T20">
        <v>4.8837642949988407</v>
      </c>
      <c r="U20">
        <f t="shared" si="3"/>
        <v>5.0276097691780706</v>
      </c>
      <c r="V20" s="38"/>
      <c r="W20" t="s">
        <v>23</v>
      </c>
      <c r="X20" t="s">
        <v>289</v>
      </c>
      <c r="Y20">
        <v>1.4000026236236589</v>
      </c>
      <c r="Z20">
        <v>1.2480335316436841</v>
      </c>
      <c r="AA20">
        <v>1.1199881568228747</v>
      </c>
      <c r="AB20">
        <v>1.051364529582743</v>
      </c>
      <c r="AC20">
        <v>1.0610699186905932</v>
      </c>
      <c r="AD20">
        <v>1.1240299655385793</v>
      </c>
      <c r="AE20">
        <f t="shared" si="4"/>
        <v>1.1000000000000001</v>
      </c>
      <c r="AG20" s="277" t="s">
        <v>26</v>
      </c>
      <c r="AH20" s="277">
        <v>0</v>
      </c>
      <c r="AI20" s="277">
        <v>0</v>
      </c>
      <c r="AJ20" s="277">
        <v>0</v>
      </c>
      <c r="AK20" s="277">
        <v>2118</v>
      </c>
      <c r="AL20" s="277">
        <v>5</v>
      </c>
      <c r="AM20" s="277">
        <v>0</v>
      </c>
      <c r="AN20" s="277">
        <v>0</v>
      </c>
      <c r="AO20" s="277">
        <v>0</v>
      </c>
      <c r="AP20" s="277">
        <v>8</v>
      </c>
      <c r="AQ20" s="277">
        <v>0</v>
      </c>
      <c r="AR20" s="277">
        <v>2131</v>
      </c>
      <c r="AS20" s="277" t="s">
        <v>26</v>
      </c>
      <c r="AT20" s="277">
        <v>0</v>
      </c>
      <c r="AU20" s="277">
        <v>0</v>
      </c>
      <c r="AV20" s="277">
        <v>0</v>
      </c>
      <c r="AW20" s="277">
        <v>0</v>
      </c>
      <c r="AX20" s="277">
        <v>0</v>
      </c>
      <c r="AY20" s="277">
        <v>0</v>
      </c>
      <c r="AZ20" s="277">
        <v>0</v>
      </c>
      <c r="BA20" s="277">
        <v>0</v>
      </c>
      <c r="BB20" s="277">
        <v>2</v>
      </c>
      <c r="BC20" s="277">
        <v>0</v>
      </c>
      <c r="BD20" s="277">
        <v>2</v>
      </c>
      <c r="BE20" s="277" t="s">
        <v>26</v>
      </c>
      <c r="BF20" s="277">
        <v>0</v>
      </c>
      <c r="BG20" s="277">
        <v>0</v>
      </c>
      <c r="BH20" s="277">
        <v>0</v>
      </c>
      <c r="BI20" s="277">
        <v>0</v>
      </c>
      <c r="BJ20" s="277">
        <v>238146</v>
      </c>
      <c r="BK20" s="277">
        <v>0</v>
      </c>
      <c r="BL20" s="277">
        <v>0</v>
      </c>
      <c r="BM20" s="277">
        <v>0</v>
      </c>
      <c r="BN20" s="277">
        <v>615000</v>
      </c>
      <c r="BO20" s="277">
        <v>0</v>
      </c>
      <c r="BP20" s="277">
        <v>853146</v>
      </c>
      <c r="BQ20" s="221"/>
      <c r="BR20" s="279">
        <f t="shared" si="0"/>
        <v>4546369992635.4805</v>
      </c>
      <c r="BS20" s="279">
        <f t="shared" si="1"/>
        <v>126586329</v>
      </c>
      <c r="BT20" s="280">
        <f t="shared" si="5"/>
        <v>1.6834361315588826E-5</v>
      </c>
      <c r="BU20" s="280">
        <f t="shared" si="6"/>
        <v>1.5799494430397773E-8</v>
      </c>
      <c r="BV20" s="280">
        <f t="shared" si="11"/>
        <v>1.8765432672263453E-4</v>
      </c>
      <c r="BX20" t="s">
        <v>23</v>
      </c>
      <c r="BY20">
        <f t="shared" si="7"/>
        <v>810380565969.37976</v>
      </c>
      <c r="BZ20">
        <v>47124925462.134766</v>
      </c>
      <c r="CA20">
        <v>46987842846.553001</v>
      </c>
      <c r="CB20">
        <v>47571130071.391258</v>
      </c>
      <c r="CC20">
        <v>51913661485.319519</v>
      </c>
      <c r="CD20">
        <v>56560744012.230339</v>
      </c>
      <c r="CE20">
        <v>60277560975.609756</v>
      </c>
      <c r="CF20">
        <v>61901116736.152473</v>
      </c>
      <c r="CG20">
        <v>68415421372.719376</v>
      </c>
      <c r="CH20">
        <v>79554350677.743774</v>
      </c>
      <c r="CI20">
        <v>89359767441.860474</v>
      </c>
      <c r="CJ20">
        <v>100357022443.83257</v>
      </c>
      <c r="CK20" s="14">
        <f t="shared" ref="CK20" si="24">CJ20</f>
        <v>100357022443.83257</v>
      </c>
      <c r="CL20">
        <f t="shared" si="9"/>
        <v>1687742391</v>
      </c>
      <c r="CM20">
        <v>129592275</v>
      </c>
      <c r="CN20">
        <v>131944584</v>
      </c>
      <c r="CO20">
        <v>134266428</v>
      </c>
      <c r="CP20">
        <v>136514768</v>
      </c>
      <c r="CQ20">
        <v>138633401</v>
      </c>
      <c r="CR20">
        <v>140587922</v>
      </c>
      <c r="CS20">
        <v>142353501</v>
      </c>
      <c r="CT20">
        <v>143956805</v>
      </c>
      <c r="CU20">
        <v>145478300</v>
      </c>
      <c r="CV20">
        <v>147030145</v>
      </c>
      <c r="CW20">
        <v>148692131</v>
      </c>
    </row>
    <row r="21" spans="2:101" ht="14.25" customHeight="1" x14ac:dyDescent="0.25">
      <c r="B21" t="s">
        <v>582</v>
      </c>
      <c r="C21" t="s">
        <v>583</v>
      </c>
      <c r="D21">
        <v>64.092740045899021</v>
      </c>
      <c r="E21">
        <v>64.39843668392146</v>
      </c>
      <c r="F21">
        <v>64.709510865801192</v>
      </c>
      <c r="G21">
        <v>65.044788905838175</v>
      </c>
      <c r="I21" t="s">
        <v>24</v>
      </c>
      <c r="J21">
        <v>12551.450934768682</v>
      </c>
      <c r="K21">
        <v>13484.515072745977</v>
      </c>
      <c r="L21">
        <v>13181.341567369385</v>
      </c>
      <c r="M21">
        <v>15034.8844441355</v>
      </c>
      <c r="N21" s="38"/>
      <c r="O21" t="s">
        <v>24</v>
      </c>
      <c r="P21">
        <v>3.2059444689152059</v>
      </c>
      <c r="Q21">
        <v>0.27200506578404315</v>
      </c>
      <c r="R21">
        <v>-2.6852660966085296E-2</v>
      </c>
      <c r="S21">
        <v>-5.4979065308811812</v>
      </c>
      <c r="U21">
        <f t="shared" si="3"/>
        <v>-0.51170241428700436</v>
      </c>
      <c r="V21" s="38"/>
      <c r="W21" t="s">
        <v>24</v>
      </c>
      <c r="X21" t="s">
        <v>290</v>
      </c>
      <c r="Y21">
        <v>0.20575453646102493</v>
      </c>
      <c r="Z21">
        <v>0.20643882027979307</v>
      </c>
      <c r="AA21">
        <v>0.20490904199272961</v>
      </c>
      <c r="AB21">
        <v>0.20669447113973341</v>
      </c>
      <c r="AC21">
        <v>0.20920125810086587</v>
      </c>
      <c r="AD21">
        <v>0.21278902552062631</v>
      </c>
      <c r="AE21">
        <f t="shared" si="4"/>
        <v>0.2</v>
      </c>
      <c r="AG21" s="277" t="s">
        <v>27</v>
      </c>
      <c r="AH21" s="277">
        <v>0</v>
      </c>
      <c r="AI21" s="277">
        <v>0</v>
      </c>
      <c r="AJ21" s="277">
        <v>0</v>
      </c>
      <c r="AK21" s="277">
        <v>0</v>
      </c>
      <c r="AL21" s="277">
        <v>1</v>
      </c>
      <c r="AM21" s="277">
        <v>0</v>
      </c>
      <c r="AN21" s="277">
        <v>0</v>
      </c>
      <c r="AO21" s="277">
        <v>0</v>
      </c>
      <c r="AP21" s="277">
        <v>54</v>
      </c>
      <c r="AQ21" s="277">
        <v>0</v>
      </c>
      <c r="AR21" s="277">
        <v>55</v>
      </c>
      <c r="AS21" s="277" t="s">
        <v>27</v>
      </c>
      <c r="AT21" s="277">
        <v>0</v>
      </c>
      <c r="AU21" s="277">
        <v>0</v>
      </c>
      <c r="AV21" s="277">
        <v>0</v>
      </c>
      <c r="AW21" s="277">
        <v>0</v>
      </c>
      <c r="AX21" s="277">
        <v>0</v>
      </c>
      <c r="AY21" s="277">
        <v>0</v>
      </c>
      <c r="AZ21" s="277">
        <v>0</v>
      </c>
      <c r="BA21" s="277">
        <v>0</v>
      </c>
      <c r="BB21" s="277">
        <v>570</v>
      </c>
      <c r="BC21" s="277">
        <v>0</v>
      </c>
      <c r="BD21" s="277">
        <v>570</v>
      </c>
      <c r="BE21" s="277" t="s">
        <v>27</v>
      </c>
      <c r="BF21" s="277">
        <v>0</v>
      </c>
      <c r="BG21" s="277">
        <v>0</v>
      </c>
      <c r="BH21" s="277">
        <v>0</v>
      </c>
      <c r="BI21" s="277">
        <v>0</v>
      </c>
      <c r="BJ21" s="277">
        <v>9697</v>
      </c>
      <c r="BK21" s="277">
        <v>0</v>
      </c>
      <c r="BL21" s="277">
        <v>0</v>
      </c>
      <c r="BM21" s="277">
        <v>0</v>
      </c>
      <c r="BN21" s="277">
        <v>542307</v>
      </c>
      <c r="BO21" s="277">
        <v>0</v>
      </c>
      <c r="BP21" s="277">
        <v>552004</v>
      </c>
      <c r="BQ21" s="221"/>
      <c r="BR21" s="279">
        <f t="shared" si="0"/>
        <v>13795523111.587288</v>
      </c>
      <c r="BS21" s="279">
        <f t="shared" si="1"/>
        <v>3577986</v>
      </c>
      <c r="BT21" s="280">
        <f t="shared" si="5"/>
        <v>1.5371776189174582E-5</v>
      </c>
      <c r="BU21" s="280">
        <f t="shared" si="6"/>
        <v>1.5930749868780928E-4</v>
      </c>
      <c r="BV21" s="280">
        <f t="shared" si="11"/>
        <v>4.0013270648385543E-2</v>
      </c>
      <c r="BX21" t="s">
        <v>24</v>
      </c>
      <c r="BY21">
        <f t="shared" si="7"/>
        <v>38197548947.847519</v>
      </c>
      <c r="BZ21">
        <v>2558850048</v>
      </c>
      <c r="CA21">
        <v>2554187133.6091399</v>
      </c>
      <c r="CB21">
        <v>2476105823.7269702</v>
      </c>
      <c r="CC21">
        <v>2694879717.511405</v>
      </c>
      <c r="CD21">
        <v>2824000000</v>
      </c>
      <c r="CE21">
        <v>3005000000</v>
      </c>
      <c r="CF21">
        <v>3190900000</v>
      </c>
      <c r="CG21">
        <v>3409200000</v>
      </c>
      <c r="CH21">
        <v>3670215312.5</v>
      </c>
      <c r="CI21">
        <v>3595210912.5</v>
      </c>
      <c r="CJ21">
        <v>4109500000</v>
      </c>
      <c r="CK21" s="14">
        <f t="shared" ref="CK21" si="25">CJ21</f>
        <v>4109500000</v>
      </c>
      <c r="CL21">
        <f t="shared" si="9"/>
        <v>3248627</v>
      </c>
      <c r="CM21">
        <v>267511</v>
      </c>
      <c r="CN21">
        <v>268192</v>
      </c>
      <c r="CO21">
        <v>268813</v>
      </c>
      <c r="CP21">
        <v>269389</v>
      </c>
      <c r="CQ21">
        <v>269947</v>
      </c>
      <c r="CR21">
        <v>270503</v>
      </c>
      <c r="CS21">
        <v>271062</v>
      </c>
      <c r="CT21">
        <v>271618</v>
      </c>
      <c r="CU21">
        <v>272180</v>
      </c>
      <c r="CV21">
        <v>272750</v>
      </c>
      <c r="CW21">
        <v>273331</v>
      </c>
    </row>
    <row r="22" spans="2:101" ht="14.25" customHeight="1" x14ac:dyDescent="0.25">
      <c r="B22" t="s">
        <v>584</v>
      </c>
      <c r="C22" t="s">
        <v>585</v>
      </c>
      <c r="D22">
        <v>71.486850262964197</v>
      </c>
      <c r="E22">
        <v>71.733727842944731</v>
      </c>
      <c r="F22">
        <v>71.980978193742459</v>
      </c>
      <c r="G22">
        <v>72.239138267772617</v>
      </c>
      <c r="I22" t="s">
        <v>25</v>
      </c>
      <c r="J22">
        <v>4666.6369816352244</v>
      </c>
      <c r="K22">
        <v>6328.2111170659664</v>
      </c>
      <c r="L22">
        <v>5182.6304041438661</v>
      </c>
      <c r="M22">
        <v>5765.0417128990748</v>
      </c>
      <c r="N22" s="38"/>
      <c r="O22" t="s">
        <v>25</v>
      </c>
      <c r="P22">
        <v>10.48501238781823</v>
      </c>
      <c r="Q22">
        <v>8.9888682385800678</v>
      </c>
      <c r="R22">
        <v>11.396425945036441</v>
      </c>
      <c r="S22">
        <v>1.1644330068042166</v>
      </c>
      <c r="T22">
        <v>7.7974583511591504</v>
      </c>
      <c r="U22">
        <f t="shared" si="3"/>
        <v>7.9664395858796215</v>
      </c>
      <c r="V22" s="38"/>
      <c r="W22" t="s">
        <v>25</v>
      </c>
      <c r="X22" t="s">
        <v>291</v>
      </c>
      <c r="Y22">
        <v>-0.49875411962934496</v>
      </c>
      <c r="Z22">
        <v>-0.44178144185329632</v>
      </c>
      <c r="AA22">
        <v>-0.3138750679448985</v>
      </c>
      <c r="AB22">
        <v>-1.0360639714276141</v>
      </c>
      <c r="AC22">
        <v>-0.99430407318552538</v>
      </c>
      <c r="AD22">
        <v>-0.1737071103981809</v>
      </c>
      <c r="AE22">
        <f t="shared" si="4"/>
        <v>-0.7</v>
      </c>
      <c r="AG22" s="277" t="s">
        <v>28</v>
      </c>
      <c r="AH22" s="277">
        <v>0</v>
      </c>
      <c r="AI22" s="277">
        <v>0</v>
      </c>
      <c r="AJ22" s="277">
        <v>844</v>
      </c>
      <c r="AK22" s="277">
        <v>0</v>
      </c>
      <c r="AL22" s="277">
        <v>81</v>
      </c>
      <c r="AM22" s="277">
        <v>0</v>
      </c>
      <c r="AN22" s="277">
        <v>0</v>
      </c>
      <c r="AO22" s="277">
        <v>0</v>
      </c>
      <c r="AP22" s="277">
        <v>0</v>
      </c>
      <c r="AQ22" s="277">
        <v>0</v>
      </c>
      <c r="AR22" s="277">
        <v>925</v>
      </c>
      <c r="AS22" s="277" t="s">
        <v>28</v>
      </c>
      <c r="AT22" s="277">
        <v>0</v>
      </c>
      <c r="AU22" s="277">
        <v>0</v>
      </c>
      <c r="AV22" s="277">
        <v>0</v>
      </c>
      <c r="AW22" s="277">
        <v>0</v>
      </c>
      <c r="AX22" s="277">
        <v>1000</v>
      </c>
      <c r="AY22" s="277">
        <v>0</v>
      </c>
      <c r="AZ22" s="277">
        <v>0</v>
      </c>
      <c r="BA22" s="277">
        <v>0</v>
      </c>
      <c r="BB22" s="277">
        <v>0</v>
      </c>
      <c r="BC22" s="277">
        <v>0</v>
      </c>
      <c r="BD22" s="277">
        <v>1000</v>
      </c>
      <c r="BE22" s="277" t="s">
        <v>28</v>
      </c>
      <c r="BF22" s="277">
        <v>0</v>
      </c>
      <c r="BG22" s="277">
        <v>0</v>
      </c>
      <c r="BH22" s="277">
        <v>0</v>
      </c>
      <c r="BI22" s="277">
        <v>0</v>
      </c>
      <c r="BJ22" s="277">
        <v>0</v>
      </c>
      <c r="BK22" s="277">
        <v>0</v>
      </c>
      <c r="BL22" s="277">
        <v>0</v>
      </c>
      <c r="BM22" s="277">
        <v>0</v>
      </c>
      <c r="BN22" s="277">
        <v>0</v>
      </c>
      <c r="BO22" s="277">
        <v>0</v>
      </c>
      <c r="BP22" s="277">
        <v>0</v>
      </c>
      <c r="BQ22" s="221"/>
      <c r="BR22" s="279">
        <f t="shared" si="0"/>
        <v>56194803038.892059</v>
      </c>
      <c r="BS22" s="279">
        <f t="shared" si="1"/>
        <v>93015665</v>
      </c>
      <c r="BT22" s="280">
        <f t="shared" si="5"/>
        <v>9.9445614886481755E-6</v>
      </c>
      <c r="BU22" s="280">
        <f t="shared" si="6"/>
        <v>1.0750877285025055E-5</v>
      </c>
      <c r="BV22" s="280">
        <f t="shared" si="11"/>
        <v>0</v>
      </c>
      <c r="BX22" t="s">
        <v>25</v>
      </c>
      <c r="BY22">
        <f t="shared" si="7"/>
        <v>412562355616.45416</v>
      </c>
      <c r="BZ22">
        <v>12736856485.106791</v>
      </c>
      <c r="CA22">
        <v>12354820143.884892</v>
      </c>
      <c r="CB22">
        <v>14594925392.969078</v>
      </c>
      <c r="CC22">
        <v>17825436034.536636</v>
      </c>
      <c r="CD22">
        <v>23141587717.763344</v>
      </c>
      <c r="CE22">
        <v>30210091836.829445</v>
      </c>
      <c r="CF22">
        <v>36961918858.738525</v>
      </c>
      <c r="CG22">
        <v>45275711995.824951</v>
      </c>
      <c r="CH22">
        <v>60763483146.067413</v>
      </c>
      <c r="CI22">
        <v>49271267252.195732</v>
      </c>
      <c r="CJ22">
        <v>54713128376.268669</v>
      </c>
      <c r="CK22" s="14">
        <f t="shared" ref="CK22" si="26">CJ22</f>
        <v>54713128376.268669</v>
      </c>
      <c r="CL22">
        <f t="shared" si="9"/>
        <v>116898789.35165229</v>
      </c>
      <c r="CM22">
        <v>10005000</v>
      </c>
      <c r="CN22">
        <v>9970260.0552986842</v>
      </c>
      <c r="CO22">
        <v>9925000</v>
      </c>
      <c r="CP22">
        <v>9873968.3511747196</v>
      </c>
      <c r="CQ22">
        <v>9824469.4513240773</v>
      </c>
      <c r="CR22">
        <v>9775591.493854804</v>
      </c>
      <c r="CS22">
        <v>9732500</v>
      </c>
      <c r="CT22">
        <v>9702000</v>
      </c>
      <c r="CU22">
        <v>9602000</v>
      </c>
      <c r="CV22">
        <v>9507000</v>
      </c>
      <c r="CW22">
        <v>9490500</v>
      </c>
    </row>
    <row r="23" spans="2:101" ht="14.25" customHeight="1" x14ac:dyDescent="0.25">
      <c r="B23" t="s">
        <v>586</v>
      </c>
      <c r="C23" t="s">
        <v>587</v>
      </c>
      <c r="D23">
        <v>71.033641725670265</v>
      </c>
      <c r="E23">
        <v>71.269722175037586</v>
      </c>
      <c r="F23">
        <v>71.505045360521734</v>
      </c>
      <c r="G23">
        <v>71.749816037842251</v>
      </c>
      <c r="I23" t="s">
        <v>26</v>
      </c>
      <c r="J23">
        <v>43229.041326659033</v>
      </c>
      <c r="K23">
        <v>47340.952629752654</v>
      </c>
      <c r="L23">
        <v>43799.181643804972</v>
      </c>
      <c r="M23">
        <v>43144.343435501811</v>
      </c>
      <c r="N23" s="38"/>
      <c r="O23" t="s">
        <v>26</v>
      </c>
      <c r="P23">
        <v>2.0268334320276153</v>
      </c>
      <c r="Q23">
        <v>2.1469822524019975</v>
      </c>
      <c r="R23">
        <v>0.16241680060294073</v>
      </c>
      <c r="S23">
        <v>-3.6194089266539464</v>
      </c>
      <c r="T23">
        <v>1.3316163548058313</v>
      </c>
      <c r="U23">
        <f t="shared" si="3"/>
        <v>0.40968798263688766</v>
      </c>
      <c r="V23" s="38"/>
      <c r="W23" t="s">
        <v>26</v>
      </c>
      <c r="X23" t="s">
        <v>292</v>
      </c>
      <c r="Y23">
        <v>0.55204610470353255</v>
      </c>
      <c r="Z23">
        <v>0.65955821498069878</v>
      </c>
      <c r="AA23">
        <v>0.73433083076591921</v>
      </c>
      <c r="AB23">
        <v>0.78997684548014879</v>
      </c>
      <c r="AC23">
        <v>0.80459957261986115</v>
      </c>
      <c r="AD23">
        <v>0.76275814717755985</v>
      </c>
      <c r="AE23">
        <f t="shared" si="4"/>
        <v>0.8</v>
      </c>
      <c r="AG23" s="277" t="s">
        <v>29</v>
      </c>
      <c r="AH23" s="277">
        <v>0</v>
      </c>
      <c r="AI23" s="277">
        <v>0</v>
      </c>
      <c r="AJ23" s="277">
        <v>0</v>
      </c>
      <c r="AK23" s="277">
        <v>0</v>
      </c>
      <c r="AL23" s="277">
        <v>0</v>
      </c>
      <c r="AM23" s="277">
        <v>0</v>
      </c>
      <c r="AN23" s="277">
        <v>0</v>
      </c>
      <c r="AO23" s="277">
        <v>0</v>
      </c>
      <c r="AP23" s="277">
        <v>4</v>
      </c>
      <c r="AQ23" s="277">
        <v>0</v>
      </c>
      <c r="AR23" s="277">
        <v>4</v>
      </c>
      <c r="AS23" s="277" t="s">
        <v>29</v>
      </c>
      <c r="AT23" s="277">
        <v>0</v>
      </c>
      <c r="AU23" s="277">
        <v>0</v>
      </c>
      <c r="AV23" s="277">
        <v>0</v>
      </c>
      <c r="AW23" s="277">
        <v>0</v>
      </c>
      <c r="AX23" s="277">
        <v>0</v>
      </c>
      <c r="AY23" s="277">
        <v>0</v>
      </c>
      <c r="AZ23" s="277">
        <v>0</v>
      </c>
      <c r="BA23" s="277">
        <v>0</v>
      </c>
      <c r="BB23" s="277">
        <v>0</v>
      </c>
      <c r="BC23" s="277">
        <v>0</v>
      </c>
      <c r="BD23" s="277">
        <v>0</v>
      </c>
      <c r="BE23" s="277" t="s">
        <v>29</v>
      </c>
      <c r="BF23" s="277">
        <v>0</v>
      </c>
      <c r="BG23" s="277">
        <v>0</v>
      </c>
      <c r="BH23" s="277">
        <v>0</v>
      </c>
      <c r="BI23" s="277">
        <v>0</v>
      </c>
      <c r="BJ23" s="277">
        <v>0</v>
      </c>
      <c r="BK23" s="277">
        <v>0</v>
      </c>
      <c r="BL23" s="277">
        <v>0</v>
      </c>
      <c r="BM23" s="277">
        <v>0</v>
      </c>
      <c r="BN23" s="277">
        <v>300000</v>
      </c>
      <c r="BO23" s="277">
        <v>0</v>
      </c>
      <c r="BP23" s="277">
        <v>300000</v>
      </c>
      <c r="BQ23" s="221"/>
      <c r="BR23" s="279">
        <f t="shared" si="0"/>
        <v>59029989000</v>
      </c>
      <c r="BS23" s="279">
        <f t="shared" si="1"/>
        <v>762871</v>
      </c>
      <c r="BT23" s="280">
        <f t="shared" si="5"/>
        <v>5.2433504485030887E-6</v>
      </c>
      <c r="BU23" s="280">
        <f t="shared" si="6"/>
        <v>0</v>
      </c>
      <c r="BV23" s="280">
        <f t="shared" si="11"/>
        <v>5.082162559779572E-3</v>
      </c>
      <c r="BX23" t="s">
        <v>26</v>
      </c>
      <c r="BY23">
        <f t="shared" si="7"/>
        <v>4546369992635.4805</v>
      </c>
      <c r="BZ23">
        <v>232672286714.57529</v>
      </c>
      <c r="CA23">
        <v>232485995525.72708</v>
      </c>
      <c r="CB23">
        <v>252794654620.74155</v>
      </c>
      <c r="CC23">
        <v>311689091792.32507</v>
      </c>
      <c r="CD23">
        <v>361689544492.24884</v>
      </c>
      <c r="CE23">
        <v>377253332835.89514</v>
      </c>
      <c r="CF23">
        <v>399800035376.42651</v>
      </c>
      <c r="CG23">
        <v>459338824424.68091</v>
      </c>
      <c r="CH23">
        <v>507020324458.92993</v>
      </c>
      <c r="CI23">
        <v>472877558023.06891</v>
      </c>
      <c r="CJ23">
        <v>469374172185.43048</v>
      </c>
      <c r="CK23" s="14">
        <f t="shared" ref="CK23" si="27">CJ23</f>
        <v>469374172185.43048</v>
      </c>
      <c r="CL23">
        <f t="shared" si="9"/>
        <v>126586329</v>
      </c>
      <c r="CM23">
        <v>10252000</v>
      </c>
      <c r="CN23">
        <v>10287000</v>
      </c>
      <c r="CO23">
        <v>10333000</v>
      </c>
      <c r="CP23">
        <v>10376133</v>
      </c>
      <c r="CQ23">
        <v>10421137</v>
      </c>
      <c r="CR23">
        <v>10478617</v>
      </c>
      <c r="CS23">
        <v>10547958</v>
      </c>
      <c r="CT23">
        <v>10625700</v>
      </c>
      <c r="CU23">
        <v>10709973</v>
      </c>
      <c r="CV23">
        <v>10796493</v>
      </c>
      <c r="CW23">
        <v>10879159</v>
      </c>
    </row>
    <row r="24" spans="2:101" ht="14.25" customHeight="1" x14ac:dyDescent="0.25">
      <c r="B24" t="s">
        <v>588</v>
      </c>
      <c r="C24" t="s">
        <v>589</v>
      </c>
      <c r="D24">
        <v>68.006053329308372</v>
      </c>
      <c r="E24">
        <v>68.27985003674543</v>
      </c>
      <c r="F24">
        <v>68.540998661779909</v>
      </c>
      <c r="G24">
        <v>68.831834350485607</v>
      </c>
      <c r="I24" t="s">
        <v>27</v>
      </c>
      <c r="J24">
        <v>4098.7212068851813</v>
      </c>
      <c r="K24">
        <v>4218.2552002483699</v>
      </c>
      <c r="L24">
        <v>4048.6194477791119</v>
      </c>
      <c r="M24">
        <v>4064.403829416884</v>
      </c>
      <c r="N24" s="38"/>
      <c r="O24" t="s">
        <v>27</v>
      </c>
      <c r="P24">
        <v>1.3244123829616399</v>
      </c>
      <c r="Q24">
        <v>-1.9500276238659353</v>
      </c>
      <c r="R24">
        <v>0.17850008744404988</v>
      </c>
      <c r="S24">
        <v>-3.2825181915890482</v>
      </c>
      <c r="T24">
        <v>-0.53503426819739275</v>
      </c>
      <c r="U24">
        <f t="shared" si="3"/>
        <v>-0.85293352264933731</v>
      </c>
      <c r="V24" s="38"/>
      <c r="W24" t="s">
        <v>27</v>
      </c>
      <c r="X24" t="s">
        <v>293</v>
      </c>
      <c r="Y24">
        <v>3.2036165838258275</v>
      </c>
      <c r="Z24">
        <v>3.2323199124415272</v>
      </c>
      <c r="AA24">
        <v>3.3007503014407287</v>
      </c>
      <c r="AB24">
        <v>3.3462718109645273</v>
      </c>
      <c r="AC24">
        <v>3.3880853955534285</v>
      </c>
      <c r="AD24">
        <v>3.3931563230132125</v>
      </c>
      <c r="AE24">
        <f t="shared" si="4"/>
        <v>3.4</v>
      </c>
      <c r="AG24" s="277" t="s">
        <v>218</v>
      </c>
      <c r="AH24" s="277">
        <v>0</v>
      </c>
      <c r="AI24" s="277">
        <v>0</v>
      </c>
      <c r="AJ24" s="277">
        <v>0</v>
      </c>
      <c r="AK24" s="277">
        <v>0</v>
      </c>
      <c r="AL24" s="277">
        <v>200</v>
      </c>
      <c r="AM24" s="277">
        <v>0</v>
      </c>
      <c r="AN24" s="277">
        <v>0</v>
      </c>
      <c r="AO24" s="277">
        <v>0</v>
      </c>
      <c r="AP24" s="277">
        <v>12</v>
      </c>
      <c r="AQ24" s="277">
        <v>0</v>
      </c>
      <c r="AR24" s="277">
        <v>212</v>
      </c>
      <c r="AS24" s="277" t="s">
        <v>218</v>
      </c>
      <c r="AT24" s="277">
        <v>0</v>
      </c>
      <c r="AU24" s="277">
        <v>0</v>
      </c>
      <c r="AV24" s="277">
        <v>0</v>
      </c>
      <c r="AW24" s="277">
        <v>0</v>
      </c>
      <c r="AX24" s="277">
        <v>0</v>
      </c>
      <c r="AY24" s="277">
        <v>0</v>
      </c>
      <c r="AZ24" s="277">
        <v>0</v>
      </c>
      <c r="BA24" s="277">
        <v>0</v>
      </c>
      <c r="BB24" s="277">
        <v>0</v>
      </c>
      <c r="BC24" s="277">
        <v>0</v>
      </c>
      <c r="BD24" s="277">
        <v>0</v>
      </c>
      <c r="BE24" s="277" t="s">
        <v>218</v>
      </c>
      <c r="BF24" s="277">
        <v>0</v>
      </c>
      <c r="BG24" s="277">
        <v>0</v>
      </c>
      <c r="BH24" s="277">
        <v>0</v>
      </c>
      <c r="BI24" s="277">
        <v>0</v>
      </c>
      <c r="BJ24" s="277">
        <v>0</v>
      </c>
      <c r="BK24" s="277">
        <v>0</v>
      </c>
      <c r="BL24" s="277">
        <v>0</v>
      </c>
      <c r="BM24" s="277">
        <v>0</v>
      </c>
      <c r="BN24" s="277">
        <v>0</v>
      </c>
      <c r="BO24" s="277">
        <v>0</v>
      </c>
      <c r="BP24" s="277">
        <v>0</v>
      </c>
      <c r="BQ24" s="221"/>
      <c r="BR24" s="279">
        <f t="shared" si="0"/>
        <v>11158994406.512421</v>
      </c>
      <c r="BS24" s="279">
        <f t="shared" si="1"/>
        <v>7921630</v>
      </c>
      <c r="BT24" s="280">
        <f t="shared" ref="BT24:BT34" si="28">AR24/BS24</f>
        <v>2.6762168897057804E-5</v>
      </c>
      <c r="BU24" s="280">
        <f t="shared" ref="BU24:BU34" si="29">BD24/BS24</f>
        <v>0</v>
      </c>
      <c r="BV24" s="280">
        <f t="shared" si="11"/>
        <v>0</v>
      </c>
      <c r="BX24" t="s">
        <v>27</v>
      </c>
      <c r="BY24">
        <f t="shared" si="7"/>
        <v>13795523111.587288</v>
      </c>
      <c r="BZ24">
        <v>832072464.65277636</v>
      </c>
      <c r="CA24">
        <v>871840755.3967669</v>
      </c>
      <c r="CB24">
        <v>932676403.18105638</v>
      </c>
      <c r="CC24">
        <v>988199088.30911088</v>
      </c>
      <c r="CD24">
        <v>1056303706.2921772</v>
      </c>
      <c r="CE24">
        <v>1114874607.7766886</v>
      </c>
      <c r="CF24">
        <v>1213104430.0339775</v>
      </c>
      <c r="CG24">
        <v>1276751655.9447339</v>
      </c>
      <c r="CH24">
        <v>1358700000</v>
      </c>
      <c r="CI24">
        <v>1349000000</v>
      </c>
      <c r="CJ24">
        <v>1401000000</v>
      </c>
      <c r="CK24" s="14">
        <f t="shared" ref="CK24" si="30">CJ24</f>
        <v>1401000000</v>
      </c>
      <c r="CL24">
        <f t="shared" si="9"/>
        <v>3577986</v>
      </c>
      <c r="CM24">
        <v>249800</v>
      </c>
      <c r="CN24">
        <v>257300</v>
      </c>
      <c r="CO24">
        <v>265200</v>
      </c>
      <c r="CP24">
        <v>273700</v>
      </c>
      <c r="CQ24">
        <v>282600</v>
      </c>
      <c r="CR24">
        <v>291800</v>
      </c>
      <c r="CS24">
        <v>301386</v>
      </c>
      <c r="CT24">
        <v>311500</v>
      </c>
      <c r="CU24">
        <v>322100</v>
      </c>
      <c r="CV24">
        <v>333200</v>
      </c>
      <c r="CW24">
        <v>344700</v>
      </c>
    </row>
    <row r="25" spans="2:101" ht="14.25" customHeight="1" x14ac:dyDescent="0.25">
      <c r="B25" t="s">
        <v>8</v>
      </c>
      <c r="C25" t="s">
        <v>590</v>
      </c>
      <c r="D25">
        <v>77.889190196945606</v>
      </c>
      <c r="E25">
        <v>78.131449645538964</v>
      </c>
      <c r="F25">
        <v>78.237658294871451</v>
      </c>
      <c r="G25">
        <v>78.345022394010144</v>
      </c>
      <c r="I25" t="s">
        <v>28</v>
      </c>
      <c r="J25">
        <v>683.65212972865766</v>
      </c>
      <c r="K25">
        <v>799.75597286466609</v>
      </c>
      <c r="L25">
        <v>771.70877015773465</v>
      </c>
      <c r="M25">
        <v>749.50698217749448</v>
      </c>
      <c r="N25" s="38"/>
      <c r="O25" t="s">
        <v>28</v>
      </c>
      <c r="P25">
        <v>0.95320915873597301</v>
      </c>
      <c r="Q25">
        <v>1.4943781954257958</v>
      </c>
      <c r="R25">
        <v>2.0384709274076585</v>
      </c>
      <c r="S25">
        <v>0.83397058582472994</v>
      </c>
      <c r="T25">
        <v>0.1122288271988765</v>
      </c>
      <c r="U25">
        <f t="shared" si="3"/>
        <v>1.0864515389186067</v>
      </c>
      <c r="V25" s="38"/>
      <c r="W25" t="s">
        <v>28</v>
      </c>
      <c r="X25" t="s">
        <v>294</v>
      </c>
      <c r="Y25">
        <v>3.1372456702114797</v>
      </c>
      <c r="Z25">
        <v>3.0694815993494893</v>
      </c>
      <c r="AA25">
        <v>3.014014192009443</v>
      </c>
      <c r="AB25">
        <v>2.9562369752856514</v>
      </c>
      <c r="AC25">
        <v>2.8990662089553609</v>
      </c>
      <c r="AD25">
        <v>2.8437143264245299</v>
      </c>
      <c r="AE25">
        <f t="shared" si="4"/>
        <v>2.9</v>
      </c>
      <c r="AG25" s="277" t="s">
        <v>297</v>
      </c>
      <c r="AH25" s="277">
        <v>0</v>
      </c>
      <c r="AI25" s="277">
        <v>0</v>
      </c>
      <c r="AJ25" s="277">
        <v>57</v>
      </c>
      <c r="AK25" s="277">
        <v>19</v>
      </c>
      <c r="AL25" s="277">
        <v>443</v>
      </c>
      <c r="AM25" s="277">
        <v>0</v>
      </c>
      <c r="AN25" s="277">
        <v>0</v>
      </c>
      <c r="AO25" s="277">
        <v>69</v>
      </c>
      <c r="AP25" s="277">
        <v>20</v>
      </c>
      <c r="AQ25" s="277">
        <v>0</v>
      </c>
      <c r="AR25" s="277">
        <v>608</v>
      </c>
      <c r="AS25" s="277" t="s">
        <v>297</v>
      </c>
      <c r="AT25" s="277">
        <v>0</v>
      </c>
      <c r="AU25" s="277">
        <v>0</v>
      </c>
      <c r="AV25" s="277">
        <v>0</v>
      </c>
      <c r="AW25" s="277">
        <v>5</v>
      </c>
      <c r="AX25" s="277">
        <v>235</v>
      </c>
      <c r="AY25" s="277">
        <v>0</v>
      </c>
      <c r="AZ25" s="277">
        <v>0</v>
      </c>
      <c r="BA25" s="277">
        <v>11</v>
      </c>
      <c r="BB25" s="277">
        <v>0</v>
      </c>
      <c r="BC25" s="277">
        <v>0</v>
      </c>
      <c r="BD25" s="277">
        <v>251</v>
      </c>
      <c r="BE25" s="277" t="s">
        <v>297</v>
      </c>
      <c r="BF25" s="277">
        <v>0</v>
      </c>
      <c r="BG25" s="277">
        <v>100000</v>
      </c>
      <c r="BH25" s="277">
        <v>0</v>
      </c>
      <c r="BI25" s="277">
        <v>0</v>
      </c>
      <c r="BJ25" s="277">
        <v>847000</v>
      </c>
      <c r="BK25" s="277">
        <v>0</v>
      </c>
      <c r="BL25" s="277">
        <v>0</v>
      </c>
      <c r="BM25" s="277">
        <v>0</v>
      </c>
      <c r="BN25" s="277">
        <v>0</v>
      </c>
      <c r="BO25" s="277">
        <v>0</v>
      </c>
      <c r="BP25" s="277">
        <v>947000</v>
      </c>
      <c r="BQ25" s="221"/>
      <c r="BR25" s="279">
        <f t="shared" si="0"/>
        <v>148736173295.04462</v>
      </c>
      <c r="BS25" s="279">
        <f t="shared" si="1"/>
        <v>110397861</v>
      </c>
      <c r="BT25" s="280">
        <f t="shared" si="28"/>
        <v>5.5073530817775537E-6</v>
      </c>
      <c r="BU25" s="280">
        <f t="shared" si="29"/>
        <v>2.2735947755364572E-6</v>
      </c>
      <c r="BV25" s="280">
        <f t="shared" si="11"/>
        <v>6.3669783820608141E-3</v>
      </c>
      <c r="BX25" t="s">
        <v>28</v>
      </c>
      <c r="BY25">
        <f t="shared" si="7"/>
        <v>56194803038.892059</v>
      </c>
      <c r="BZ25">
        <v>2254838684.5133543</v>
      </c>
      <c r="CA25">
        <v>2371785987.1221218</v>
      </c>
      <c r="CB25">
        <v>2807357350.8945608</v>
      </c>
      <c r="CC25">
        <v>3557983482.4501028</v>
      </c>
      <c r="CD25">
        <v>4047438048.5677419</v>
      </c>
      <c r="CE25">
        <v>4287463884.0650053</v>
      </c>
      <c r="CF25">
        <v>4734839067.4902945</v>
      </c>
      <c r="CG25">
        <v>5546177809.0292053</v>
      </c>
      <c r="CH25">
        <v>6682744914.1376925</v>
      </c>
      <c r="CI25">
        <v>6638062119.5884676</v>
      </c>
      <c r="CJ25">
        <v>6633055845.5167513</v>
      </c>
      <c r="CK25" s="14">
        <f t="shared" ref="CK25" si="31">CJ25</f>
        <v>6633055845.5167513</v>
      </c>
      <c r="CL25">
        <f t="shared" si="9"/>
        <v>93015665</v>
      </c>
      <c r="CM25">
        <v>6517810</v>
      </c>
      <c r="CN25">
        <v>6721337</v>
      </c>
      <c r="CO25">
        <v>6937985</v>
      </c>
      <c r="CP25">
        <v>7164976</v>
      </c>
      <c r="CQ25">
        <v>7397985</v>
      </c>
      <c r="CR25">
        <v>7633757</v>
      </c>
      <c r="CS25">
        <v>7871707</v>
      </c>
      <c r="CT25">
        <v>8112573</v>
      </c>
      <c r="CU25">
        <v>8355980</v>
      </c>
      <c r="CV25">
        <v>8601771</v>
      </c>
      <c r="CW25">
        <v>8849892</v>
      </c>
    </row>
    <row r="26" spans="2:101" ht="14.25" customHeight="1" x14ac:dyDescent="0.25">
      <c r="B26" t="s">
        <v>591</v>
      </c>
      <c r="C26" t="s">
        <v>592</v>
      </c>
      <c r="I26" t="s">
        <v>29</v>
      </c>
      <c r="J26">
        <v>91574.140625</v>
      </c>
      <c r="K26">
        <v>94515.54517133956</v>
      </c>
      <c r="L26">
        <v>88746.894409937886</v>
      </c>
      <c r="N26" s="38"/>
      <c r="O26" t="s">
        <v>29</v>
      </c>
      <c r="P26">
        <v>6.016426332288404</v>
      </c>
      <c r="Q26">
        <v>3.8743750000000148</v>
      </c>
      <c r="R26">
        <v>-0.61059190031153321</v>
      </c>
      <c r="S26">
        <v>-8.3854037267080628</v>
      </c>
      <c r="U26">
        <f t="shared" si="3"/>
        <v>0.22370142631720569</v>
      </c>
      <c r="V26" s="38"/>
      <c r="W26" t="s">
        <v>29</v>
      </c>
      <c r="X26" t="s">
        <v>295</v>
      </c>
      <c r="Y26">
        <v>0.39481996209729253</v>
      </c>
      <c r="Z26">
        <v>0.36180588327827667</v>
      </c>
      <c r="AA26">
        <v>0.31347962382446415</v>
      </c>
      <c r="AB26">
        <v>0.31250000000000444</v>
      </c>
      <c r="AC26">
        <v>0.31152647975078995</v>
      </c>
      <c r="AD26">
        <v>0.31055900621115295</v>
      </c>
      <c r="AE26">
        <f t="shared" si="4"/>
        <v>0.3</v>
      </c>
      <c r="AG26" s="277" t="s">
        <v>910</v>
      </c>
      <c r="AH26" s="277">
        <v>0</v>
      </c>
      <c r="AI26" s="277">
        <v>0</v>
      </c>
      <c r="AJ26" s="277">
        <v>0</v>
      </c>
      <c r="AK26" s="277">
        <v>3</v>
      </c>
      <c r="AL26" s="277">
        <v>3</v>
      </c>
      <c r="AM26" s="277">
        <v>0</v>
      </c>
      <c r="AN26" s="277">
        <v>0</v>
      </c>
      <c r="AO26" s="277">
        <v>6</v>
      </c>
      <c r="AP26" s="277">
        <v>4</v>
      </c>
      <c r="AQ26" s="277">
        <v>0</v>
      </c>
      <c r="AR26" s="277">
        <v>16</v>
      </c>
      <c r="AS26" s="277" t="s">
        <v>910</v>
      </c>
      <c r="AT26" s="277">
        <v>0</v>
      </c>
      <c r="AU26" s="277">
        <v>0</v>
      </c>
      <c r="AV26" s="277">
        <v>0</v>
      </c>
      <c r="AW26" s="277">
        <v>0</v>
      </c>
      <c r="AX26" s="277">
        <v>0</v>
      </c>
      <c r="AY26" s="277">
        <v>0</v>
      </c>
      <c r="AZ26" s="277">
        <v>0</v>
      </c>
      <c r="BA26" s="277">
        <v>3</v>
      </c>
      <c r="BB26" s="277">
        <v>0</v>
      </c>
      <c r="BC26" s="277">
        <v>0</v>
      </c>
      <c r="BD26" s="277">
        <v>3</v>
      </c>
      <c r="BE26" t="s">
        <v>31</v>
      </c>
      <c r="BF26" s="277">
        <v>0</v>
      </c>
      <c r="BG26" s="277">
        <v>298000</v>
      </c>
      <c r="BH26" s="277">
        <v>0</v>
      </c>
      <c r="BI26" s="277">
        <v>0</v>
      </c>
      <c r="BJ26" s="277">
        <v>87000</v>
      </c>
      <c r="BK26" s="277">
        <v>0</v>
      </c>
      <c r="BL26" s="277">
        <v>0</v>
      </c>
      <c r="BM26" s="277">
        <v>0</v>
      </c>
      <c r="BN26" s="277">
        <v>0</v>
      </c>
      <c r="BO26" s="277">
        <v>0</v>
      </c>
      <c r="BP26" s="277">
        <v>385000</v>
      </c>
      <c r="BQ26" s="221"/>
      <c r="BR26" s="279">
        <f t="shared" si="0"/>
        <v>143274889434.88531</v>
      </c>
      <c r="BS26" s="279">
        <f t="shared" si="1"/>
        <v>45185794</v>
      </c>
      <c r="BT26" s="280">
        <f t="shared" si="28"/>
        <v>3.5409358967997773E-7</v>
      </c>
      <c r="BU26" s="280">
        <f t="shared" si="29"/>
        <v>6.6392548064995822E-8</v>
      </c>
      <c r="BV26" s="280">
        <f t="shared" si="11"/>
        <v>2.687142188826971E-3</v>
      </c>
      <c r="BX26" t="s">
        <v>29</v>
      </c>
      <c r="BY26">
        <f t="shared" si="7"/>
        <v>59029989000</v>
      </c>
      <c r="BZ26">
        <v>3507864000</v>
      </c>
      <c r="CA26">
        <v>3660790000</v>
      </c>
      <c r="CB26">
        <v>3919849000</v>
      </c>
      <c r="CC26">
        <v>4168843000</v>
      </c>
      <c r="CD26">
        <v>4464576000</v>
      </c>
      <c r="CE26">
        <v>4846147000</v>
      </c>
      <c r="CF26">
        <v>5387377000</v>
      </c>
      <c r="CG26">
        <v>5860745000</v>
      </c>
      <c r="CH26">
        <v>6067898000</v>
      </c>
      <c r="CI26">
        <v>5715300000</v>
      </c>
      <c r="CJ26" s="14">
        <f t="shared" ref="CJ26" si="32">CI26</f>
        <v>5715300000</v>
      </c>
      <c r="CK26" s="14">
        <f t="shared" ref="CK26" si="33">CJ26</f>
        <v>5715300000</v>
      </c>
      <c r="CL26">
        <f t="shared" si="9"/>
        <v>762871</v>
      </c>
      <c r="CM26">
        <v>62131</v>
      </c>
      <c r="CN26">
        <v>62460</v>
      </c>
      <c r="CO26">
        <v>62750</v>
      </c>
      <c r="CP26">
        <v>63040</v>
      </c>
      <c r="CQ26">
        <v>63320</v>
      </c>
      <c r="CR26">
        <v>63570</v>
      </c>
      <c r="CS26">
        <v>63800</v>
      </c>
      <c r="CT26">
        <v>64000</v>
      </c>
      <c r="CU26">
        <v>64200</v>
      </c>
      <c r="CV26">
        <v>64400.000000000007</v>
      </c>
      <c r="CW26">
        <v>64599.999999999993</v>
      </c>
    </row>
    <row r="27" spans="2:101" ht="14.25" customHeight="1" x14ac:dyDescent="0.25">
      <c r="B27" t="s">
        <v>593</v>
      </c>
      <c r="C27" t="s">
        <v>594</v>
      </c>
      <c r="D27">
        <v>78.519031132394389</v>
      </c>
      <c r="E27">
        <v>78.743472646427563</v>
      </c>
      <c r="F27">
        <v>78.918564742988764</v>
      </c>
      <c r="G27">
        <v>79.120457215936966</v>
      </c>
      <c r="I27" t="s">
        <v>218</v>
      </c>
      <c r="J27">
        <v>1736.9720471724117</v>
      </c>
      <c r="K27">
        <v>1792.9071543828529</v>
      </c>
      <c r="L27">
        <v>1772.1018238677132</v>
      </c>
      <c r="M27">
        <v>2088.4345887474688</v>
      </c>
      <c r="N27" s="38"/>
      <c r="O27" t="s">
        <v>218</v>
      </c>
      <c r="P27">
        <v>4.4123572845007999</v>
      </c>
      <c r="Q27">
        <v>15.545184044937173</v>
      </c>
      <c r="R27">
        <v>2.7617468095720596</v>
      </c>
      <c r="S27">
        <v>4.8886231988438453</v>
      </c>
      <c r="T27">
        <v>5.6266625688676299</v>
      </c>
      <c r="U27">
        <f t="shared" si="3"/>
        <v>6.6469147813443019</v>
      </c>
      <c r="V27" s="38"/>
      <c r="W27" t="s">
        <v>218</v>
      </c>
      <c r="X27" t="s">
        <v>296</v>
      </c>
      <c r="Y27">
        <v>2.5956886108936419</v>
      </c>
      <c r="Z27">
        <v>2.3071937831373677</v>
      </c>
      <c r="AA27">
        <v>2.0392971734798691</v>
      </c>
      <c r="AB27">
        <v>1.8392626367422487</v>
      </c>
      <c r="AC27">
        <v>1.73880798864532</v>
      </c>
      <c r="AD27">
        <v>1.7053702219905147</v>
      </c>
      <c r="AE27">
        <f t="shared" si="4"/>
        <v>1.8</v>
      </c>
      <c r="AG27" s="277" t="s">
        <v>32</v>
      </c>
      <c r="AH27" s="277">
        <v>0</v>
      </c>
      <c r="AI27" s="277">
        <v>0</v>
      </c>
      <c r="AJ27" s="277">
        <v>472</v>
      </c>
      <c r="AK27" s="277">
        <v>0</v>
      </c>
      <c r="AL27" s="277">
        <v>3</v>
      </c>
      <c r="AM27" s="277">
        <v>0</v>
      </c>
      <c r="AN27" s="277">
        <v>0</v>
      </c>
      <c r="AO27" s="277">
        <v>0</v>
      </c>
      <c r="AP27" s="277">
        <v>0</v>
      </c>
      <c r="AQ27" s="277">
        <v>0</v>
      </c>
      <c r="AR27" s="277">
        <v>475</v>
      </c>
      <c r="AS27" s="277" t="s">
        <v>32</v>
      </c>
      <c r="AT27" s="277">
        <v>0</v>
      </c>
      <c r="AU27" s="277">
        <v>0</v>
      </c>
      <c r="AV27" s="277">
        <v>0</v>
      </c>
      <c r="AW27" s="277">
        <v>0</v>
      </c>
      <c r="AX27" s="277">
        <v>0</v>
      </c>
      <c r="AY27" s="277">
        <v>0</v>
      </c>
      <c r="AZ27" s="277">
        <v>0</v>
      </c>
      <c r="BA27" s="277">
        <v>0</v>
      </c>
      <c r="BB27" s="277">
        <v>0</v>
      </c>
      <c r="BC27" s="277">
        <v>0</v>
      </c>
      <c r="BD27" s="277">
        <v>0</v>
      </c>
      <c r="BE27" s="277" t="s">
        <v>32</v>
      </c>
      <c r="BF27" s="277">
        <v>0</v>
      </c>
      <c r="BG27" s="277">
        <v>0</v>
      </c>
      <c r="BH27" s="277">
        <v>0</v>
      </c>
      <c r="BI27" s="277">
        <v>0</v>
      </c>
      <c r="BJ27" s="277">
        <v>5000</v>
      </c>
      <c r="BK27" s="277">
        <v>0</v>
      </c>
      <c r="BL27" s="277">
        <v>0</v>
      </c>
      <c r="BM27" s="277">
        <v>0</v>
      </c>
      <c r="BN27" s="277">
        <v>0</v>
      </c>
      <c r="BO27" s="277">
        <v>0</v>
      </c>
      <c r="BP27" s="277">
        <v>5000</v>
      </c>
      <c r="BQ27" s="221"/>
      <c r="BR27" s="279">
        <f t="shared" si="0"/>
        <v>124441602998.06839</v>
      </c>
      <c r="BS27" s="279">
        <f t="shared" si="1"/>
        <v>22687253</v>
      </c>
      <c r="BT27" s="280">
        <f t="shared" si="28"/>
        <v>2.0936867059224844E-5</v>
      </c>
      <c r="BU27" s="280">
        <f t="shared" si="29"/>
        <v>0</v>
      </c>
      <c r="BV27" s="280">
        <f t="shared" si="11"/>
        <v>4.0179488848898958E-5</v>
      </c>
      <c r="BX27" t="s">
        <v>218</v>
      </c>
      <c r="BY27">
        <f t="shared" si="7"/>
        <v>11158994406.512421</v>
      </c>
      <c r="BZ27">
        <v>427808817.30706388</v>
      </c>
      <c r="CA27">
        <v>455674621.03567189</v>
      </c>
      <c r="CB27">
        <v>507273898.29391301</v>
      </c>
      <c r="CC27">
        <v>611013310.43366253</v>
      </c>
      <c r="CD27">
        <v>690313327.44924974</v>
      </c>
      <c r="CE27">
        <v>818868480.72562361</v>
      </c>
      <c r="CF27">
        <v>897673802.69256234</v>
      </c>
      <c r="CG27">
        <v>1196045949.2140265</v>
      </c>
      <c r="CH27">
        <v>1257478740.5194209</v>
      </c>
      <c r="CI27">
        <v>1264687048.1305516</v>
      </c>
      <c r="CJ27">
        <v>1516078205.3553376</v>
      </c>
      <c r="CK27" s="14">
        <f t="shared" ref="CK27" si="34">CJ27</f>
        <v>1516078205.3553376</v>
      </c>
      <c r="CL27">
        <f t="shared" si="9"/>
        <v>7921630</v>
      </c>
      <c r="CM27">
        <v>571262</v>
      </c>
      <c r="CN27">
        <v>588050</v>
      </c>
      <c r="CO27">
        <v>606024</v>
      </c>
      <c r="CP27">
        <v>624431</v>
      </c>
      <c r="CQ27">
        <v>642400</v>
      </c>
      <c r="CR27">
        <v>659293</v>
      </c>
      <c r="CS27">
        <v>674681</v>
      </c>
      <c r="CT27">
        <v>688581</v>
      </c>
      <c r="CU27">
        <v>701363</v>
      </c>
      <c r="CV27">
        <v>713665</v>
      </c>
      <c r="CW27">
        <v>725940</v>
      </c>
    </row>
    <row r="28" spans="2:101" ht="14.25" customHeight="1" x14ac:dyDescent="0.25">
      <c r="B28" t="s">
        <v>10</v>
      </c>
      <c r="C28" t="s">
        <v>595</v>
      </c>
      <c r="D28">
        <v>63.96783195910303</v>
      </c>
      <c r="E28">
        <v>64.300015695087438</v>
      </c>
      <c r="F28">
        <v>64.632230165733645</v>
      </c>
      <c r="G28">
        <v>64.96421349314484</v>
      </c>
      <c r="I28" t="s">
        <v>297</v>
      </c>
      <c r="J28">
        <v>1386.4343638677769</v>
      </c>
      <c r="K28">
        <v>1733.6460690436909</v>
      </c>
      <c r="L28">
        <v>1774.1952083434746</v>
      </c>
      <c r="M28">
        <v>1978.8543265443352</v>
      </c>
      <c r="N28" s="38"/>
      <c r="O28" t="s">
        <v>297</v>
      </c>
      <c r="P28">
        <v>2.9952833738342832</v>
      </c>
      <c r="Q28">
        <v>2.8314559078966823</v>
      </c>
      <c r="R28">
        <v>4.4382743132878915</v>
      </c>
      <c r="S28">
        <v>1.7180934411055375</v>
      </c>
      <c r="T28">
        <v>2.4865924183789474</v>
      </c>
      <c r="U28">
        <f t="shared" si="3"/>
        <v>2.8939398909006684</v>
      </c>
      <c r="V28" s="38"/>
      <c r="W28" t="s">
        <v>297</v>
      </c>
      <c r="X28" t="s">
        <v>298</v>
      </c>
      <c r="Y28">
        <v>1.8063576149115417</v>
      </c>
      <c r="Z28">
        <v>1.7342034214869975</v>
      </c>
      <c r="AA28">
        <v>1.6711703595909591</v>
      </c>
      <c r="AB28">
        <v>1.6242816013807486</v>
      </c>
      <c r="AC28">
        <v>1.5983812157594701</v>
      </c>
      <c r="AD28">
        <v>1.5876666835607098</v>
      </c>
      <c r="AE28">
        <f t="shared" si="4"/>
        <v>1.6</v>
      </c>
      <c r="AG28" s="277" t="s">
        <v>33</v>
      </c>
      <c r="AH28" s="277">
        <v>0</v>
      </c>
      <c r="AI28" s="277">
        <v>0</v>
      </c>
      <c r="AJ28" s="277">
        <v>203</v>
      </c>
      <c r="AK28" s="277">
        <v>39</v>
      </c>
      <c r="AL28" s="277">
        <v>2126</v>
      </c>
      <c r="AM28" s="277">
        <v>0</v>
      </c>
      <c r="AN28" s="277">
        <v>0</v>
      </c>
      <c r="AO28" s="277">
        <v>162</v>
      </c>
      <c r="AP28" s="277">
        <v>26</v>
      </c>
      <c r="AQ28" s="277">
        <v>0</v>
      </c>
      <c r="AR28" s="277">
        <v>2556</v>
      </c>
      <c r="AS28" s="277" t="s">
        <v>33</v>
      </c>
      <c r="AT28" s="277">
        <v>0</v>
      </c>
      <c r="AU28" s="277">
        <v>0</v>
      </c>
      <c r="AV28" s="277">
        <v>0</v>
      </c>
      <c r="AW28" s="277">
        <v>0</v>
      </c>
      <c r="AX28" s="277">
        <v>1331</v>
      </c>
      <c r="AY28" s="277">
        <v>0</v>
      </c>
      <c r="AZ28" s="277">
        <v>0</v>
      </c>
      <c r="BA28" s="277">
        <v>0</v>
      </c>
      <c r="BB28" s="277">
        <v>128</v>
      </c>
      <c r="BC28" s="277">
        <v>0</v>
      </c>
      <c r="BD28" s="277">
        <v>1459</v>
      </c>
      <c r="BE28" s="277" t="s">
        <v>33</v>
      </c>
      <c r="BF28" s="277">
        <v>0</v>
      </c>
      <c r="BG28" s="277">
        <v>1650000</v>
      </c>
      <c r="BH28" s="277">
        <v>0</v>
      </c>
      <c r="BI28" s="277">
        <v>0</v>
      </c>
      <c r="BJ28" s="277">
        <v>3033370</v>
      </c>
      <c r="BK28" s="277">
        <v>0</v>
      </c>
      <c r="BL28" s="277">
        <v>0</v>
      </c>
      <c r="BM28" s="277">
        <v>86000</v>
      </c>
      <c r="BN28" s="277">
        <v>350000</v>
      </c>
      <c r="BO28" s="277">
        <v>0</v>
      </c>
      <c r="BP28" s="277">
        <v>5119370</v>
      </c>
      <c r="BQ28" s="221"/>
      <c r="BR28" s="279">
        <f t="shared" si="0"/>
        <v>13678720761279.418</v>
      </c>
      <c r="BS28" s="279">
        <f t="shared" si="1"/>
        <v>2234524232</v>
      </c>
      <c r="BT28" s="280">
        <f t="shared" si="28"/>
        <v>1.1438676579990653E-6</v>
      </c>
      <c r="BU28" s="280">
        <f t="shared" si="29"/>
        <v>6.5293541197990462E-7</v>
      </c>
      <c r="BV28" s="280">
        <f t="shared" si="11"/>
        <v>3.7425795067704616E-4</v>
      </c>
      <c r="BX28" t="s">
        <v>297</v>
      </c>
      <c r="BY28">
        <f t="shared" si="7"/>
        <v>148736173295.04462</v>
      </c>
      <c r="BZ28">
        <v>8397858205.8257141</v>
      </c>
      <c r="CA28">
        <v>8141513227.1446781</v>
      </c>
      <c r="CB28">
        <v>7905485150.0653181</v>
      </c>
      <c r="CC28">
        <v>8082396474.2391806</v>
      </c>
      <c r="CD28">
        <v>8773451753.4424667</v>
      </c>
      <c r="CE28">
        <v>9549196301.696785</v>
      </c>
      <c r="CF28">
        <v>11451297465.948931</v>
      </c>
      <c r="CG28">
        <v>13120517443.159616</v>
      </c>
      <c r="CH28">
        <v>16675015771.130394</v>
      </c>
      <c r="CI28">
        <v>17339992191.227657</v>
      </c>
      <c r="CJ28">
        <v>19649724655.58194</v>
      </c>
      <c r="CK28" s="14">
        <f t="shared" ref="CK28" si="35">CJ28</f>
        <v>19649724655.58194</v>
      </c>
      <c r="CL28">
        <f t="shared" si="9"/>
        <v>110397861</v>
      </c>
      <c r="CM28">
        <v>8307248</v>
      </c>
      <c r="CN28">
        <v>8476709</v>
      </c>
      <c r="CO28">
        <v>8646659</v>
      </c>
      <c r="CP28">
        <v>8815911</v>
      </c>
      <c r="CQ28">
        <v>8982917</v>
      </c>
      <c r="CR28">
        <v>9146655</v>
      </c>
      <c r="CS28">
        <v>9306660</v>
      </c>
      <c r="CT28">
        <v>9463497</v>
      </c>
      <c r="CU28">
        <v>9618466</v>
      </c>
      <c r="CV28">
        <v>9773441</v>
      </c>
      <c r="CW28">
        <v>9929849</v>
      </c>
    </row>
    <row r="29" spans="2:101" ht="14.25" customHeight="1" x14ac:dyDescent="0.25">
      <c r="B29" t="s">
        <v>596</v>
      </c>
      <c r="C29" t="s">
        <v>597</v>
      </c>
      <c r="D29">
        <v>52.212736105786064</v>
      </c>
      <c r="E29">
        <v>52.724231632220835</v>
      </c>
      <c r="F29">
        <v>53.24049970979663</v>
      </c>
      <c r="G29">
        <v>53.75144247521991</v>
      </c>
      <c r="I29" t="s">
        <v>31</v>
      </c>
      <c r="J29">
        <v>4032.8551452531797</v>
      </c>
      <c r="K29">
        <v>4904.9984510467502</v>
      </c>
      <c r="L29">
        <v>4525.1966147326038</v>
      </c>
      <c r="M29">
        <v>4408.8379503100305</v>
      </c>
      <c r="N29" s="38"/>
      <c r="O29" t="s">
        <v>31</v>
      </c>
      <c r="P29">
        <v>6.1835150206740224</v>
      </c>
      <c r="Q29">
        <v>6.9102047623812695</v>
      </c>
      <c r="R29">
        <v>5.5560289060036467</v>
      </c>
      <c r="S29">
        <v>-2.7429901188608596</v>
      </c>
      <c r="T29">
        <v>1.0019673156568984</v>
      </c>
      <c r="U29">
        <f t="shared" si="3"/>
        <v>3.3817451771709957</v>
      </c>
      <c r="V29" s="38"/>
      <c r="W29" t="s">
        <v>31</v>
      </c>
      <c r="X29" t="s">
        <v>299</v>
      </c>
      <c r="Y29">
        <v>-9.4414983542829602E-3</v>
      </c>
      <c r="Z29">
        <v>1.5523784280200304E-2</v>
      </c>
      <c r="AA29">
        <v>-6.7560581580358089E-2</v>
      </c>
      <c r="AB29">
        <v>-0.12895201939218018</v>
      </c>
      <c r="AC29">
        <v>-0.17186775587800932</v>
      </c>
      <c r="AD29">
        <v>-0.20016393871309054</v>
      </c>
      <c r="AE29">
        <f t="shared" si="4"/>
        <v>-0.2</v>
      </c>
      <c r="AG29" s="277" t="s">
        <v>35</v>
      </c>
      <c r="AH29" s="277">
        <v>0</v>
      </c>
      <c r="AI29" s="277">
        <v>0</v>
      </c>
      <c r="AJ29" s="277">
        <v>0</v>
      </c>
      <c r="AK29" s="277">
        <v>40</v>
      </c>
      <c r="AL29" s="277">
        <v>52</v>
      </c>
      <c r="AM29" s="277">
        <v>0</v>
      </c>
      <c r="AN29" s="277">
        <v>0</v>
      </c>
      <c r="AO29" s="277">
        <v>0</v>
      </c>
      <c r="AP29" s="277">
        <v>2</v>
      </c>
      <c r="AQ29" s="277">
        <v>10</v>
      </c>
      <c r="AR29" s="277">
        <v>104</v>
      </c>
      <c r="AS29" s="277" t="s">
        <v>35</v>
      </c>
      <c r="AT29" s="277">
        <v>0</v>
      </c>
      <c r="AU29" s="277">
        <v>0</v>
      </c>
      <c r="AV29" s="277">
        <v>0</v>
      </c>
      <c r="AW29" s="277">
        <v>70</v>
      </c>
      <c r="AX29" s="277">
        <v>10</v>
      </c>
      <c r="AY29" s="277">
        <v>0</v>
      </c>
      <c r="AZ29" s="277">
        <v>0</v>
      </c>
      <c r="BA29" s="277">
        <v>0</v>
      </c>
      <c r="BB29" s="277">
        <v>0</v>
      </c>
      <c r="BC29" s="277">
        <v>26</v>
      </c>
      <c r="BD29" s="277">
        <v>106</v>
      </c>
      <c r="BE29" s="277" t="s">
        <v>35</v>
      </c>
      <c r="BF29" s="277">
        <v>0</v>
      </c>
      <c r="BG29" s="277">
        <v>0</v>
      </c>
      <c r="BH29" s="277">
        <v>0</v>
      </c>
      <c r="BI29" s="277">
        <v>50</v>
      </c>
      <c r="BJ29" s="277">
        <v>458000</v>
      </c>
      <c r="BK29" s="277">
        <v>0</v>
      </c>
      <c r="BL29" s="277">
        <v>0</v>
      </c>
      <c r="BM29" s="277">
        <v>0</v>
      </c>
      <c r="BN29" s="277">
        <v>0</v>
      </c>
      <c r="BO29" s="277">
        <v>20054</v>
      </c>
      <c r="BP29" s="277">
        <v>478104</v>
      </c>
      <c r="BQ29" s="221"/>
      <c r="BR29" s="279">
        <f t="shared" si="0"/>
        <v>388743237087.21094</v>
      </c>
      <c r="BS29" s="279">
        <f t="shared" si="1"/>
        <v>92837021</v>
      </c>
      <c r="BT29" s="280">
        <f t="shared" si="28"/>
        <v>1.1202427531577085E-6</v>
      </c>
      <c r="BU29" s="280">
        <f t="shared" si="29"/>
        <v>1.141785883026126E-6</v>
      </c>
      <c r="BV29" s="280">
        <f t="shared" si="11"/>
        <v>1.2298709132083031E-3</v>
      </c>
      <c r="BX29" t="s">
        <v>31</v>
      </c>
      <c r="BY29">
        <f t="shared" si="7"/>
        <v>143274889434.88531</v>
      </c>
      <c r="BZ29">
        <v>5505984455.9585485</v>
      </c>
      <c r="CA29">
        <v>5748990554.7994547</v>
      </c>
      <c r="CB29">
        <v>6651226179.0182877</v>
      </c>
      <c r="CC29">
        <v>8370020196.1915751</v>
      </c>
      <c r="CD29">
        <v>10022840634.920635</v>
      </c>
      <c r="CE29">
        <v>10763567749.729765</v>
      </c>
      <c r="CF29">
        <v>12254412802.257713</v>
      </c>
      <c r="CG29">
        <v>15240296710.986704</v>
      </c>
      <c r="CH29">
        <v>18512268573.996407</v>
      </c>
      <c r="CI29">
        <v>17049506356.985582</v>
      </c>
      <c r="CJ29">
        <v>16577887610.020311</v>
      </c>
      <c r="CK29" s="14">
        <f t="shared" ref="CK29" si="36">CJ29</f>
        <v>16577887610.020311</v>
      </c>
      <c r="CL29">
        <f t="shared" si="9"/>
        <v>45185794</v>
      </c>
      <c r="CM29">
        <v>3693698</v>
      </c>
      <c r="CN29">
        <v>3748370</v>
      </c>
      <c r="CO29">
        <v>3775883</v>
      </c>
      <c r="CP29">
        <v>3782717</v>
      </c>
      <c r="CQ29">
        <v>3781358</v>
      </c>
      <c r="CR29">
        <v>3781001</v>
      </c>
      <c r="CS29">
        <v>3781588</v>
      </c>
      <c r="CT29">
        <v>3779034</v>
      </c>
      <c r="CU29">
        <v>3774164</v>
      </c>
      <c r="CV29">
        <v>3767683</v>
      </c>
      <c r="CW29">
        <v>3760149</v>
      </c>
    </row>
    <row r="30" spans="2:101" ht="14.25" customHeight="1" x14ac:dyDescent="0.25">
      <c r="B30" t="s">
        <v>598</v>
      </c>
      <c r="C30" t="s">
        <v>599</v>
      </c>
      <c r="D30">
        <v>52.214796844250039</v>
      </c>
      <c r="E30">
        <v>52.726482928416068</v>
      </c>
      <c r="F30">
        <v>53.242939742308913</v>
      </c>
      <c r="G30">
        <v>53.754065215267509</v>
      </c>
      <c r="I30" t="s">
        <v>32</v>
      </c>
      <c r="J30">
        <v>6420.8449679640335</v>
      </c>
      <c r="K30">
        <v>6892.3644774542536</v>
      </c>
      <c r="L30">
        <v>5790.1819315968805</v>
      </c>
      <c r="M30">
        <v>7402.9309869979043</v>
      </c>
      <c r="N30" s="38"/>
      <c r="O30" t="s">
        <v>32</v>
      </c>
      <c r="P30">
        <v>3.7403738191014355</v>
      </c>
      <c r="Q30">
        <v>3.3493535041723419</v>
      </c>
      <c r="R30">
        <v>1.4319109692844592</v>
      </c>
      <c r="S30">
        <v>-6.2168036298425449</v>
      </c>
      <c r="T30">
        <v>5.8684148239922251</v>
      </c>
      <c r="U30">
        <f t="shared" si="3"/>
        <v>1.6346498973415833</v>
      </c>
      <c r="V30" s="38"/>
      <c r="W30" t="s">
        <v>32</v>
      </c>
      <c r="X30" t="s">
        <v>300</v>
      </c>
      <c r="Y30">
        <v>1.2570191234535324</v>
      </c>
      <c r="Z30">
        <v>1.3362560204962937</v>
      </c>
      <c r="AA30">
        <v>1.3914489950290112</v>
      </c>
      <c r="AB30">
        <v>1.4054562189002304</v>
      </c>
      <c r="AC30">
        <v>1.359334699575401</v>
      </c>
      <c r="AD30">
        <v>1.2721177658444358</v>
      </c>
      <c r="AE30">
        <f t="shared" si="4"/>
        <v>1.3</v>
      </c>
      <c r="AG30" s="277" t="s">
        <v>36</v>
      </c>
      <c r="AH30" s="277">
        <v>0</v>
      </c>
      <c r="AI30" s="277">
        <v>0</v>
      </c>
      <c r="AJ30" s="277">
        <v>8626</v>
      </c>
      <c r="AK30" s="277">
        <v>0</v>
      </c>
      <c r="AL30" s="277">
        <v>83</v>
      </c>
      <c r="AM30" s="277">
        <v>0</v>
      </c>
      <c r="AN30" s="277">
        <v>0</v>
      </c>
      <c r="AO30" s="277">
        <v>0</v>
      </c>
      <c r="AP30" s="277">
        <v>0</v>
      </c>
      <c r="AQ30" s="277">
        <v>0</v>
      </c>
      <c r="AR30" s="277">
        <v>8709</v>
      </c>
      <c r="AS30" s="277" t="s">
        <v>36</v>
      </c>
      <c r="AT30" s="277">
        <v>0</v>
      </c>
      <c r="AU30" s="277">
        <v>0</v>
      </c>
      <c r="AV30" s="277">
        <v>0</v>
      </c>
      <c r="AW30" s="277">
        <v>0</v>
      </c>
      <c r="AX30" s="277">
        <v>1091</v>
      </c>
      <c r="AY30" s="277">
        <v>0</v>
      </c>
      <c r="AZ30" s="277">
        <v>0</v>
      </c>
      <c r="BA30" s="277">
        <v>0</v>
      </c>
      <c r="BB30" s="277">
        <v>0</v>
      </c>
      <c r="BC30" s="277">
        <v>0</v>
      </c>
      <c r="BD30" s="277">
        <v>1091</v>
      </c>
      <c r="BE30" s="277" t="s">
        <v>36</v>
      </c>
      <c r="BF30" s="277">
        <v>0</v>
      </c>
      <c r="BG30" s="277">
        <v>0</v>
      </c>
      <c r="BH30" s="277">
        <v>0</v>
      </c>
      <c r="BI30" s="277">
        <v>0</v>
      </c>
      <c r="BJ30" s="277">
        <v>150176</v>
      </c>
      <c r="BK30" s="277">
        <v>0</v>
      </c>
      <c r="BL30" s="277">
        <v>0</v>
      </c>
      <c r="BM30" s="277">
        <v>0</v>
      </c>
      <c r="BN30" s="277">
        <v>0</v>
      </c>
      <c r="BO30" s="277">
        <v>0</v>
      </c>
      <c r="BP30" s="277">
        <v>150176</v>
      </c>
      <c r="BQ30" s="221"/>
      <c r="BR30" s="279">
        <f t="shared" si="0"/>
        <v>69885727552.496704</v>
      </c>
      <c r="BS30" s="279">
        <f t="shared" si="1"/>
        <v>173462213</v>
      </c>
      <c r="BT30" s="280">
        <f t="shared" si="28"/>
        <v>5.0206900104520168E-5</v>
      </c>
      <c r="BU30" s="280">
        <f t="shared" si="29"/>
        <v>6.2895542558309229E-6</v>
      </c>
      <c r="BV30" s="280">
        <f t="shared" si="11"/>
        <v>2.1488793958278664E-3</v>
      </c>
      <c r="BX30" t="s">
        <v>32</v>
      </c>
      <c r="BY30">
        <f t="shared" si="7"/>
        <v>124441602998.06839</v>
      </c>
      <c r="BZ30">
        <v>5632391130.0078163</v>
      </c>
      <c r="CA30">
        <v>6033896672.5666885</v>
      </c>
      <c r="CB30">
        <v>6091305296.5085936</v>
      </c>
      <c r="CC30">
        <v>8086707335.4207201</v>
      </c>
      <c r="CD30">
        <v>10048660849.747236</v>
      </c>
      <c r="CE30">
        <v>10255448712.788122</v>
      </c>
      <c r="CF30">
        <v>11255175568.246689</v>
      </c>
      <c r="CG30">
        <v>12376435509.549393</v>
      </c>
      <c r="CH30">
        <v>13473345712.54608</v>
      </c>
      <c r="CI30">
        <v>11473685551.28602</v>
      </c>
      <c r="CJ30">
        <v>14857275329.700508</v>
      </c>
      <c r="CK30" s="14">
        <f t="shared" ref="CK30" si="37">CJ30</f>
        <v>14857275329.700508</v>
      </c>
      <c r="CL30">
        <f t="shared" si="9"/>
        <v>22687253</v>
      </c>
      <c r="CM30">
        <v>1757925</v>
      </c>
      <c r="CN30">
        <v>1784449</v>
      </c>
      <c r="CO30">
        <v>1808103</v>
      </c>
      <c r="CP30">
        <v>1830127</v>
      </c>
      <c r="CQ30">
        <v>1852243</v>
      </c>
      <c r="CR30">
        <v>1875673</v>
      </c>
      <c r="CS30">
        <v>1900905</v>
      </c>
      <c r="CT30">
        <v>1927540</v>
      </c>
      <c r="CU30">
        <v>1954822</v>
      </c>
      <c r="CV30">
        <v>1981576</v>
      </c>
      <c r="CW30">
        <v>2006945</v>
      </c>
    </row>
    <row r="31" spans="2:101" ht="14.25" customHeight="1" x14ac:dyDescent="0.25">
      <c r="B31" t="s">
        <v>600</v>
      </c>
      <c r="C31" t="s">
        <v>601</v>
      </c>
      <c r="D31">
        <v>71.812248918698273</v>
      </c>
      <c r="E31">
        <v>72.086256266093898</v>
      </c>
      <c r="F31">
        <v>72.329622968495343</v>
      </c>
      <c r="G31">
        <v>72.60796691247576</v>
      </c>
      <c r="I31" t="s">
        <v>33</v>
      </c>
      <c r="J31">
        <v>7197.0313056522145</v>
      </c>
      <c r="K31">
        <v>8627.9852795200004</v>
      </c>
      <c r="L31">
        <v>8251.0615582026894</v>
      </c>
      <c r="M31">
        <v>10710.065967450881</v>
      </c>
      <c r="N31" s="38"/>
      <c r="O31" t="s">
        <v>33</v>
      </c>
      <c r="P31">
        <v>2.8651090253347036</v>
      </c>
      <c r="Q31">
        <v>5.0631168331078982</v>
      </c>
      <c r="R31">
        <v>4.2059551461285878</v>
      </c>
      <c r="S31">
        <v>-1.5204028227310147</v>
      </c>
      <c r="T31">
        <v>6.5523735789759172</v>
      </c>
      <c r="U31">
        <f t="shared" si="3"/>
        <v>3.4332303521632186</v>
      </c>
      <c r="V31" s="38"/>
      <c r="W31" t="s">
        <v>33</v>
      </c>
      <c r="X31" t="s">
        <v>301</v>
      </c>
      <c r="Y31">
        <v>1.1429233001447758</v>
      </c>
      <c r="Z31">
        <v>1.0543070971213315</v>
      </c>
      <c r="AA31">
        <v>0.97410613188330208</v>
      </c>
      <c r="AB31">
        <v>0.91528462893280016</v>
      </c>
      <c r="AC31">
        <v>0.88535814547531699</v>
      </c>
      <c r="AD31">
        <v>0.87578627880092896</v>
      </c>
      <c r="AE31">
        <f t="shared" si="4"/>
        <v>0.9</v>
      </c>
      <c r="AG31" s="277" t="s">
        <v>37</v>
      </c>
      <c r="AH31" s="277">
        <v>0</v>
      </c>
      <c r="AI31" s="277">
        <v>126</v>
      </c>
      <c r="AJ31" s="277">
        <v>413</v>
      </c>
      <c r="AK31" s="277">
        <v>0</v>
      </c>
      <c r="AL31" s="277">
        <v>36</v>
      </c>
      <c r="AM31" s="277">
        <v>0</v>
      </c>
      <c r="AN31" s="277">
        <v>0</v>
      </c>
      <c r="AO31" s="277">
        <v>0</v>
      </c>
      <c r="AP31" s="277">
        <v>21</v>
      </c>
      <c r="AQ31" s="277">
        <v>0</v>
      </c>
      <c r="AR31" s="277">
        <v>596</v>
      </c>
      <c r="AS31" s="277" t="s">
        <v>37</v>
      </c>
      <c r="AT31" s="277">
        <v>0</v>
      </c>
      <c r="AU31" s="277">
        <v>0</v>
      </c>
      <c r="AV31" s="277">
        <v>100</v>
      </c>
      <c r="AW31" s="277">
        <v>0</v>
      </c>
      <c r="AX31" s="277">
        <v>11</v>
      </c>
      <c r="AY31" s="277">
        <v>0</v>
      </c>
      <c r="AZ31" s="277">
        <v>0</v>
      </c>
      <c r="BA31" s="277">
        <v>0</v>
      </c>
      <c r="BB31" s="277">
        <v>55</v>
      </c>
      <c r="BC31" s="277">
        <v>0</v>
      </c>
      <c r="BD31" s="277">
        <v>166</v>
      </c>
      <c r="BE31" s="277" t="s">
        <v>37</v>
      </c>
      <c r="BF31" s="277">
        <v>0</v>
      </c>
      <c r="BG31" s="277">
        <v>0</v>
      </c>
      <c r="BH31" s="277">
        <v>0</v>
      </c>
      <c r="BI31" s="277">
        <v>0</v>
      </c>
      <c r="BJ31" s="277">
        <v>0</v>
      </c>
      <c r="BK31" s="277">
        <v>0</v>
      </c>
      <c r="BL31" s="277">
        <v>0</v>
      </c>
      <c r="BM31" s="277">
        <v>0</v>
      </c>
      <c r="BN31" s="277">
        <v>0</v>
      </c>
      <c r="BO31" s="277">
        <v>0</v>
      </c>
      <c r="BP31" s="277">
        <v>0</v>
      </c>
      <c r="BQ31" s="221"/>
      <c r="BR31" s="279">
        <f t="shared" si="0"/>
        <v>11674298142.122265</v>
      </c>
      <c r="BS31" s="279">
        <f t="shared" si="1"/>
        <v>88721873</v>
      </c>
      <c r="BT31" s="280">
        <f t="shared" si="28"/>
        <v>6.7176219329815098E-6</v>
      </c>
      <c r="BU31" s="280">
        <f t="shared" si="29"/>
        <v>1.8710155048237091E-6</v>
      </c>
      <c r="BV31" s="280">
        <f t="shared" si="11"/>
        <v>0</v>
      </c>
      <c r="BX31" t="s">
        <v>33</v>
      </c>
      <c r="BY31">
        <f t="shared" si="7"/>
        <v>13678720761279.418</v>
      </c>
      <c r="BZ31">
        <v>644701831101.3938</v>
      </c>
      <c r="CA31">
        <v>553582178386.19165</v>
      </c>
      <c r="CB31">
        <v>504221228974.03528</v>
      </c>
      <c r="CC31">
        <v>552469288267.79333</v>
      </c>
      <c r="CD31">
        <v>663760000000</v>
      </c>
      <c r="CE31">
        <v>882185291700.90381</v>
      </c>
      <c r="CF31">
        <v>1088917279411.7646</v>
      </c>
      <c r="CG31">
        <v>1365982651542.3704</v>
      </c>
      <c r="CH31">
        <v>1652632229227.6106</v>
      </c>
      <c r="CI31">
        <v>1594489675023.9875</v>
      </c>
      <c r="CJ31">
        <v>2087889553821.6841</v>
      </c>
      <c r="CK31" s="14">
        <f t="shared" ref="CK31" si="38">CJ31</f>
        <v>2087889553821.6841</v>
      </c>
      <c r="CL31">
        <f t="shared" si="9"/>
        <v>2234524232</v>
      </c>
      <c r="CM31">
        <v>174425387</v>
      </c>
      <c r="CN31">
        <v>176877135</v>
      </c>
      <c r="CO31">
        <v>179289227</v>
      </c>
      <c r="CP31">
        <v>181633074</v>
      </c>
      <c r="CQ31">
        <v>183873377</v>
      </c>
      <c r="CR31">
        <v>185986964</v>
      </c>
      <c r="CS31">
        <v>187958211</v>
      </c>
      <c r="CT31">
        <v>189798070</v>
      </c>
      <c r="CU31">
        <v>191543237</v>
      </c>
      <c r="CV31">
        <v>193246610</v>
      </c>
      <c r="CW31">
        <v>194946470</v>
      </c>
    </row>
    <row r="32" spans="2:101" ht="14.25" customHeight="1" x14ac:dyDescent="0.25">
      <c r="B32" t="s">
        <v>602</v>
      </c>
      <c r="C32" t="s">
        <v>603</v>
      </c>
      <c r="D32">
        <v>68.627413087645522</v>
      </c>
      <c r="E32">
        <v>68.892397393779504</v>
      </c>
      <c r="F32">
        <v>69.138553504113318</v>
      </c>
      <c r="G32">
        <v>69.410608969601597</v>
      </c>
      <c r="I32" t="s">
        <v>34</v>
      </c>
      <c r="J32">
        <v>32442.930163019748</v>
      </c>
      <c r="K32">
        <v>37414.312815570629</v>
      </c>
      <c r="L32">
        <v>27390.050030207043</v>
      </c>
      <c r="N32" s="38"/>
      <c r="O32" t="s">
        <v>34</v>
      </c>
      <c r="P32">
        <v>2.3696277421537246</v>
      </c>
      <c r="Q32">
        <v>-1.7553442800165868</v>
      </c>
      <c r="R32">
        <v>-3.7688133179581911</v>
      </c>
      <c r="S32">
        <v>-3.5558908086154446</v>
      </c>
      <c r="U32">
        <f t="shared" si="3"/>
        <v>-1.6776051661091245</v>
      </c>
      <c r="V32" s="38"/>
      <c r="W32" t="s">
        <v>34</v>
      </c>
      <c r="X32" t="s">
        <v>302</v>
      </c>
      <c r="Y32">
        <v>1.9971014172613619</v>
      </c>
      <c r="Z32">
        <v>1.9617775742710069</v>
      </c>
      <c r="AA32">
        <v>1.9245609593778148</v>
      </c>
      <c r="AB32">
        <v>1.8845807350927686</v>
      </c>
      <c r="AC32">
        <v>1.8395124455193683</v>
      </c>
      <c r="AD32">
        <v>1.7914958545316768</v>
      </c>
      <c r="AE32">
        <f t="shared" si="4"/>
        <v>1.8</v>
      </c>
      <c r="AG32" s="277" t="s">
        <v>38</v>
      </c>
      <c r="AH32" s="277">
        <v>0</v>
      </c>
      <c r="AI32" s="277">
        <v>0</v>
      </c>
      <c r="AJ32" s="277">
        <v>189</v>
      </c>
      <c r="AK32" s="277">
        <v>0</v>
      </c>
      <c r="AL32" s="277">
        <v>670</v>
      </c>
      <c r="AM32" s="277">
        <v>0</v>
      </c>
      <c r="AN32" s="277">
        <v>0</v>
      </c>
      <c r="AO32" s="277">
        <v>0</v>
      </c>
      <c r="AP32" s="277">
        <v>19</v>
      </c>
      <c r="AQ32" s="277">
        <v>0</v>
      </c>
      <c r="AR32" s="277">
        <v>878</v>
      </c>
      <c r="AS32" s="277" t="s">
        <v>38</v>
      </c>
      <c r="AT32" s="277">
        <v>0</v>
      </c>
      <c r="AU32" s="277">
        <v>0</v>
      </c>
      <c r="AV32" s="277">
        <v>0</v>
      </c>
      <c r="AW32" s="277">
        <v>0</v>
      </c>
      <c r="AX32" s="277">
        <v>53</v>
      </c>
      <c r="AY32" s="277">
        <v>0</v>
      </c>
      <c r="AZ32" s="277">
        <v>0</v>
      </c>
      <c r="BA32" s="277">
        <v>0</v>
      </c>
      <c r="BB32" s="277">
        <v>91</v>
      </c>
      <c r="BC32" s="277">
        <v>0</v>
      </c>
      <c r="BD32" s="277">
        <v>144</v>
      </c>
      <c r="BE32" s="277" t="s">
        <v>38</v>
      </c>
      <c r="BF32" s="277">
        <v>0</v>
      </c>
      <c r="BG32" s="277">
        <v>38000</v>
      </c>
      <c r="BH32" s="277">
        <v>0</v>
      </c>
      <c r="BI32" s="277">
        <v>0</v>
      </c>
      <c r="BJ32" s="277">
        <v>341100</v>
      </c>
      <c r="BK32" s="277">
        <v>0</v>
      </c>
      <c r="BL32" s="277">
        <v>0</v>
      </c>
      <c r="BM32" s="277">
        <v>0</v>
      </c>
      <c r="BN32" s="277">
        <v>0</v>
      </c>
      <c r="BO32" s="277">
        <v>0</v>
      </c>
      <c r="BP32" s="277">
        <v>379100</v>
      </c>
      <c r="BQ32" s="221"/>
      <c r="BR32" s="279">
        <f t="shared" si="0"/>
        <v>87358886268.061859</v>
      </c>
      <c r="BS32" s="279">
        <f t="shared" si="1"/>
        <v>160784359</v>
      </c>
      <c r="BT32" s="280">
        <f t="shared" si="28"/>
        <v>5.4607301696553703E-6</v>
      </c>
      <c r="BU32" s="280">
        <f t="shared" si="29"/>
        <v>8.9560950390703116E-7</v>
      </c>
      <c r="BV32" s="280">
        <f t="shared" si="11"/>
        <v>4.339569976163922E-3</v>
      </c>
      <c r="BX32" t="s">
        <v>34</v>
      </c>
      <c r="BY32">
        <f t="shared" si="7"/>
        <v>111715377165.04669</v>
      </c>
      <c r="BZ32">
        <v>6001153317.865428</v>
      </c>
      <c r="CA32">
        <v>5601090584.3612213</v>
      </c>
      <c r="CB32">
        <v>5843329101.9769936</v>
      </c>
      <c r="CC32">
        <v>6557333067.3860636</v>
      </c>
      <c r="CD32">
        <v>7872333197.2547646</v>
      </c>
      <c r="CE32">
        <v>9531402829.8485928</v>
      </c>
      <c r="CF32">
        <v>11470703002.076908</v>
      </c>
      <c r="CG32">
        <v>12247627894.632074</v>
      </c>
      <c r="CH32">
        <v>14393099068.585943</v>
      </c>
      <c r="CI32">
        <v>10732435033.686237</v>
      </c>
      <c r="CJ32" s="14">
        <f t="shared" ref="CJ32" si="39">CI32</f>
        <v>10732435033.686237</v>
      </c>
      <c r="CK32" s="14">
        <f t="shared" ref="CK32" si="40">CJ32</f>
        <v>10732435033.686237</v>
      </c>
      <c r="CL32">
        <f t="shared" si="9"/>
        <v>4393008</v>
      </c>
      <c r="CM32">
        <v>327036</v>
      </c>
      <c r="CN32">
        <v>334348</v>
      </c>
      <c r="CO32">
        <v>341585</v>
      </c>
      <c r="CP32">
        <v>348771</v>
      </c>
      <c r="CQ32">
        <v>355943</v>
      </c>
      <c r="CR32">
        <v>363123</v>
      </c>
      <c r="CS32">
        <v>370317</v>
      </c>
      <c r="CT32">
        <v>377513</v>
      </c>
      <c r="CU32">
        <v>384695</v>
      </c>
      <c r="CV32">
        <v>391837</v>
      </c>
      <c r="CW32">
        <v>398920</v>
      </c>
    </row>
    <row r="33" spans="2:101" ht="14.25" customHeight="1" x14ac:dyDescent="0.25">
      <c r="B33" t="s">
        <v>212</v>
      </c>
      <c r="C33" t="s">
        <v>273</v>
      </c>
      <c r="D33">
        <v>46.899097560975619</v>
      </c>
      <c r="E33">
        <v>47.20531707317074</v>
      </c>
      <c r="F33">
        <v>47.538560975609755</v>
      </c>
      <c r="G33">
        <v>47.898853658536588</v>
      </c>
      <c r="I33" t="s">
        <v>35</v>
      </c>
      <c r="J33">
        <v>5498.0356862799399</v>
      </c>
      <c r="K33">
        <v>6798.1349027101487</v>
      </c>
      <c r="L33">
        <v>6403.1476861133087</v>
      </c>
      <c r="M33">
        <v>6325.3923412822569</v>
      </c>
      <c r="N33" s="38"/>
      <c r="O33" t="s">
        <v>35</v>
      </c>
      <c r="P33">
        <v>7.1281252382035376</v>
      </c>
      <c r="Q33">
        <v>6.9452959647320824</v>
      </c>
      <c r="R33">
        <v>6.7066493078215501</v>
      </c>
      <c r="S33">
        <v>-5.0232847000269487</v>
      </c>
      <c r="T33">
        <v>0.75532025996494667</v>
      </c>
      <c r="U33">
        <f t="shared" si="3"/>
        <v>3.3024212141390334</v>
      </c>
      <c r="V33" s="38"/>
      <c r="W33" t="s">
        <v>35</v>
      </c>
      <c r="X33" t="s">
        <v>303</v>
      </c>
      <c r="Y33">
        <v>-0.53167882270332034</v>
      </c>
      <c r="Z33">
        <v>-0.52957195890275677</v>
      </c>
      <c r="AA33">
        <v>-0.51118741541018242</v>
      </c>
      <c r="AB33">
        <v>-0.47593653447149908</v>
      </c>
      <c r="AC33">
        <v>-0.50319249528669885</v>
      </c>
      <c r="AD33">
        <v>-0.55268173323316627</v>
      </c>
      <c r="AE33">
        <f t="shared" si="4"/>
        <v>-0.5</v>
      </c>
      <c r="AG33" s="277" t="s">
        <v>39</v>
      </c>
      <c r="AH33" s="277">
        <v>0</v>
      </c>
      <c r="AI33" s="277">
        <v>0</v>
      </c>
      <c r="AJ33" s="277">
        <v>1119</v>
      </c>
      <c r="AK33" s="277">
        <v>0</v>
      </c>
      <c r="AL33" s="277">
        <v>65</v>
      </c>
      <c r="AM33" s="277">
        <v>0</v>
      </c>
      <c r="AN33" s="277">
        <v>0</v>
      </c>
      <c r="AO33" s="277">
        <v>20</v>
      </c>
      <c r="AP33" s="277">
        <v>0</v>
      </c>
      <c r="AQ33" s="277">
        <v>0</v>
      </c>
      <c r="AR33" s="277">
        <v>1204</v>
      </c>
      <c r="AS33" s="277" t="s">
        <v>39</v>
      </c>
      <c r="AT33" s="277">
        <v>0</v>
      </c>
      <c r="AU33" s="277">
        <v>0</v>
      </c>
      <c r="AV33" s="277">
        <v>1456</v>
      </c>
      <c r="AW33" s="277">
        <v>0</v>
      </c>
      <c r="AX33" s="277">
        <v>112</v>
      </c>
      <c r="AY33" s="277">
        <v>0</v>
      </c>
      <c r="AZ33" s="277">
        <v>0</v>
      </c>
      <c r="BA33" s="277">
        <v>0</v>
      </c>
      <c r="BB33" s="277">
        <v>0</v>
      </c>
      <c r="BC33" s="277">
        <v>0</v>
      </c>
      <c r="BD33" s="277">
        <v>1568</v>
      </c>
      <c r="BE33" s="277" t="s">
        <v>39</v>
      </c>
      <c r="BF33" s="277">
        <v>0</v>
      </c>
      <c r="BG33" s="277">
        <v>0</v>
      </c>
      <c r="BH33" s="277">
        <v>0</v>
      </c>
      <c r="BI33" s="277">
        <v>0</v>
      </c>
      <c r="BJ33" s="277">
        <v>0</v>
      </c>
      <c r="BK33" s="277">
        <v>0</v>
      </c>
      <c r="BL33" s="277">
        <v>0</v>
      </c>
      <c r="BM33" s="277">
        <v>0</v>
      </c>
      <c r="BN33" s="277">
        <v>0</v>
      </c>
      <c r="BO33" s="277">
        <v>0</v>
      </c>
      <c r="BP33" s="277">
        <v>0</v>
      </c>
      <c r="BQ33" s="221"/>
      <c r="BR33" s="279">
        <f t="shared" si="0"/>
        <v>205889529466.95831</v>
      </c>
      <c r="BS33" s="279">
        <f t="shared" si="1"/>
        <v>213058314</v>
      </c>
      <c r="BT33" s="280">
        <f t="shared" si="28"/>
        <v>5.6510350494935392E-6</v>
      </c>
      <c r="BU33" s="280">
        <f t="shared" si="29"/>
        <v>7.359487506317167E-6</v>
      </c>
      <c r="BV33" s="280">
        <f t="shared" si="11"/>
        <v>0</v>
      </c>
      <c r="BX33" t="s">
        <v>35</v>
      </c>
      <c r="BY33">
        <f t="shared" si="7"/>
        <v>388743237087.21094</v>
      </c>
      <c r="BZ33">
        <v>12903546576.088654</v>
      </c>
      <c r="CA33">
        <v>13868600611.9981</v>
      </c>
      <c r="CB33">
        <v>15979194407.509272</v>
      </c>
      <c r="CC33">
        <v>20668176666.365479</v>
      </c>
      <c r="CD33">
        <v>25283228735.915653</v>
      </c>
      <c r="CE33">
        <v>28895083539.800518</v>
      </c>
      <c r="CF33">
        <v>33209188725.28257</v>
      </c>
      <c r="CG33">
        <v>42113655820.482399</v>
      </c>
      <c r="CH33">
        <v>51824867626.646034</v>
      </c>
      <c r="CI33">
        <v>48568714011.516327</v>
      </c>
      <c r="CJ33">
        <v>47714490182.802979</v>
      </c>
      <c r="CK33" s="14">
        <f t="shared" ref="CK33" si="41">CJ33</f>
        <v>47714490182.802979</v>
      </c>
      <c r="CL33">
        <f t="shared" si="9"/>
        <v>92837021</v>
      </c>
      <c r="CM33">
        <v>8060000</v>
      </c>
      <c r="CN33">
        <v>7910000</v>
      </c>
      <c r="CO33">
        <v>7869000</v>
      </c>
      <c r="CP33">
        <v>7823000</v>
      </c>
      <c r="CQ33">
        <v>7781161</v>
      </c>
      <c r="CR33">
        <v>7739900</v>
      </c>
      <c r="CS33">
        <v>7699020</v>
      </c>
      <c r="CT33">
        <v>7659764</v>
      </c>
      <c r="CU33">
        <v>7623395</v>
      </c>
      <c r="CV33">
        <v>7585131</v>
      </c>
      <c r="CW33">
        <v>7543325</v>
      </c>
    </row>
    <row r="34" spans="2:101" ht="14.25" customHeight="1" x14ac:dyDescent="0.25">
      <c r="B34" t="s">
        <v>13</v>
      </c>
      <c r="C34" t="s">
        <v>274</v>
      </c>
      <c r="D34">
        <v>76.30963414634148</v>
      </c>
      <c r="E34">
        <v>76.473414634146351</v>
      </c>
      <c r="F34">
        <v>76.620756097560971</v>
      </c>
      <c r="G34">
        <v>76.761097560975614</v>
      </c>
      <c r="I34" t="s">
        <v>36</v>
      </c>
      <c r="J34">
        <v>449.30145803869101</v>
      </c>
      <c r="K34">
        <v>518.5748767627598</v>
      </c>
      <c r="L34">
        <v>509.29778480409476</v>
      </c>
      <c r="M34">
        <v>535.57992891940523</v>
      </c>
      <c r="N34" s="38"/>
      <c r="O34" t="s">
        <v>36</v>
      </c>
      <c r="P34">
        <v>2.4473959881134988</v>
      </c>
      <c r="Q34">
        <v>0.57808437296418447</v>
      </c>
      <c r="R34">
        <v>1.9266523220474738</v>
      </c>
      <c r="S34">
        <v>0.46175273252009674</v>
      </c>
      <c r="T34">
        <v>6.0301000819450508</v>
      </c>
      <c r="U34">
        <f t="shared" si="3"/>
        <v>2.2887970995180611</v>
      </c>
      <c r="V34" s="38"/>
      <c r="W34" t="s">
        <v>36</v>
      </c>
      <c r="X34" t="s">
        <v>304</v>
      </c>
      <c r="Y34">
        <v>2.9209171997798085</v>
      </c>
      <c r="Z34">
        <v>2.940733926303301</v>
      </c>
      <c r="AA34">
        <v>2.9575994993849877</v>
      </c>
      <c r="AB34">
        <v>2.9706873261557782</v>
      </c>
      <c r="AC34">
        <v>2.9794262093924129</v>
      </c>
      <c r="AD34">
        <v>2.9844270856342674</v>
      </c>
      <c r="AE34">
        <f t="shared" si="4"/>
        <v>3</v>
      </c>
      <c r="AG34" s="277" t="s">
        <v>40</v>
      </c>
      <c r="AH34" s="277">
        <v>0</v>
      </c>
      <c r="AI34" s="277">
        <v>0</v>
      </c>
      <c r="AJ34" s="277">
        <v>46</v>
      </c>
      <c r="AK34" s="277">
        <v>0</v>
      </c>
      <c r="AL34" s="277">
        <v>9</v>
      </c>
      <c r="AM34" s="277">
        <v>0</v>
      </c>
      <c r="AN34" s="277">
        <v>0</v>
      </c>
      <c r="AO34" s="277">
        <v>0</v>
      </c>
      <c r="AP34" s="277">
        <v>33</v>
      </c>
      <c r="AQ34" s="277">
        <v>1</v>
      </c>
      <c r="AR34" s="277">
        <v>89</v>
      </c>
      <c r="AS34" s="277" t="s">
        <v>40</v>
      </c>
      <c r="AT34" s="277">
        <v>0</v>
      </c>
      <c r="AU34" s="277">
        <v>0</v>
      </c>
      <c r="AV34" s="277">
        <v>0</v>
      </c>
      <c r="AW34" s="277">
        <v>0</v>
      </c>
      <c r="AX34" s="277">
        <v>0</v>
      </c>
      <c r="AY34" s="277">
        <v>0</v>
      </c>
      <c r="AZ34" s="277">
        <v>0</v>
      </c>
      <c r="BA34" s="277">
        <v>0</v>
      </c>
      <c r="BB34" s="277">
        <v>143</v>
      </c>
      <c r="BC34" s="277">
        <v>0</v>
      </c>
      <c r="BD34" s="277">
        <v>143</v>
      </c>
      <c r="BE34" s="277" t="s">
        <v>40</v>
      </c>
      <c r="BF34" s="277">
        <v>0</v>
      </c>
      <c r="BG34" s="277">
        <v>0</v>
      </c>
      <c r="BH34" s="277">
        <v>0</v>
      </c>
      <c r="BI34" s="277">
        <v>0</v>
      </c>
      <c r="BJ34" s="277">
        <v>592000</v>
      </c>
      <c r="BK34" s="277">
        <v>0</v>
      </c>
      <c r="BL34" s="277">
        <v>0</v>
      </c>
      <c r="BM34" s="277">
        <v>0</v>
      </c>
      <c r="BN34" s="277">
        <v>723000</v>
      </c>
      <c r="BO34" s="277">
        <v>545000</v>
      </c>
      <c r="BP34" s="277">
        <v>1860000</v>
      </c>
      <c r="BQ34" s="221"/>
      <c r="BR34" s="279">
        <f t="shared" si="0"/>
        <v>13863876510866.816</v>
      </c>
      <c r="BS34" s="279">
        <f t="shared" si="1"/>
        <v>390090404</v>
      </c>
      <c r="BT34" s="280">
        <f t="shared" si="28"/>
        <v>2.2815224134557281E-7</v>
      </c>
      <c r="BU34" s="280">
        <f t="shared" si="29"/>
        <v>3.6658169115075184E-7</v>
      </c>
      <c r="BV34" s="280">
        <f t="shared" si="11"/>
        <v>1.3416161046602589E-4</v>
      </c>
      <c r="BX34" t="s">
        <v>36</v>
      </c>
      <c r="BY34">
        <f t="shared" si="7"/>
        <v>69885727552.496704</v>
      </c>
      <c r="BZ34">
        <v>2610945548.6994443</v>
      </c>
      <c r="CA34">
        <v>2812839821.1687789</v>
      </c>
      <c r="CB34">
        <v>3289645662.4936452</v>
      </c>
      <c r="CC34">
        <v>4270385658.525929</v>
      </c>
      <c r="CD34">
        <v>5108983826.5614805</v>
      </c>
      <c r="CE34">
        <v>5427438071.306345</v>
      </c>
      <c r="CF34">
        <v>5771194544.6671667</v>
      </c>
      <c r="CG34">
        <v>6766986320.8058958</v>
      </c>
      <c r="CH34">
        <v>8045823005.2924232</v>
      </c>
      <c r="CI34">
        <v>8140859745.9475718</v>
      </c>
      <c r="CJ34">
        <v>8820312673.5140133</v>
      </c>
      <c r="CK34" s="14">
        <f t="shared" ref="CK34" si="42">CJ34</f>
        <v>8820312673.5140133</v>
      </c>
      <c r="CL34">
        <f t="shared" si="9"/>
        <v>173462213</v>
      </c>
      <c r="CM34">
        <v>12294012</v>
      </c>
      <c r="CN34">
        <v>12648474</v>
      </c>
      <c r="CO34">
        <v>13015435</v>
      </c>
      <c r="CP34">
        <v>13395599</v>
      </c>
      <c r="CQ34">
        <v>13789736</v>
      </c>
      <c r="CR34">
        <v>14198463</v>
      </c>
      <c r="CS34">
        <v>14622202</v>
      </c>
      <c r="CT34">
        <v>15061127</v>
      </c>
      <c r="CU34">
        <v>15515258</v>
      </c>
      <c r="CV34">
        <v>15984479</v>
      </c>
      <c r="CW34">
        <v>16468714</v>
      </c>
    </row>
    <row r="35" spans="2:101" ht="14.25" customHeight="1" x14ac:dyDescent="0.25">
      <c r="B35" t="s">
        <v>14</v>
      </c>
      <c r="C35" t="s">
        <v>275</v>
      </c>
      <c r="D35">
        <v>71.905292682926827</v>
      </c>
      <c r="E35">
        <v>72.150902439024406</v>
      </c>
      <c r="F35">
        <v>72.389048780487812</v>
      </c>
      <c r="G35">
        <v>72.62275609756098</v>
      </c>
      <c r="I35" t="s">
        <v>37</v>
      </c>
      <c r="J35">
        <v>127.11635189101342</v>
      </c>
      <c r="K35">
        <v>147.15391123589635</v>
      </c>
      <c r="L35">
        <v>162.87040772352748</v>
      </c>
      <c r="M35">
        <v>192.12381399954208</v>
      </c>
      <c r="N35" s="38"/>
      <c r="O35" t="s">
        <v>37</v>
      </c>
      <c r="P35">
        <v>1.9894201017530975</v>
      </c>
      <c r="Q35">
        <v>0.46292682775937521</v>
      </c>
      <c r="R35">
        <v>1.4004078348770008</v>
      </c>
      <c r="S35">
        <v>0.61866827123191115</v>
      </c>
      <c r="T35">
        <v>1.2724464797110926</v>
      </c>
      <c r="U35">
        <f t="shared" si="3"/>
        <v>1.1487739030664954</v>
      </c>
      <c r="V35" s="38"/>
      <c r="W35" t="s">
        <v>37</v>
      </c>
      <c r="X35" t="s">
        <v>305</v>
      </c>
      <c r="Y35">
        <v>2.9655888575755656</v>
      </c>
      <c r="Z35">
        <v>3.0281034881214444</v>
      </c>
      <c r="AA35">
        <v>3.0751439854813234</v>
      </c>
      <c r="AB35">
        <v>3.0109168718547399</v>
      </c>
      <c r="AC35">
        <v>2.8233802959097241</v>
      </c>
      <c r="AD35">
        <v>2.5614523062157324</v>
      </c>
      <c r="AE35">
        <f t="shared" si="4"/>
        <v>2.8</v>
      </c>
      <c r="AG35" s="277" t="s">
        <v>911</v>
      </c>
      <c r="AH35" s="277">
        <v>0</v>
      </c>
      <c r="AI35" s="277">
        <v>0</v>
      </c>
      <c r="AJ35" s="277">
        <v>0</v>
      </c>
      <c r="AK35" s="277">
        <v>13</v>
      </c>
      <c r="AL35" s="277">
        <v>23</v>
      </c>
      <c r="AM35" s="277">
        <v>0</v>
      </c>
      <c r="AN35" s="277">
        <v>0</v>
      </c>
      <c r="AO35" s="277">
        <v>0</v>
      </c>
      <c r="AP35" s="277">
        <v>19</v>
      </c>
      <c r="AQ35" s="277">
        <v>0</v>
      </c>
      <c r="AR35" s="277">
        <v>55</v>
      </c>
      <c r="AS35" s="277" t="s">
        <v>911</v>
      </c>
      <c r="AT35" s="277">
        <v>0</v>
      </c>
      <c r="AU35" s="277">
        <v>0</v>
      </c>
      <c r="AV35" s="277">
        <v>0</v>
      </c>
      <c r="AW35" s="277">
        <v>113</v>
      </c>
      <c r="AX35" s="277">
        <v>30</v>
      </c>
      <c r="AY35" s="277">
        <v>0</v>
      </c>
      <c r="AZ35" s="277">
        <v>0</v>
      </c>
      <c r="BA35" s="277">
        <v>0</v>
      </c>
      <c r="BB35" s="277">
        <v>0</v>
      </c>
      <c r="BC35" s="277">
        <v>0</v>
      </c>
      <c r="BD35" s="277">
        <v>143</v>
      </c>
      <c r="BE35" s="277" t="s">
        <v>986</v>
      </c>
      <c r="BF35" s="277">
        <v>0</v>
      </c>
      <c r="BG35" s="277">
        <v>0</v>
      </c>
      <c r="BH35" s="277">
        <v>0</v>
      </c>
      <c r="BI35" s="277">
        <v>0</v>
      </c>
      <c r="BJ35" s="277">
        <v>79923</v>
      </c>
      <c r="BK35" s="277">
        <v>0</v>
      </c>
      <c r="BL35" s="277">
        <v>0</v>
      </c>
      <c r="BM35" s="277">
        <v>0</v>
      </c>
      <c r="BN35" s="277">
        <v>375000</v>
      </c>
      <c r="BO35" s="277">
        <v>0</v>
      </c>
      <c r="BP35" s="277">
        <v>454923</v>
      </c>
      <c r="BQ35" s="221"/>
      <c r="BR35" s="279"/>
      <c r="BS35" s="279"/>
      <c r="BT35" s="280"/>
      <c r="BU35" s="280"/>
      <c r="BV35" s="280"/>
      <c r="BX35" t="s">
        <v>37</v>
      </c>
      <c r="BY35">
        <f t="shared" si="7"/>
        <v>11674298142.122265</v>
      </c>
      <c r="BZ35">
        <v>709062400.26641881</v>
      </c>
      <c r="CA35">
        <v>662371289.21539104</v>
      </c>
      <c r="CB35">
        <v>628096157.25738609</v>
      </c>
      <c r="CC35">
        <v>595002974.03785086</v>
      </c>
      <c r="CD35">
        <v>664493918.66728425</v>
      </c>
      <c r="CE35">
        <v>795882875.05316305</v>
      </c>
      <c r="CF35">
        <v>918823350.8438493</v>
      </c>
      <c r="CG35">
        <v>979785001.8948673</v>
      </c>
      <c r="CH35">
        <v>1168900171.2025504</v>
      </c>
      <c r="CI35">
        <v>1330790159.5590076</v>
      </c>
      <c r="CJ35">
        <v>1610544922.0622473</v>
      </c>
      <c r="CK35" s="14">
        <f t="shared" ref="CK35" si="43">CJ35</f>
        <v>1610544922.0622473</v>
      </c>
      <c r="CL35">
        <f t="shared" si="9"/>
        <v>88721873</v>
      </c>
      <c r="CM35">
        <v>6374347</v>
      </c>
      <c r="CN35">
        <v>6499653</v>
      </c>
      <c r="CO35">
        <v>6656071</v>
      </c>
      <c r="CP35">
        <v>6838764</v>
      </c>
      <c r="CQ35">
        <v>7039534</v>
      </c>
      <c r="CR35">
        <v>7251424</v>
      </c>
      <c r="CS35">
        <v>7474363</v>
      </c>
      <c r="CT35">
        <v>7707781</v>
      </c>
      <c r="CU35">
        <v>7943385</v>
      </c>
      <c r="CV35">
        <v>8170853</v>
      </c>
      <c r="CW35">
        <v>8382849</v>
      </c>
    </row>
    <row r="36" spans="2:101" ht="14.25" customHeight="1" x14ac:dyDescent="0.25">
      <c r="B36" t="s">
        <v>213</v>
      </c>
      <c r="C36" t="s">
        <v>276</v>
      </c>
      <c r="I36" t="s">
        <v>38</v>
      </c>
      <c r="J36">
        <v>631.98648801061893</v>
      </c>
      <c r="K36">
        <v>748.90368771714736</v>
      </c>
      <c r="L36">
        <v>744.16996110392688</v>
      </c>
      <c r="M36">
        <v>795.16647096297129</v>
      </c>
      <c r="N36" s="38"/>
      <c r="O36" t="s">
        <v>38</v>
      </c>
      <c r="P36">
        <v>9.4736381161178258</v>
      </c>
      <c r="Q36">
        <v>8.9711718197416275</v>
      </c>
      <c r="R36">
        <v>5.5122744376756145</v>
      </c>
      <c r="S36">
        <v>-1.0250120346786389</v>
      </c>
      <c r="T36">
        <v>4.7612759782461609</v>
      </c>
      <c r="U36">
        <f t="shared" si="3"/>
        <v>5.5386696634205181</v>
      </c>
      <c r="V36" s="38"/>
      <c r="W36" t="s">
        <v>38</v>
      </c>
      <c r="X36" t="s">
        <v>306</v>
      </c>
      <c r="Y36">
        <v>1.2324339885998448</v>
      </c>
      <c r="Z36">
        <v>1.1782021601111148</v>
      </c>
      <c r="AA36">
        <v>1.1327603423559116</v>
      </c>
      <c r="AB36">
        <v>1.1114927154817182</v>
      </c>
      <c r="AC36">
        <v>1.1169608581783059</v>
      </c>
      <c r="AD36">
        <v>1.1406518528950371</v>
      </c>
      <c r="AE36">
        <f t="shared" si="4"/>
        <v>1.1000000000000001</v>
      </c>
      <c r="AG36" s="277" t="s">
        <v>951</v>
      </c>
      <c r="AH36" s="277">
        <v>0</v>
      </c>
      <c r="AI36" s="277">
        <v>0</v>
      </c>
      <c r="AJ36" s="277">
        <v>6</v>
      </c>
      <c r="AK36" s="277">
        <v>0</v>
      </c>
      <c r="AL36" s="277">
        <v>3</v>
      </c>
      <c r="AM36" s="277">
        <v>0</v>
      </c>
      <c r="AN36" s="277">
        <v>0</v>
      </c>
      <c r="AO36" s="277">
        <v>0</v>
      </c>
      <c r="AP36" s="277">
        <v>0</v>
      </c>
      <c r="AQ36" s="277">
        <v>0</v>
      </c>
      <c r="AR36" s="277">
        <v>9</v>
      </c>
      <c r="AS36" s="277" t="s">
        <v>951</v>
      </c>
      <c r="AT36" s="277">
        <v>0</v>
      </c>
      <c r="AU36" s="277">
        <v>0</v>
      </c>
      <c r="AV36" s="277">
        <v>0</v>
      </c>
      <c r="AW36" s="277">
        <v>0</v>
      </c>
      <c r="AX36" s="277">
        <v>0</v>
      </c>
      <c r="AY36" s="277">
        <v>0</v>
      </c>
      <c r="AZ36" s="277">
        <v>0</v>
      </c>
      <c r="BA36" s="277">
        <v>0</v>
      </c>
      <c r="BB36" s="277">
        <v>0</v>
      </c>
      <c r="BC36" s="277">
        <v>0</v>
      </c>
      <c r="BD36" s="277">
        <v>0</v>
      </c>
      <c r="BE36" s="277" t="s">
        <v>971</v>
      </c>
      <c r="BF36" s="277">
        <v>0</v>
      </c>
      <c r="BG36" s="277">
        <v>0</v>
      </c>
      <c r="BH36" s="277">
        <v>0</v>
      </c>
      <c r="BI36" s="277">
        <v>0</v>
      </c>
      <c r="BJ36" s="277">
        <v>0</v>
      </c>
      <c r="BK36" s="277">
        <v>0</v>
      </c>
      <c r="BL36" s="277">
        <v>0</v>
      </c>
      <c r="BM36" s="277">
        <v>0</v>
      </c>
      <c r="BN36" s="277">
        <v>0</v>
      </c>
      <c r="BO36" s="277">
        <v>0</v>
      </c>
      <c r="BP36" s="277">
        <v>0</v>
      </c>
      <c r="BQ36" s="221"/>
      <c r="BR36" s="279"/>
      <c r="BS36" s="279"/>
      <c r="BT36" s="280"/>
      <c r="BU36" s="280"/>
      <c r="BV36" s="280"/>
      <c r="BX36" t="s">
        <v>38</v>
      </c>
      <c r="BY36">
        <f t="shared" si="7"/>
        <v>87358886268.061859</v>
      </c>
      <c r="BZ36">
        <v>3654031716.2764916</v>
      </c>
      <c r="CA36">
        <v>3979813387.8395772</v>
      </c>
      <c r="CB36">
        <v>4284028138.3485065</v>
      </c>
      <c r="CC36">
        <v>4658246906.6579542</v>
      </c>
      <c r="CD36">
        <v>5337833255.9453974</v>
      </c>
      <c r="CE36">
        <v>6293046162.1139889</v>
      </c>
      <c r="CF36">
        <v>7274424518.5676403</v>
      </c>
      <c r="CG36">
        <v>8639164917.0373745</v>
      </c>
      <c r="CH36">
        <v>10351829065.601301</v>
      </c>
      <c r="CI36">
        <v>10401935531.824463</v>
      </c>
      <c r="CJ36">
        <v>11242266333.924583</v>
      </c>
      <c r="CK36" s="14">
        <f t="shared" ref="CK36" si="44">CJ36</f>
        <v>11242266333.924583</v>
      </c>
      <c r="CL36">
        <f t="shared" si="9"/>
        <v>160784359</v>
      </c>
      <c r="CM36">
        <v>12446949</v>
      </c>
      <c r="CN36">
        <v>12653684</v>
      </c>
      <c r="CO36">
        <v>12845222</v>
      </c>
      <c r="CP36">
        <v>13024171</v>
      </c>
      <c r="CQ36">
        <v>13193961</v>
      </c>
      <c r="CR36">
        <v>13357574</v>
      </c>
      <c r="CS36">
        <v>13515884</v>
      </c>
      <c r="CT36">
        <v>13669857</v>
      </c>
      <c r="CU36">
        <v>13822644</v>
      </c>
      <c r="CV36">
        <v>13977903</v>
      </c>
      <c r="CW36">
        <v>14138255</v>
      </c>
    </row>
    <row r="37" spans="2:101" ht="14.25" customHeight="1" x14ac:dyDescent="0.25">
      <c r="B37" t="s">
        <v>214</v>
      </c>
      <c r="C37" t="s">
        <v>277</v>
      </c>
      <c r="I37" t="s">
        <v>39</v>
      </c>
      <c r="J37">
        <v>1127.2968434077573</v>
      </c>
      <c r="K37">
        <v>1265.301653929783</v>
      </c>
      <c r="L37">
        <v>1157.0245189279433</v>
      </c>
      <c r="M37">
        <v>1142.5917702557422</v>
      </c>
      <c r="N37" s="38"/>
      <c r="O37" t="s">
        <v>39</v>
      </c>
      <c r="P37">
        <v>0.95159688932994868</v>
      </c>
      <c r="Q37">
        <v>1.2346951137170095</v>
      </c>
      <c r="R37">
        <v>0.65779678185859325</v>
      </c>
      <c r="S37">
        <v>-0.21420797925300405</v>
      </c>
      <c r="T37">
        <v>0.96811557022442685</v>
      </c>
      <c r="U37">
        <f t="shared" si="3"/>
        <v>0.71959927517539479</v>
      </c>
      <c r="V37" s="38"/>
      <c r="W37" t="s">
        <v>39</v>
      </c>
      <c r="X37" t="s">
        <v>307</v>
      </c>
      <c r="Y37">
        <v>2.2370448731887671</v>
      </c>
      <c r="Z37">
        <v>2.224226546593167</v>
      </c>
      <c r="AA37">
        <v>2.213007751520041</v>
      </c>
      <c r="AB37">
        <v>2.2031029453775255</v>
      </c>
      <c r="AC37">
        <v>2.194700462321642</v>
      </c>
      <c r="AD37">
        <v>2.186407346948783</v>
      </c>
      <c r="AE37">
        <f t="shared" si="4"/>
        <v>2.2000000000000002</v>
      </c>
      <c r="AG37" s="277" t="s">
        <v>220</v>
      </c>
      <c r="AH37" s="277">
        <v>0</v>
      </c>
      <c r="AI37" s="277">
        <v>0</v>
      </c>
      <c r="AJ37" s="277">
        <v>0</v>
      </c>
      <c r="AK37" s="277">
        <v>0</v>
      </c>
      <c r="AL37" s="277">
        <v>0</v>
      </c>
      <c r="AM37" s="277">
        <v>0</v>
      </c>
      <c r="AN37" s="277">
        <v>0</v>
      </c>
      <c r="AO37" s="277">
        <v>0</v>
      </c>
      <c r="AP37" s="277">
        <v>2</v>
      </c>
      <c r="AQ37" s="277">
        <v>0</v>
      </c>
      <c r="AR37" s="277">
        <v>2</v>
      </c>
      <c r="AS37" s="277" t="s">
        <v>220</v>
      </c>
      <c r="AT37" s="277">
        <v>0</v>
      </c>
      <c r="AU37" s="277">
        <v>0</v>
      </c>
      <c r="AV37" s="277">
        <v>0</v>
      </c>
      <c r="AW37" s="277">
        <v>0</v>
      </c>
      <c r="AX37" s="277">
        <v>0</v>
      </c>
      <c r="AY37" s="277">
        <v>0</v>
      </c>
      <c r="AZ37" s="277">
        <v>0</v>
      </c>
      <c r="BA37" s="277">
        <v>0</v>
      </c>
      <c r="BB37" s="277">
        <v>0</v>
      </c>
      <c r="BC37" s="277">
        <v>0</v>
      </c>
      <c r="BD37" s="277">
        <v>0</v>
      </c>
      <c r="BE37" s="277" t="s">
        <v>220</v>
      </c>
      <c r="BF37" s="277">
        <v>0</v>
      </c>
      <c r="BG37" s="277">
        <v>0</v>
      </c>
      <c r="BH37" s="277">
        <v>0</v>
      </c>
      <c r="BI37" s="277">
        <v>0</v>
      </c>
      <c r="BJ37" s="277">
        <v>0</v>
      </c>
      <c r="BK37" s="277">
        <v>0</v>
      </c>
      <c r="BL37" s="277">
        <v>0</v>
      </c>
      <c r="BM37" s="277">
        <v>0</v>
      </c>
      <c r="BN37" s="277">
        <v>3496580</v>
      </c>
      <c r="BO37" s="277">
        <v>0</v>
      </c>
      <c r="BP37" s="277">
        <v>3496580</v>
      </c>
      <c r="BQ37" s="221"/>
      <c r="BR37" s="279"/>
      <c r="BS37" s="279">
        <f t="shared" ref="BS37:BS44" si="45">VLOOKUP(BE37,$BX$5:$CL$220,15,FALSE)</f>
        <v>610078</v>
      </c>
      <c r="BT37" s="280">
        <f t="shared" ref="BT37:BT44" si="46">AR37/BS37</f>
        <v>3.2782693360521113E-6</v>
      </c>
      <c r="BU37" s="280">
        <f t="shared" ref="BU37:BU44" si="47">BD37/BS37</f>
        <v>0</v>
      </c>
      <c r="BV37" s="280"/>
      <c r="BX37" t="s">
        <v>39</v>
      </c>
      <c r="BY37">
        <f t="shared" si="7"/>
        <v>205889529466.95831</v>
      </c>
      <c r="BZ37">
        <v>10075040330.76288</v>
      </c>
      <c r="CA37">
        <v>9598224206.2714157</v>
      </c>
      <c r="CB37">
        <v>10879778068.638374</v>
      </c>
      <c r="CC37">
        <v>13621809491.86475</v>
      </c>
      <c r="CD37">
        <v>15775357312.011089</v>
      </c>
      <c r="CE37">
        <v>16587863738.170864</v>
      </c>
      <c r="CF37">
        <v>17956985510.832977</v>
      </c>
      <c r="CG37">
        <v>20685921877.062901</v>
      </c>
      <c r="CH37">
        <v>23735512829.101627</v>
      </c>
      <c r="CI37">
        <v>22185977547.129845</v>
      </c>
      <c r="CJ37">
        <v>22393529277.555794</v>
      </c>
      <c r="CK37" s="14">
        <f t="shared" ref="CK37" si="48">CJ37</f>
        <v>22393529277.555794</v>
      </c>
      <c r="CL37">
        <f t="shared" si="9"/>
        <v>213058314</v>
      </c>
      <c r="CM37">
        <v>15678269</v>
      </c>
      <c r="CN37">
        <v>16039737</v>
      </c>
      <c r="CO37">
        <v>16408085</v>
      </c>
      <c r="CP37">
        <v>16783366</v>
      </c>
      <c r="CQ37">
        <v>17165267</v>
      </c>
      <c r="CR37">
        <v>17553589</v>
      </c>
      <c r="CS37">
        <v>17948395</v>
      </c>
      <c r="CT37">
        <v>18350022</v>
      </c>
      <c r="CU37">
        <v>18758778</v>
      </c>
      <c r="CV37">
        <v>19175028</v>
      </c>
      <c r="CW37">
        <v>19598889</v>
      </c>
    </row>
    <row r="38" spans="2:101" ht="14.25" customHeight="1" x14ac:dyDescent="0.25">
      <c r="B38" t="s">
        <v>15</v>
      </c>
      <c r="C38" t="s">
        <v>278</v>
      </c>
      <c r="D38">
        <v>49.007146341463425</v>
      </c>
      <c r="E38">
        <v>49.435292682926836</v>
      </c>
      <c r="F38">
        <v>49.84741463414634</v>
      </c>
      <c r="G38">
        <v>50.251024390243906</v>
      </c>
      <c r="I38" t="s">
        <v>40</v>
      </c>
      <c r="J38">
        <v>43184.914163267524</v>
      </c>
      <c r="K38">
        <v>45110.035529784356</v>
      </c>
      <c r="L38">
        <v>39643.793839091188</v>
      </c>
      <c r="M38">
        <v>46235.643046035912</v>
      </c>
      <c r="N38" s="38"/>
      <c r="O38" t="s">
        <v>40</v>
      </c>
      <c r="P38">
        <v>1.9895102622599694</v>
      </c>
      <c r="Q38">
        <v>1.102412779452024</v>
      </c>
      <c r="R38">
        <v>-0.48791560772079379</v>
      </c>
      <c r="S38">
        <v>-3.9533531859663924</v>
      </c>
      <c r="T38">
        <v>2.0162988091834535</v>
      </c>
      <c r="U38">
        <f t="shared" si="3"/>
        <v>0.13339061144165215</v>
      </c>
      <c r="V38" s="38"/>
      <c r="W38" t="s">
        <v>40</v>
      </c>
      <c r="X38" t="s">
        <v>308</v>
      </c>
      <c r="Y38">
        <v>0.98590376696881621</v>
      </c>
      <c r="Z38">
        <v>1.037554912092246</v>
      </c>
      <c r="AA38">
        <v>0.99657967660689384</v>
      </c>
      <c r="AB38">
        <v>1.01196565948682</v>
      </c>
      <c r="AC38">
        <v>1.2781432529320664</v>
      </c>
      <c r="AD38">
        <v>1.0872894977929168</v>
      </c>
      <c r="AE38">
        <f t="shared" si="4"/>
        <v>1.1000000000000001</v>
      </c>
      <c r="AG38" s="277" t="s">
        <v>952</v>
      </c>
      <c r="AH38" s="277">
        <v>0</v>
      </c>
      <c r="AI38" s="277">
        <v>0</v>
      </c>
      <c r="AJ38" s="277">
        <v>835</v>
      </c>
      <c r="AK38" s="277">
        <v>0</v>
      </c>
      <c r="AL38" s="277">
        <v>9</v>
      </c>
      <c r="AM38" s="277">
        <v>0</v>
      </c>
      <c r="AN38" s="277">
        <v>0</v>
      </c>
      <c r="AO38" s="277">
        <v>0</v>
      </c>
      <c r="AP38" s="277">
        <v>7</v>
      </c>
      <c r="AQ38" s="277">
        <v>1</v>
      </c>
      <c r="AR38" s="277">
        <v>852</v>
      </c>
      <c r="AS38" s="277" t="s">
        <v>952</v>
      </c>
      <c r="AT38" s="277">
        <v>0</v>
      </c>
      <c r="AU38" s="277">
        <v>0</v>
      </c>
      <c r="AV38" s="277">
        <v>0</v>
      </c>
      <c r="AW38" s="277">
        <v>0</v>
      </c>
      <c r="AX38" s="277">
        <v>7</v>
      </c>
      <c r="AY38" s="277">
        <v>0</v>
      </c>
      <c r="AZ38" s="277">
        <v>0</v>
      </c>
      <c r="BA38" s="277">
        <v>0</v>
      </c>
      <c r="BB38" s="277">
        <v>1</v>
      </c>
      <c r="BC38" s="277">
        <v>0</v>
      </c>
      <c r="BD38" s="277">
        <v>8</v>
      </c>
      <c r="BE38" s="277" t="s">
        <v>42</v>
      </c>
      <c r="BF38" s="277">
        <v>0</v>
      </c>
      <c r="BG38" s="277">
        <v>0</v>
      </c>
      <c r="BH38" s="277">
        <v>0</v>
      </c>
      <c r="BI38" s="277">
        <v>0</v>
      </c>
      <c r="BJ38" s="277">
        <v>0</v>
      </c>
      <c r="BK38" s="277">
        <v>0</v>
      </c>
      <c r="BL38" s="277">
        <v>0</v>
      </c>
      <c r="BM38" s="277">
        <v>0</v>
      </c>
      <c r="BN38" s="277">
        <v>0</v>
      </c>
      <c r="BO38" s="277">
        <v>0</v>
      </c>
      <c r="BP38" s="277">
        <v>0</v>
      </c>
      <c r="BQ38" s="221"/>
      <c r="BR38" s="279">
        <f t="shared" ref="BR38:BR44" si="49">VLOOKUP(BE38,$BX$5:$CL$220,2,FALSE)</f>
        <v>17890171505.755657</v>
      </c>
      <c r="BS38" s="279">
        <f t="shared" si="45"/>
        <v>48764814</v>
      </c>
      <c r="BT38" s="280">
        <f t="shared" si="46"/>
        <v>1.7471613856663125E-5</v>
      </c>
      <c r="BU38" s="280">
        <f t="shared" si="47"/>
        <v>1.6405271226913734E-7</v>
      </c>
      <c r="BV38" s="280">
        <f t="shared" ref="BV38:BV44" si="50">BP38*1000/BR38</f>
        <v>0</v>
      </c>
      <c r="BX38" t="s">
        <v>40</v>
      </c>
      <c r="BY38">
        <f t="shared" si="7"/>
        <v>13863876510866.816</v>
      </c>
      <c r="BZ38">
        <v>724918860682.78223</v>
      </c>
      <c r="CA38">
        <v>715423553719.0083</v>
      </c>
      <c r="CB38">
        <v>734661951188.42798</v>
      </c>
      <c r="CC38">
        <v>865873242452.35889</v>
      </c>
      <c r="CD38">
        <v>992226099521.91357</v>
      </c>
      <c r="CE38">
        <v>1133759985475.6719</v>
      </c>
      <c r="CF38">
        <v>1278610846644.8042</v>
      </c>
      <c r="CG38">
        <v>1424065729447.9099</v>
      </c>
      <c r="CH38">
        <v>1502678437546.8586</v>
      </c>
      <c r="CI38">
        <v>1337577639751.5527</v>
      </c>
      <c r="CJ38">
        <v>1577040082217.7634</v>
      </c>
      <c r="CK38" s="14">
        <f t="shared" ref="CK38" si="51">CJ38</f>
        <v>1577040082217.7634</v>
      </c>
      <c r="CL38">
        <f t="shared" si="9"/>
        <v>390090404</v>
      </c>
      <c r="CM38">
        <v>30769700</v>
      </c>
      <c r="CN38">
        <v>31081900</v>
      </c>
      <c r="CO38">
        <v>31362000</v>
      </c>
      <c r="CP38">
        <v>31676000</v>
      </c>
      <c r="CQ38">
        <v>31995000</v>
      </c>
      <c r="CR38">
        <v>32312000</v>
      </c>
      <c r="CS38">
        <v>32649000</v>
      </c>
      <c r="CT38">
        <v>32976000</v>
      </c>
      <c r="CU38">
        <v>33311400</v>
      </c>
      <c r="CV38">
        <v>33739900</v>
      </c>
      <c r="CW38">
        <v>34108752</v>
      </c>
    </row>
    <row r="39" spans="2:101" ht="14.25" customHeight="1" x14ac:dyDescent="0.25">
      <c r="B39" t="s">
        <v>16</v>
      </c>
      <c r="C39" t="s">
        <v>279</v>
      </c>
      <c r="I39" t="s">
        <v>41</v>
      </c>
      <c r="J39">
        <v>2756.0075060425124</v>
      </c>
      <c r="K39">
        <v>3181.462154164115</v>
      </c>
      <c r="L39">
        <v>3227.9520327611904</v>
      </c>
      <c r="M39">
        <v>3322.7672631940982</v>
      </c>
      <c r="N39" s="38"/>
      <c r="O39" t="s">
        <v>41</v>
      </c>
      <c r="P39">
        <v>8.9015829386486871</v>
      </c>
      <c r="Q39">
        <v>7.5798091744265577</v>
      </c>
      <c r="R39">
        <v>5.2502021059583655</v>
      </c>
      <c r="S39">
        <v>2.6709921321084238</v>
      </c>
      <c r="T39">
        <v>4.4795067815003904</v>
      </c>
      <c r="U39">
        <f t="shared" si="3"/>
        <v>5.7764186265284847</v>
      </c>
      <c r="V39" s="38"/>
      <c r="W39" t="s">
        <v>41</v>
      </c>
      <c r="X39" t="s">
        <v>309</v>
      </c>
      <c r="Y39">
        <v>1.2981376696400067</v>
      </c>
      <c r="Z39">
        <v>1.1321153350821058</v>
      </c>
      <c r="AA39">
        <v>0.98951176154170906</v>
      </c>
      <c r="AB39">
        <v>0.89613684700170781</v>
      </c>
      <c r="AC39">
        <v>0.86824543996799841</v>
      </c>
      <c r="AD39">
        <v>0.8865816157724965</v>
      </c>
      <c r="AE39">
        <f t="shared" si="4"/>
        <v>0.9</v>
      </c>
      <c r="AG39" s="277" t="s">
        <v>43</v>
      </c>
      <c r="AH39" s="277">
        <v>0</v>
      </c>
      <c r="AI39" s="277">
        <v>0</v>
      </c>
      <c r="AJ39" s="277">
        <v>2532</v>
      </c>
      <c r="AK39" s="277">
        <v>0</v>
      </c>
      <c r="AL39" s="277">
        <v>197</v>
      </c>
      <c r="AM39" s="277">
        <v>0</v>
      </c>
      <c r="AN39" s="277">
        <v>0</v>
      </c>
      <c r="AO39" s="277">
        <v>0</v>
      </c>
      <c r="AP39" s="277">
        <v>14</v>
      </c>
      <c r="AQ39" s="277">
        <v>0</v>
      </c>
      <c r="AR39" s="277">
        <v>2743</v>
      </c>
      <c r="AS39" s="277" t="s">
        <v>43</v>
      </c>
      <c r="AT39" s="277">
        <v>0</v>
      </c>
      <c r="AU39" s="277">
        <v>0</v>
      </c>
      <c r="AV39" s="277">
        <v>0</v>
      </c>
      <c r="AW39" s="277">
        <v>0</v>
      </c>
      <c r="AX39" s="277">
        <v>0</v>
      </c>
      <c r="AY39" s="277">
        <v>0</v>
      </c>
      <c r="AZ39" s="277">
        <v>0</v>
      </c>
      <c r="BA39" s="277">
        <v>0</v>
      </c>
      <c r="BB39" s="277">
        <v>145</v>
      </c>
      <c r="BC39" s="277">
        <v>0</v>
      </c>
      <c r="BD39" s="277">
        <v>145</v>
      </c>
      <c r="BE39" s="277" t="s">
        <v>43</v>
      </c>
      <c r="BF39" s="277">
        <v>0</v>
      </c>
      <c r="BG39" s="277">
        <v>0</v>
      </c>
      <c r="BH39" s="277">
        <v>0</v>
      </c>
      <c r="BI39" s="277">
        <v>0</v>
      </c>
      <c r="BJ39" s="277">
        <v>1000</v>
      </c>
      <c r="BK39" s="277">
        <v>0</v>
      </c>
      <c r="BL39" s="277">
        <v>0</v>
      </c>
      <c r="BM39" s="277">
        <v>0</v>
      </c>
      <c r="BN39" s="277">
        <v>0</v>
      </c>
      <c r="BO39" s="277">
        <v>0</v>
      </c>
      <c r="BP39" s="277">
        <v>1000</v>
      </c>
      <c r="BQ39" s="221"/>
      <c r="BR39" s="279">
        <f t="shared" si="49"/>
        <v>61022623363.70652</v>
      </c>
      <c r="BS39" s="279">
        <f t="shared" si="45"/>
        <v>118487250</v>
      </c>
      <c r="BT39" s="280">
        <f t="shared" si="46"/>
        <v>2.3150170165988322E-5</v>
      </c>
      <c r="BU39" s="280">
        <f t="shared" si="47"/>
        <v>1.2237603624018619E-6</v>
      </c>
      <c r="BV39" s="280">
        <f t="shared" si="50"/>
        <v>1.6387364962004476E-5</v>
      </c>
      <c r="BX39" t="s">
        <v>41</v>
      </c>
      <c r="BY39">
        <f t="shared" si="7"/>
        <v>13291848629.22073</v>
      </c>
      <c r="BZ39">
        <v>531386031.89987218</v>
      </c>
      <c r="CA39">
        <v>550199629.95423126</v>
      </c>
      <c r="CB39">
        <v>616209203.87819195</v>
      </c>
      <c r="CC39">
        <v>797314309.69366348</v>
      </c>
      <c r="CD39">
        <v>924644653.09017348</v>
      </c>
      <c r="CE39">
        <v>999332627.44071949</v>
      </c>
      <c r="CF39">
        <v>1107887282.283478</v>
      </c>
      <c r="CG39">
        <v>1331215013.5911725</v>
      </c>
      <c r="CH39">
        <v>1550552391.5371189</v>
      </c>
      <c r="CI39">
        <v>1586929006.2980893</v>
      </c>
      <c r="CJ39">
        <v>1648089239.7770095</v>
      </c>
      <c r="CK39" s="14">
        <f t="shared" ref="CK39" si="52">CJ39</f>
        <v>1648089239.7770095</v>
      </c>
      <c r="CL39">
        <f t="shared" si="9"/>
        <v>5667052</v>
      </c>
      <c r="CM39">
        <v>437238</v>
      </c>
      <c r="CN39">
        <v>445096</v>
      </c>
      <c r="CO39">
        <v>452740</v>
      </c>
      <c r="CP39">
        <v>460031</v>
      </c>
      <c r="CQ39">
        <v>466784</v>
      </c>
      <c r="CR39">
        <v>472883</v>
      </c>
      <c r="CS39">
        <v>478267</v>
      </c>
      <c r="CT39">
        <v>483023</v>
      </c>
      <c r="CU39">
        <v>487371</v>
      </c>
      <c r="CV39">
        <v>491621</v>
      </c>
      <c r="CW39">
        <v>495999</v>
      </c>
    </row>
    <row r="40" spans="2:101" ht="14.25" customHeight="1" x14ac:dyDescent="0.25">
      <c r="B40" t="s">
        <v>17</v>
      </c>
      <c r="C40" t="s">
        <v>280</v>
      </c>
      <c r="D40">
        <v>74.931439024390244</v>
      </c>
      <c r="E40">
        <v>75.114975609756115</v>
      </c>
      <c r="F40">
        <v>75.292536585365866</v>
      </c>
      <c r="G40">
        <v>75.464097560975603</v>
      </c>
      <c r="I40" t="s">
        <v>220</v>
      </c>
      <c r="N40" s="38"/>
      <c r="O40" t="s">
        <v>220</v>
      </c>
      <c r="U40" t="e">
        <f t="shared" si="3"/>
        <v>#DIV/0!</v>
      </c>
      <c r="V40" s="38"/>
      <c r="W40" t="s">
        <v>220</v>
      </c>
      <c r="X40" t="s">
        <v>604</v>
      </c>
      <c r="Y40">
        <v>3.891617546285834</v>
      </c>
      <c r="Z40">
        <v>2.725211111077952</v>
      </c>
      <c r="AA40">
        <v>1.7843283228453348</v>
      </c>
      <c r="AB40">
        <v>1.1202765061190862</v>
      </c>
      <c r="AC40">
        <v>0.84280784862771507</v>
      </c>
      <c r="AD40">
        <v>0.83398552905097845</v>
      </c>
      <c r="AE40">
        <f t="shared" si="4"/>
        <v>0.9</v>
      </c>
      <c r="AG40" s="277" t="s">
        <v>44</v>
      </c>
      <c r="AH40" s="277">
        <v>0</v>
      </c>
      <c r="AI40" s="277">
        <v>0</v>
      </c>
      <c r="AJ40" s="277">
        <v>0</v>
      </c>
      <c r="AK40" s="277">
        <v>6</v>
      </c>
      <c r="AL40" s="277">
        <v>74</v>
      </c>
      <c r="AM40" s="277">
        <v>0</v>
      </c>
      <c r="AN40" s="277">
        <v>0</v>
      </c>
      <c r="AO40" s="277">
        <v>0</v>
      </c>
      <c r="AP40" s="277">
        <v>47</v>
      </c>
      <c r="AQ40" s="277">
        <v>0</v>
      </c>
      <c r="AR40" s="277">
        <v>127</v>
      </c>
      <c r="AS40" s="277" t="s">
        <v>44</v>
      </c>
      <c r="AT40" s="277">
        <v>0</v>
      </c>
      <c r="AU40" s="277">
        <v>0</v>
      </c>
      <c r="AV40" s="277">
        <v>0</v>
      </c>
      <c r="AW40" s="277">
        <v>0</v>
      </c>
      <c r="AX40" s="277">
        <v>0</v>
      </c>
      <c r="AY40" s="277">
        <v>0</v>
      </c>
      <c r="AZ40" s="277">
        <v>0</v>
      </c>
      <c r="BA40" s="277">
        <v>0</v>
      </c>
      <c r="BB40" s="277">
        <v>0</v>
      </c>
      <c r="BC40" s="277">
        <v>0</v>
      </c>
      <c r="BD40" s="277">
        <v>0</v>
      </c>
      <c r="BE40" s="277" t="s">
        <v>44</v>
      </c>
      <c r="BF40" s="277">
        <v>0</v>
      </c>
      <c r="BG40" s="277">
        <v>0</v>
      </c>
      <c r="BH40" s="277">
        <v>0</v>
      </c>
      <c r="BI40" s="277">
        <v>10000</v>
      </c>
      <c r="BJ40" s="277">
        <v>261900</v>
      </c>
      <c r="BK40" s="277">
        <v>0</v>
      </c>
      <c r="BL40" s="277">
        <v>0</v>
      </c>
      <c r="BM40" s="277">
        <v>0</v>
      </c>
      <c r="BN40" s="277">
        <v>0</v>
      </c>
      <c r="BO40" s="277">
        <v>80000</v>
      </c>
      <c r="BP40" s="277">
        <v>351900</v>
      </c>
      <c r="BQ40" s="221"/>
      <c r="BR40" s="279">
        <f t="shared" si="49"/>
        <v>1567105861339.033</v>
      </c>
      <c r="BS40" s="279">
        <f t="shared" si="45"/>
        <v>196282376</v>
      </c>
      <c r="BT40" s="280">
        <f t="shared" si="46"/>
        <v>6.4702701581317721E-7</v>
      </c>
      <c r="BU40" s="280">
        <f t="shared" si="47"/>
        <v>0</v>
      </c>
      <c r="BV40" s="280">
        <f t="shared" si="50"/>
        <v>2.2455407045655147E-4</v>
      </c>
      <c r="BX40" t="s">
        <v>220</v>
      </c>
      <c r="BY40">
        <f t="shared" si="7"/>
        <v>0</v>
      </c>
      <c r="CK40" s="14"/>
      <c r="CL40">
        <f t="shared" si="9"/>
        <v>610078</v>
      </c>
      <c r="CM40">
        <v>40195</v>
      </c>
      <c r="CN40">
        <v>42501</v>
      </c>
      <c r="CO40">
        <v>45117</v>
      </c>
      <c r="CP40">
        <v>47815</v>
      </c>
      <c r="CQ40">
        <v>50273</v>
      </c>
      <c r="CR40">
        <v>52268</v>
      </c>
      <c r="CS40">
        <v>53712</v>
      </c>
      <c r="CT40">
        <v>54679</v>
      </c>
      <c r="CU40">
        <v>55295</v>
      </c>
      <c r="CV40">
        <v>55763</v>
      </c>
      <c r="CW40">
        <v>56230</v>
      </c>
    </row>
    <row r="41" spans="2:101" ht="14.25" customHeight="1" x14ac:dyDescent="0.25">
      <c r="B41" t="s">
        <v>18</v>
      </c>
      <c r="C41" t="s">
        <v>281</v>
      </c>
      <c r="D41">
        <v>73.134219512195145</v>
      </c>
      <c r="E41">
        <v>73.327829268292689</v>
      </c>
      <c r="F41">
        <v>73.495951219512193</v>
      </c>
      <c r="G41">
        <v>73.645536585365846</v>
      </c>
      <c r="I41" t="s">
        <v>42</v>
      </c>
      <c r="J41">
        <v>407.6820269539557</v>
      </c>
      <c r="K41">
        <v>467.90988750482393</v>
      </c>
      <c r="L41">
        <v>458.56720534867463</v>
      </c>
      <c r="M41">
        <v>457.39414042574811</v>
      </c>
      <c r="N41" s="38"/>
      <c r="O41" t="s">
        <v>42</v>
      </c>
      <c r="P41">
        <v>2.0311865295799407</v>
      </c>
      <c r="Q41">
        <v>1.8705570856584899</v>
      </c>
      <c r="R41">
        <v>0.14624485690171696</v>
      </c>
      <c r="S41">
        <v>-0.18808296094975674</v>
      </c>
      <c r="T41">
        <v>1.3536590237195583</v>
      </c>
      <c r="U41">
        <f t="shared" si="3"/>
        <v>1.0427129069819898</v>
      </c>
      <c r="V41" s="38"/>
      <c r="W41" t="s">
        <v>42</v>
      </c>
      <c r="X41" t="s">
        <v>310</v>
      </c>
      <c r="Y41">
        <v>1.6461519745205759</v>
      </c>
      <c r="Z41">
        <v>1.7187453889612487</v>
      </c>
      <c r="AA41">
        <v>1.779915605457947</v>
      </c>
      <c r="AB41">
        <v>1.8341247063606692</v>
      </c>
      <c r="AC41">
        <v>1.8739717656887533</v>
      </c>
      <c r="AD41">
        <v>1.9021401030538398</v>
      </c>
      <c r="AE41">
        <f t="shared" si="4"/>
        <v>1.9</v>
      </c>
      <c r="AG41" s="277" t="s">
        <v>953</v>
      </c>
      <c r="AH41" s="277">
        <v>0</v>
      </c>
      <c r="AI41" s="277">
        <v>134</v>
      </c>
      <c r="AJ41" s="277">
        <v>423</v>
      </c>
      <c r="AK41" s="277">
        <v>192</v>
      </c>
      <c r="AL41" s="277">
        <v>7978</v>
      </c>
      <c r="AM41" s="277">
        <v>0</v>
      </c>
      <c r="AN41" s="277">
        <v>55</v>
      </c>
      <c r="AO41" s="277">
        <v>3129</v>
      </c>
      <c r="AP41" s="277">
        <v>3339</v>
      </c>
      <c r="AQ41" s="277">
        <v>22</v>
      </c>
      <c r="AR41" s="277">
        <v>15272</v>
      </c>
      <c r="AS41" s="277" t="s">
        <v>953</v>
      </c>
      <c r="AT41" s="277">
        <v>0</v>
      </c>
      <c r="AU41" s="277">
        <v>0</v>
      </c>
      <c r="AV41" s="277">
        <v>0</v>
      </c>
      <c r="AW41" s="277">
        <v>3700</v>
      </c>
      <c r="AX41" s="277">
        <v>210267</v>
      </c>
      <c r="AY41" s="277">
        <v>0</v>
      </c>
      <c r="AZ41" s="277">
        <v>18</v>
      </c>
      <c r="BA41" s="277">
        <v>356</v>
      </c>
      <c r="BB41" s="277">
        <v>109096</v>
      </c>
      <c r="BC41" s="277">
        <v>3</v>
      </c>
      <c r="BD41" s="277">
        <v>323440</v>
      </c>
      <c r="BE41" s="277" t="s">
        <v>45</v>
      </c>
      <c r="BF41" s="277">
        <v>0</v>
      </c>
      <c r="BG41" s="277">
        <v>8750115</v>
      </c>
      <c r="BH41" s="277">
        <v>0</v>
      </c>
      <c r="BI41" s="277">
        <v>21304617</v>
      </c>
      <c r="BJ41" s="277">
        <v>61600707</v>
      </c>
      <c r="BK41" s="277">
        <v>0</v>
      </c>
      <c r="BL41" s="277">
        <v>0</v>
      </c>
      <c r="BM41" s="277">
        <v>960400</v>
      </c>
      <c r="BN41" s="277">
        <v>31679236</v>
      </c>
      <c r="BO41" s="277">
        <v>0</v>
      </c>
      <c r="BP41" s="277">
        <v>124295075</v>
      </c>
      <c r="BQ41" s="221"/>
      <c r="BR41" s="279">
        <f t="shared" si="49"/>
        <v>37379929604041.812</v>
      </c>
      <c r="BS41" s="279">
        <f t="shared" si="45"/>
        <v>15664629023.009548</v>
      </c>
      <c r="BT41" s="280">
        <f t="shared" si="46"/>
        <v>9.7493531302702275E-7</v>
      </c>
      <c r="BU41" s="280">
        <f t="shared" si="47"/>
        <v>2.0647791883542447E-5</v>
      </c>
      <c r="BV41" s="280">
        <f t="shared" si="50"/>
        <v>3.3251821583569871E-3</v>
      </c>
      <c r="BX41" t="s">
        <v>42</v>
      </c>
      <c r="BY41">
        <f t="shared" si="7"/>
        <v>17890171505.755657</v>
      </c>
      <c r="BZ41">
        <v>959413050.58832407</v>
      </c>
      <c r="CA41">
        <v>967526420.20726156</v>
      </c>
      <c r="CB41">
        <v>1041975238.4810072</v>
      </c>
      <c r="CC41">
        <v>1139211629.2065227</v>
      </c>
      <c r="CD41">
        <v>1269621728.7513402</v>
      </c>
      <c r="CE41">
        <v>1350047284.9907579</v>
      </c>
      <c r="CF41">
        <v>1476870078.0092008</v>
      </c>
      <c r="CG41">
        <v>1696340453.2337925</v>
      </c>
      <c r="CH41">
        <v>1982983854.7598312</v>
      </c>
      <c r="CI41">
        <v>1980151889.2978616</v>
      </c>
      <c r="CJ41">
        <v>2013014939.1148791</v>
      </c>
      <c r="CK41" s="14">
        <f t="shared" ref="CK41" si="53">CJ41</f>
        <v>2013014939.1148791</v>
      </c>
      <c r="CL41">
        <f t="shared" si="9"/>
        <v>48764814</v>
      </c>
      <c r="CM41">
        <v>3701607</v>
      </c>
      <c r="CN41">
        <v>3767068</v>
      </c>
      <c r="CO41">
        <v>3829238</v>
      </c>
      <c r="CP41">
        <v>3890075</v>
      </c>
      <c r="CQ41">
        <v>3952281</v>
      </c>
      <c r="CR41">
        <v>4017880</v>
      </c>
      <c r="CS41">
        <v>4087534</v>
      </c>
      <c r="CT41">
        <v>4160939.9999999995</v>
      </c>
      <c r="CU41">
        <v>4237961</v>
      </c>
      <c r="CV41">
        <v>4318128</v>
      </c>
      <c r="CW41">
        <v>4401051</v>
      </c>
    </row>
    <row r="42" spans="2:101" ht="14.25" customHeight="1" x14ac:dyDescent="0.25">
      <c r="B42" t="s">
        <v>216</v>
      </c>
      <c r="D42">
        <v>74.374146341463415</v>
      </c>
      <c r="E42">
        <v>74.528292682926846</v>
      </c>
      <c r="F42">
        <v>74.681926829268292</v>
      </c>
      <c r="G42">
        <v>74.831536585365868</v>
      </c>
      <c r="I42" t="s">
        <v>43</v>
      </c>
      <c r="J42">
        <v>676.47574692159742</v>
      </c>
      <c r="K42">
        <v>784.43115747684783</v>
      </c>
      <c r="L42">
        <v>625.30194742380331</v>
      </c>
      <c r="M42">
        <v>675.82903609479251</v>
      </c>
      <c r="N42" s="38"/>
      <c r="O42" t="s">
        <v>43</v>
      </c>
      <c r="P42">
        <v>-2.7628995664158822</v>
      </c>
      <c r="Q42">
        <v>-2.579907246921195</v>
      </c>
      <c r="R42">
        <v>-3.035644648341119</v>
      </c>
      <c r="S42">
        <v>-4.1490673798119388</v>
      </c>
      <c r="T42">
        <v>1.6048141888882697</v>
      </c>
      <c r="U42">
        <f t="shared" si="3"/>
        <v>-2.1845409305203729</v>
      </c>
      <c r="V42" s="38"/>
      <c r="W42" t="s">
        <v>43</v>
      </c>
      <c r="X42" t="s">
        <v>311</v>
      </c>
      <c r="Y42">
        <v>3.2307980289702902</v>
      </c>
      <c r="Z42">
        <v>3.0015858306578154</v>
      </c>
      <c r="AA42">
        <v>2.8135708177986412</v>
      </c>
      <c r="AB42">
        <v>2.6818724222491022</v>
      </c>
      <c r="AC42">
        <v>2.6246604617144742</v>
      </c>
      <c r="AD42">
        <v>2.6180444236019378</v>
      </c>
      <c r="AE42">
        <f t="shared" si="4"/>
        <v>2.6</v>
      </c>
      <c r="AG42" s="277" t="s">
        <v>46</v>
      </c>
      <c r="AH42" s="277">
        <v>0</v>
      </c>
      <c r="AI42" s="277">
        <v>0</v>
      </c>
      <c r="AJ42" s="277">
        <v>0</v>
      </c>
      <c r="AK42" s="277">
        <v>0</v>
      </c>
      <c r="AL42" s="277">
        <v>1574</v>
      </c>
      <c r="AM42" s="277">
        <v>0</v>
      </c>
      <c r="AN42" s="277">
        <v>12</v>
      </c>
      <c r="AO42" s="277">
        <v>409</v>
      </c>
      <c r="AP42" s="277">
        <v>5</v>
      </c>
      <c r="AQ42" s="277">
        <v>0</v>
      </c>
      <c r="AR42" s="277">
        <v>2000</v>
      </c>
      <c r="AS42" s="277" t="s">
        <v>46</v>
      </c>
      <c r="AT42" s="277">
        <v>0</v>
      </c>
      <c r="AU42" s="277">
        <v>0</v>
      </c>
      <c r="AV42" s="277">
        <v>0</v>
      </c>
      <c r="AW42" s="277">
        <v>0</v>
      </c>
      <c r="AX42" s="277">
        <v>1534</v>
      </c>
      <c r="AY42" s="277">
        <v>0</v>
      </c>
      <c r="AZ42" s="277">
        <v>0</v>
      </c>
      <c r="BA42" s="277">
        <v>74</v>
      </c>
      <c r="BB42" s="277">
        <v>200</v>
      </c>
      <c r="BC42" s="277">
        <v>0</v>
      </c>
      <c r="BD42" s="277">
        <v>1808</v>
      </c>
      <c r="BE42" s="277" t="s">
        <v>46</v>
      </c>
      <c r="BF42" s="277">
        <v>0</v>
      </c>
      <c r="BG42" s="277">
        <v>0</v>
      </c>
      <c r="BH42" s="277">
        <v>0</v>
      </c>
      <c r="BI42" s="277">
        <v>0</v>
      </c>
      <c r="BJ42" s="277">
        <v>1010000</v>
      </c>
      <c r="BK42" s="277">
        <v>0</v>
      </c>
      <c r="BL42" s="277">
        <v>0</v>
      </c>
      <c r="BM42" s="277">
        <v>0</v>
      </c>
      <c r="BN42" s="277">
        <v>0</v>
      </c>
      <c r="BO42" s="277">
        <v>0</v>
      </c>
      <c r="BP42" s="277">
        <v>1010000</v>
      </c>
      <c r="BQ42" s="221"/>
      <c r="BR42" s="279">
        <f t="shared" si="49"/>
        <v>2083092334511.5371</v>
      </c>
      <c r="BS42" s="279">
        <f t="shared" si="45"/>
        <v>519721458</v>
      </c>
      <c r="BT42" s="280">
        <f t="shared" si="46"/>
        <v>3.8482151722124971E-6</v>
      </c>
      <c r="BU42" s="280">
        <f t="shared" si="47"/>
        <v>3.4787865156800971E-6</v>
      </c>
      <c r="BV42" s="280">
        <f t="shared" si="50"/>
        <v>4.848560878780413E-4</v>
      </c>
      <c r="BX42" t="s">
        <v>43</v>
      </c>
      <c r="BY42">
        <f t="shared" si="7"/>
        <v>61022623363.70652</v>
      </c>
      <c r="BZ42">
        <v>1385050963.934695</v>
      </c>
      <c r="CA42">
        <v>1709344295.5189722</v>
      </c>
      <c r="CB42">
        <v>1987873833.4982657</v>
      </c>
      <c r="CC42">
        <v>2736667928.4239502</v>
      </c>
      <c r="CD42">
        <v>4414969334.4438553</v>
      </c>
      <c r="CE42">
        <v>5301938221.0779753</v>
      </c>
      <c r="CF42">
        <v>6099009022.9914513</v>
      </c>
      <c r="CG42">
        <v>7016297534.4755535</v>
      </c>
      <c r="CH42">
        <v>8357142857.1428576</v>
      </c>
      <c r="CI42">
        <v>6838983050.8474579</v>
      </c>
      <c r="CJ42">
        <v>7587673160.6757431</v>
      </c>
      <c r="CK42" s="14">
        <f t="shared" ref="CK42" si="54">CJ42</f>
        <v>7587673160.6757431</v>
      </c>
      <c r="CL42">
        <f t="shared" si="9"/>
        <v>118487250</v>
      </c>
      <c r="CM42">
        <v>8222326.9999999991</v>
      </c>
      <c r="CN42">
        <v>8517944</v>
      </c>
      <c r="CO42">
        <v>8831199</v>
      </c>
      <c r="CP42">
        <v>9153893</v>
      </c>
      <c r="CQ42">
        <v>9474792</v>
      </c>
      <c r="CR42">
        <v>9785902</v>
      </c>
      <c r="CS42">
        <v>10084087</v>
      </c>
      <c r="CT42">
        <v>10371839</v>
      </c>
      <c r="CU42">
        <v>10653762</v>
      </c>
      <c r="CV42">
        <v>10937089</v>
      </c>
      <c r="CW42">
        <v>11227208</v>
      </c>
    </row>
    <row r="43" spans="2:101" ht="14.25" customHeight="1" x14ac:dyDescent="0.25">
      <c r="B43" t="s">
        <v>19</v>
      </c>
      <c r="C43" t="s">
        <v>283</v>
      </c>
      <c r="D43">
        <v>81.041463414634151</v>
      </c>
      <c r="E43">
        <v>81.292682926829272</v>
      </c>
      <c r="F43">
        <v>81.395121951219522</v>
      </c>
      <c r="G43">
        <v>81.543902439024407</v>
      </c>
      <c r="I43" t="s">
        <v>221</v>
      </c>
      <c r="J43">
        <v>76413.048346839743</v>
      </c>
      <c r="N43" s="38"/>
      <c r="O43" t="s">
        <v>221</v>
      </c>
      <c r="P43">
        <v>4.2383553152947684</v>
      </c>
      <c r="Q43">
        <v>5.1906494859487822</v>
      </c>
      <c r="U43">
        <f t="shared" si="3"/>
        <v>4.7145024006217753</v>
      </c>
      <c r="V43" s="38"/>
      <c r="W43" t="s">
        <v>221</v>
      </c>
      <c r="X43" t="s">
        <v>605</v>
      </c>
      <c r="Y43">
        <v>0.53921930560998477</v>
      </c>
      <c r="Z43">
        <v>0.61586081501491019</v>
      </c>
      <c r="AA43">
        <v>0.67050665524684316</v>
      </c>
      <c r="AB43">
        <v>0.67197353327591403</v>
      </c>
      <c r="AC43">
        <v>0.60002217328351315</v>
      </c>
      <c r="AD43">
        <v>0.47978652026421065</v>
      </c>
      <c r="AE43">
        <f t="shared" si="4"/>
        <v>0.6</v>
      </c>
      <c r="AG43" s="277" t="s">
        <v>47</v>
      </c>
      <c r="AH43" s="277">
        <v>0</v>
      </c>
      <c r="AI43" s="277">
        <v>0</v>
      </c>
      <c r="AJ43" s="277">
        <v>29</v>
      </c>
      <c r="AK43" s="277">
        <v>0</v>
      </c>
      <c r="AL43" s="277">
        <v>2</v>
      </c>
      <c r="AM43" s="277">
        <v>0</v>
      </c>
      <c r="AN43" s="277">
        <v>0</v>
      </c>
      <c r="AO43" s="277">
        <v>0</v>
      </c>
      <c r="AP43" s="277">
        <v>0</v>
      </c>
      <c r="AQ43" s="277">
        <v>0</v>
      </c>
      <c r="AR43" s="277">
        <v>31</v>
      </c>
      <c r="AS43" s="277" t="s">
        <v>47</v>
      </c>
      <c r="AT43" s="277">
        <v>0</v>
      </c>
      <c r="AU43" s="277">
        <v>0</v>
      </c>
      <c r="AV43" s="277">
        <v>0</v>
      </c>
      <c r="AW43" s="277">
        <v>0</v>
      </c>
      <c r="AX43" s="277">
        <v>0</v>
      </c>
      <c r="AY43" s="277">
        <v>0</v>
      </c>
      <c r="AZ43" s="277">
        <v>0</v>
      </c>
      <c r="BA43" s="277">
        <v>0</v>
      </c>
      <c r="BB43" s="277">
        <v>0</v>
      </c>
      <c r="BC43" s="277">
        <v>0</v>
      </c>
      <c r="BD43" s="277">
        <v>0</v>
      </c>
      <c r="BE43" s="277" t="s">
        <v>47</v>
      </c>
      <c r="BF43" s="277">
        <v>0</v>
      </c>
      <c r="BG43" s="277">
        <v>0</v>
      </c>
      <c r="BH43" s="277">
        <v>0</v>
      </c>
      <c r="BI43" s="277">
        <v>0</v>
      </c>
      <c r="BJ43" s="277">
        <v>0</v>
      </c>
      <c r="BK43" s="277">
        <v>0</v>
      </c>
      <c r="BL43" s="277">
        <v>0</v>
      </c>
      <c r="BM43" s="277">
        <v>0</v>
      </c>
      <c r="BN43" s="277">
        <v>0</v>
      </c>
      <c r="BO43" s="277">
        <v>0</v>
      </c>
      <c r="BP43" s="277">
        <v>0</v>
      </c>
      <c r="BQ43" s="221"/>
      <c r="BR43" s="279">
        <f t="shared" si="49"/>
        <v>4762903584.5316181</v>
      </c>
      <c r="BS43" s="279">
        <f t="shared" si="45"/>
        <v>7832798</v>
      </c>
      <c r="BT43" s="280">
        <f t="shared" si="46"/>
        <v>3.9577172805937288E-6</v>
      </c>
      <c r="BU43" s="280">
        <f t="shared" si="47"/>
        <v>0</v>
      </c>
      <c r="BV43" s="280">
        <f t="shared" si="50"/>
        <v>0</v>
      </c>
      <c r="BX43" t="s">
        <v>221</v>
      </c>
      <c r="BY43">
        <f t="shared" si="7"/>
        <v>111298641934.02475</v>
      </c>
      <c r="BZ43">
        <v>6439703434.7102432</v>
      </c>
      <c r="CA43">
        <v>6232906290.4851017</v>
      </c>
      <c r="CB43">
        <v>6663669064.7482014</v>
      </c>
      <c r="CC43">
        <v>7332244897.9591827</v>
      </c>
      <c r="CD43">
        <v>8553643354.0827532</v>
      </c>
      <c r="CE43">
        <v>8827272727.2727261</v>
      </c>
      <c r="CF43">
        <v>9676172953.0818768</v>
      </c>
      <c r="CG43">
        <v>11514605842.336935</v>
      </c>
      <c r="CH43" s="14">
        <f t="shared" ref="CH43:CJ43" si="55">CG43</f>
        <v>11514605842.336935</v>
      </c>
      <c r="CI43" s="14">
        <f t="shared" si="55"/>
        <v>11514605842.336935</v>
      </c>
      <c r="CJ43" s="14">
        <f t="shared" si="55"/>
        <v>11514605842.336935</v>
      </c>
      <c r="CK43" s="14">
        <f t="shared" ref="CK43" si="56">CJ43</f>
        <v>11514605842.336935</v>
      </c>
      <c r="CL43">
        <f t="shared" si="9"/>
        <v>1793337</v>
      </c>
      <c r="CM43">
        <v>145330</v>
      </c>
      <c r="CN43">
        <v>145995</v>
      </c>
      <c r="CO43">
        <v>146626</v>
      </c>
      <c r="CP43">
        <v>147262</v>
      </c>
      <c r="CQ43">
        <v>147963</v>
      </c>
      <c r="CR43">
        <v>148763</v>
      </c>
      <c r="CS43">
        <v>149682</v>
      </c>
      <c r="CT43">
        <v>150689</v>
      </c>
      <c r="CU43">
        <v>151705</v>
      </c>
      <c r="CV43">
        <v>152618</v>
      </c>
      <c r="CW43">
        <v>153352</v>
      </c>
    </row>
    <row r="44" spans="2:101" ht="14.25" customHeight="1" x14ac:dyDescent="0.25">
      <c r="B44" t="s">
        <v>20</v>
      </c>
      <c r="C44" t="s">
        <v>284</v>
      </c>
      <c r="D44">
        <v>79.831707317073182</v>
      </c>
      <c r="E44">
        <v>79.982926829268308</v>
      </c>
      <c r="F44">
        <v>80.234146341463429</v>
      </c>
      <c r="G44">
        <v>80.082926829268303</v>
      </c>
      <c r="I44" t="s">
        <v>44</v>
      </c>
      <c r="J44">
        <v>9878.7177567195995</v>
      </c>
      <c r="K44">
        <v>10165.821708662766</v>
      </c>
      <c r="L44">
        <v>9487.0110667172157</v>
      </c>
      <c r="M44">
        <v>12431.031388622065</v>
      </c>
      <c r="N44" s="38"/>
      <c r="O44" t="s">
        <v>44</v>
      </c>
      <c r="P44">
        <v>3.5296700616284369</v>
      </c>
      <c r="Q44">
        <v>3.5653219556423892</v>
      </c>
      <c r="R44">
        <v>2.660370656895239</v>
      </c>
      <c r="S44">
        <v>-2.6104858473670163</v>
      </c>
      <c r="T44">
        <v>4.227208728564591</v>
      </c>
      <c r="U44">
        <f t="shared" si="3"/>
        <v>2.274417111072728</v>
      </c>
      <c r="V44" s="38"/>
      <c r="W44" t="s">
        <v>44</v>
      </c>
      <c r="X44" t="s">
        <v>312</v>
      </c>
      <c r="Y44">
        <v>1.0453159233998948</v>
      </c>
      <c r="Z44">
        <v>1.0189221316876405</v>
      </c>
      <c r="AA44">
        <v>0.99437314446704594</v>
      </c>
      <c r="AB44">
        <v>0.97125860294467492</v>
      </c>
      <c r="AC44">
        <v>0.94897120680767955</v>
      </c>
      <c r="AD44">
        <v>0.92723685049221627</v>
      </c>
      <c r="AE44">
        <f t="shared" si="4"/>
        <v>0.9</v>
      </c>
      <c r="AG44" s="277" t="s">
        <v>48</v>
      </c>
      <c r="AH44" s="277">
        <v>0</v>
      </c>
      <c r="AI44" s="277">
        <v>0</v>
      </c>
      <c r="AJ44" s="277">
        <v>567</v>
      </c>
      <c r="AK44" s="277">
        <v>0</v>
      </c>
      <c r="AL44" s="277">
        <v>7</v>
      </c>
      <c r="AM44" s="277">
        <v>0</v>
      </c>
      <c r="AN44" s="277">
        <v>0</v>
      </c>
      <c r="AO44" s="277">
        <v>0</v>
      </c>
      <c r="AP44" s="277">
        <v>0</v>
      </c>
      <c r="AQ44" s="277">
        <v>0</v>
      </c>
      <c r="AR44" s="277">
        <v>574</v>
      </c>
      <c r="AS44" s="277" t="s">
        <v>48</v>
      </c>
      <c r="AT44" s="277">
        <v>0</v>
      </c>
      <c r="AU44" s="277">
        <v>0</v>
      </c>
      <c r="AV44" s="277">
        <v>103</v>
      </c>
      <c r="AW44" s="277">
        <v>0</v>
      </c>
      <c r="AX44" s="277">
        <v>0</v>
      </c>
      <c r="AY44" s="277">
        <v>0</v>
      </c>
      <c r="AZ44" s="277">
        <v>0</v>
      </c>
      <c r="BA44" s="277">
        <v>0</v>
      </c>
      <c r="BB44" s="277">
        <v>0</v>
      </c>
      <c r="BC44" s="277">
        <v>0</v>
      </c>
      <c r="BD44" s="277">
        <v>103</v>
      </c>
      <c r="BE44" s="277" t="s">
        <v>48</v>
      </c>
      <c r="BF44" s="277">
        <v>0</v>
      </c>
      <c r="BG44" s="277">
        <v>0</v>
      </c>
      <c r="BH44" s="277">
        <v>0</v>
      </c>
      <c r="BI44" s="277">
        <v>0</v>
      </c>
      <c r="BJ44" s="277">
        <v>0</v>
      </c>
      <c r="BK44" s="277">
        <v>0</v>
      </c>
      <c r="BL44" s="277">
        <v>0</v>
      </c>
      <c r="BM44" s="277">
        <v>0</v>
      </c>
      <c r="BN44" s="277">
        <v>0</v>
      </c>
      <c r="BO44" s="277">
        <v>0</v>
      </c>
      <c r="BP44" s="277">
        <v>0</v>
      </c>
      <c r="BQ44" s="221"/>
      <c r="BR44" s="279">
        <f t="shared" si="49"/>
        <v>84504694587.970703</v>
      </c>
      <c r="BS44" s="279">
        <f t="shared" si="45"/>
        <v>43204903</v>
      </c>
      <c r="BT44" s="280">
        <f t="shared" si="46"/>
        <v>1.328552919098094E-5</v>
      </c>
      <c r="BU44" s="280">
        <f t="shared" si="47"/>
        <v>2.3839886875802037E-6</v>
      </c>
      <c r="BV44" s="280">
        <f t="shared" si="50"/>
        <v>0</v>
      </c>
      <c r="BX44" t="s">
        <v>44</v>
      </c>
      <c r="BY44">
        <f t="shared" si="7"/>
        <v>1567105861339.033</v>
      </c>
      <c r="BZ44">
        <v>75210511779.643738</v>
      </c>
      <c r="CA44">
        <v>68568293067.061447</v>
      </c>
      <c r="CB44">
        <v>67265403373.298103</v>
      </c>
      <c r="CC44">
        <v>73989608529.333633</v>
      </c>
      <c r="CD44">
        <v>95652734478.04332</v>
      </c>
      <c r="CE44">
        <v>118249630258.20007</v>
      </c>
      <c r="CF44">
        <v>146772604312.84497</v>
      </c>
      <c r="CG44">
        <v>164315221641.8273</v>
      </c>
      <c r="CH44">
        <v>170741003929.2644</v>
      </c>
      <c r="CI44">
        <v>160859264563.34656</v>
      </c>
      <c r="CJ44">
        <v>212740792703.08478</v>
      </c>
      <c r="CK44" s="14">
        <f t="shared" ref="CK44" si="57">CJ44</f>
        <v>212740792703.08478</v>
      </c>
      <c r="CL44">
        <f t="shared" si="9"/>
        <v>196282376</v>
      </c>
      <c r="CM44">
        <v>15419820</v>
      </c>
      <c r="CN44">
        <v>15604200</v>
      </c>
      <c r="CO44">
        <v>15783991</v>
      </c>
      <c r="CP44">
        <v>15959793</v>
      </c>
      <c r="CQ44">
        <v>16132209</v>
      </c>
      <c r="CR44">
        <v>16301726</v>
      </c>
      <c r="CS44">
        <v>16468677</v>
      </c>
      <c r="CT44">
        <v>16633254</v>
      </c>
      <c r="CU44">
        <v>16795593</v>
      </c>
      <c r="CV44">
        <v>16955737</v>
      </c>
      <c r="CW44">
        <v>17113688</v>
      </c>
    </row>
    <row r="45" spans="2:101" ht="14.25" customHeight="1" x14ac:dyDescent="0.25">
      <c r="B45" t="s">
        <v>21</v>
      </c>
      <c r="C45" t="s">
        <v>285</v>
      </c>
      <c r="D45">
        <v>69.361414634146342</v>
      </c>
      <c r="E45">
        <v>69.748658536585381</v>
      </c>
      <c r="F45">
        <v>70.067853658536578</v>
      </c>
      <c r="G45">
        <v>70.317634146341476</v>
      </c>
      <c r="I45" t="s">
        <v>45</v>
      </c>
      <c r="J45">
        <v>2651.2601211724273</v>
      </c>
      <c r="K45">
        <v>3413.588661428058</v>
      </c>
      <c r="L45">
        <v>3748.9344940850788</v>
      </c>
      <c r="M45">
        <v>4428.4645991432753</v>
      </c>
      <c r="N45" s="38"/>
      <c r="O45" t="s">
        <v>45</v>
      </c>
      <c r="P45">
        <v>12.072465713718671</v>
      </c>
      <c r="Q45">
        <v>13.605120325370152</v>
      </c>
      <c r="R45">
        <v>9.0398601900115949</v>
      </c>
      <c r="S45">
        <v>8.6484144271359042</v>
      </c>
      <c r="T45">
        <v>9.829190503650679</v>
      </c>
      <c r="U45">
        <f t="shared" si="3"/>
        <v>10.6390102319774</v>
      </c>
      <c r="V45" s="38"/>
      <c r="W45" t="s">
        <v>45</v>
      </c>
      <c r="X45" t="s">
        <v>313</v>
      </c>
      <c r="Y45">
        <v>0.58812498955699222</v>
      </c>
      <c r="Z45">
        <v>0.5583743673730015</v>
      </c>
      <c r="AA45">
        <v>0.5222718663922753</v>
      </c>
      <c r="AB45">
        <v>0.51238693163743987</v>
      </c>
      <c r="AC45">
        <v>0.5063950114429554</v>
      </c>
      <c r="AE45">
        <f t="shared" si="4"/>
        <v>0.5</v>
      </c>
      <c r="AG45" s="277" t="s">
        <v>912</v>
      </c>
      <c r="AH45" s="277">
        <v>0</v>
      </c>
      <c r="AI45" s="277">
        <v>0</v>
      </c>
      <c r="AJ45" s="277">
        <v>0</v>
      </c>
      <c r="AK45" s="277">
        <v>0</v>
      </c>
      <c r="AL45" s="277">
        <v>0</v>
      </c>
      <c r="AM45" s="277">
        <v>0</v>
      </c>
      <c r="AN45" s="277">
        <v>0</v>
      </c>
      <c r="AO45" s="277">
        <v>0</v>
      </c>
      <c r="AP45" s="277">
        <v>0</v>
      </c>
      <c r="AQ45" s="277">
        <v>0</v>
      </c>
      <c r="AR45" s="277">
        <v>0</v>
      </c>
      <c r="AS45" s="277" t="s">
        <v>912</v>
      </c>
      <c r="AT45" s="277">
        <v>0</v>
      </c>
      <c r="AU45" s="277">
        <v>0</v>
      </c>
      <c r="AV45" s="277">
        <v>0</v>
      </c>
      <c r="AW45" s="277">
        <v>0</v>
      </c>
      <c r="AX45" s="277">
        <v>0</v>
      </c>
      <c r="AY45" s="277">
        <v>0</v>
      </c>
      <c r="AZ45" s="277">
        <v>0</v>
      </c>
      <c r="BA45" s="277">
        <v>0</v>
      </c>
      <c r="BB45" s="277">
        <v>16</v>
      </c>
      <c r="BC45" s="277">
        <v>0</v>
      </c>
      <c r="BD45" s="277">
        <v>16</v>
      </c>
      <c r="BE45" s="277" t="s">
        <v>222</v>
      </c>
      <c r="BF45" s="277">
        <v>0</v>
      </c>
      <c r="BG45" s="277">
        <v>0</v>
      </c>
      <c r="BH45" s="277">
        <v>0</v>
      </c>
      <c r="BI45" s="277">
        <v>0</v>
      </c>
      <c r="BJ45" s="277">
        <v>0</v>
      </c>
      <c r="BK45" s="277">
        <v>0</v>
      </c>
      <c r="BL45" s="277">
        <v>0</v>
      </c>
      <c r="BM45" s="277">
        <v>0</v>
      </c>
      <c r="BN45" s="277">
        <v>0</v>
      </c>
      <c r="BO45" s="277">
        <v>0</v>
      </c>
      <c r="BP45" s="277">
        <v>0</v>
      </c>
      <c r="BQ45" s="221"/>
      <c r="BR45" s="279"/>
      <c r="BS45" s="279"/>
      <c r="BT45" s="280"/>
      <c r="BU45" s="280"/>
      <c r="BV45" s="280"/>
      <c r="BX45" t="s">
        <v>45</v>
      </c>
      <c r="BY45">
        <f t="shared" si="7"/>
        <v>37379929604041.812</v>
      </c>
      <c r="BZ45">
        <v>1198474934198.7793</v>
      </c>
      <c r="CA45">
        <v>1324806914358.3545</v>
      </c>
      <c r="CB45">
        <v>1453827554714.0054</v>
      </c>
      <c r="CC45">
        <v>1640958732775.072</v>
      </c>
      <c r="CD45">
        <v>1931644331142.4707</v>
      </c>
      <c r="CE45">
        <v>2256902590825.3296</v>
      </c>
      <c r="CF45">
        <v>2712950886698.272</v>
      </c>
      <c r="CG45">
        <v>3494055944791.3242</v>
      </c>
      <c r="CH45">
        <v>4521827288303.9844</v>
      </c>
      <c r="CI45">
        <v>4991256406734.9922</v>
      </c>
      <c r="CJ45">
        <v>5926612009749.6123</v>
      </c>
      <c r="CK45" s="14">
        <f t="shared" ref="CK45" si="58">CJ45</f>
        <v>5926612009749.6123</v>
      </c>
      <c r="CL45">
        <f t="shared" si="9"/>
        <v>15664629023.009548</v>
      </c>
      <c r="CM45">
        <v>1262645000</v>
      </c>
      <c r="CN45">
        <v>1271850000</v>
      </c>
      <c r="CO45">
        <v>1280400000</v>
      </c>
      <c r="CP45">
        <v>1288400000</v>
      </c>
      <c r="CQ45">
        <v>1296075000</v>
      </c>
      <c r="CR45">
        <v>1303720000</v>
      </c>
      <c r="CS45">
        <v>1311020000</v>
      </c>
      <c r="CT45">
        <v>1317885000</v>
      </c>
      <c r="CU45">
        <v>1324655000</v>
      </c>
      <c r="CV45">
        <v>1331380000</v>
      </c>
      <c r="CW45">
        <v>1338299511.5047736</v>
      </c>
    </row>
    <row r="46" spans="2:101" ht="14.25" customHeight="1" x14ac:dyDescent="0.25">
      <c r="B46" t="s">
        <v>286</v>
      </c>
      <c r="C46" t="s">
        <v>287</v>
      </c>
      <c r="D46">
        <v>73.991926829268294</v>
      </c>
      <c r="E46">
        <v>74.365439024390255</v>
      </c>
      <c r="F46">
        <v>74.693853658536597</v>
      </c>
      <c r="G46">
        <v>74.975268292682927</v>
      </c>
      <c r="I46" t="s">
        <v>46</v>
      </c>
      <c r="J46">
        <v>4676.4330169593441</v>
      </c>
      <c r="K46">
        <v>5435.8720507287371</v>
      </c>
      <c r="L46">
        <v>5165.731925024761</v>
      </c>
      <c r="M46">
        <v>6225.0778401945763</v>
      </c>
      <c r="N46" s="38"/>
      <c r="O46" t="s">
        <v>46</v>
      </c>
      <c r="P46">
        <v>5.095748860325088</v>
      </c>
      <c r="Q46">
        <v>5.3200106585123592</v>
      </c>
      <c r="R46">
        <v>2.0433718960679386</v>
      </c>
      <c r="S46">
        <v>1.1358870373385344E-2</v>
      </c>
      <c r="T46">
        <v>2.8633783366018122</v>
      </c>
      <c r="U46">
        <f t="shared" si="3"/>
        <v>3.0667737243761168</v>
      </c>
      <c r="V46" s="38"/>
      <c r="W46" t="s">
        <v>46</v>
      </c>
      <c r="X46" t="s">
        <v>314</v>
      </c>
      <c r="Y46">
        <v>1.5331556138566838</v>
      </c>
      <c r="Z46">
        <v>1.5126042312067574</v>
      </c>
      <c r="AA46">
        <v>1.4896253610186032</v>
      </c>
      <c r="AB46">
        <v>1.4625794029461829</v>
      </c>
      <c r="AC46">
        <v>1.4301219787730826</v>
      </c>
      <c r="AD46">
        <v>1.393833920499741</v>
      </c>
      <c r="AE46">
        <f t="shared" si="4"/>
        <v>1.4</v>
      </c>
      <c r="AG46" s="277" t="s">
        <v>49</v>
      </c>
      <c r="AH46" s="277">
        <v>0</v>
      </c>
      <c r="AI46" s="277">
        <v>0</v>
      </c>
      <c r="AJ46" s="277">
        <v>0</v>
      </c>
      <c r="AK46" s="277">
        <v>0</v>
      </c>
      <c r="AL46" s="277">
        <v>75</v>
      </c>
      <c r="AM46" s="277">
        <v>0</v>
      </c>
      <c r="AN46" s="277">
        <v>0</v>
      </c>
      <c r="AO46" s="277">
        <v>7</v>
      </c>
      <c r="AP46" s="277">
        <v>5</v>
      </c>
      <c r="AQ46" s="277">
        <v>0</v>
      </c>
      <c r="AR46" s="277">
        <v>87</v>
      </c>
      <c r="AS46" s="277" t="s">
        <v>49</v>
      </c>
      <c r="AT46" s="277">
        <v>0</v>
      </c>
      <c r="AU46" s="277">
        <v>0</v>
      </c>
      <c r="AV46" s="277">
        <v>0</v>
      </c>
      <c r="AW46" s="277">
        <v>0</v>
      </c>
      <c r="AX46" s="277">
        <v>40</v>
      </c>
      <c r="AY46" s="277">
        <v>0</v>
      </c>
      <c r="AZ46" s="277">
        <v>0</v>
      </c>
      <c r="BA46" s="277">
        <v>0</v>
      </c>
      <c r="BB46" s="277">
        <v>0</v>
      </c>
      <c r="BC46" s="277">
        <v>0</v>
      </c>
      <c r="BD46" s="277">
        <v>40</v>
      </c>
      <c r="BE46" s="277" t="s">
        <v>49</v>
      </c>
      <c r="BF46" s="277">
        <v>0</v>
      </c>
      <c r="BG46" s="277">
        <v>0</v>
      </c>
      <c r="BH46" s="277">
        <v>0</v>
      </c>
      <c r="BI46" s="277">
        <v>0</v>
      </c>
      <c r="BJ46" s="277">
        <v>106000</v>
      </c>
      <c r="BK46" s="277">
        <v>0</v>
      </c>
      <c r="BL46" s="277">
        <v>0</v>
      </c>
      <c r="BM46" s="277">
        <v>0</v>
      </c>
      <c r="BN46" s="277">
        <v>21000</v>
      </c>
      <c r="BO46" s="277">
        <v>0</v>
      </c>
      <c r="BP46" s="277">
        <v>127000</v>
      </c>
      <c r="BQ46" s="221"/>
      <c r="BR46" s="279">
        <f t="shared" ref="BR46:BR73" si="59">VLOOKUP(BE46,$BX$5:$CL$220,2,FALSE)</f>
        <v>284871529257.73212</v>
      </c>
      <c r="BS46" s="279">
        <f t="shared" ref="BS46:BS73" si="60">VLOOKUP(BE46,$BX$5:$CL$220,15,FALSE)</f>
        <v>51975895</v>
      </c>
      <c r="BT46" s="280">
        <f t="shared" ref="BT46:BT73" si="61">AR46/BS46</f>
        <v>1.6738528504415365E-6</v>
      </c>
      <c r="BU46" s="280">
        <f t="shared" ref="BU46:BU73" si="62">BD46/BS46</f>
        <v>7.6958751744438455E-7</v>
      </c>
      <c r="BV46" s="280">
        <f t="shared" ref="BV46:BV73" si="63">BP46*1000/BR46</f>
        <v>4.4581499713542506E-4</v>
      </c>
      <c r="BX46" t="s">
        <v>46</v>
      </c>
      <c r="BY46">
        <f t="shared" si="7"/>
        <v>2083092334511.5371</v>
      </c>
      <c r="BZ46">
        <v>100363791870.83203</v>
      </c>
      <c r="CA46">
        <v>98745443239.976166</v>
      </c>
      <c r="CB46">
        <v>98229102138.790085</v>
      </c>
      <c r="CC46">
        <v>94916590095.569077</v>
      </c>
      <c r="CD46">
        <v>117188202054.66412</v>
      </c>
      <c r="CE46">
        <v>146570319333.66943</v>
      </c>
      <c r="CF46">
        <v>162807996675.12024</v>
      </c>
      <c r="CG46">
        <v>207410686361.77737</v>
      </c>
      <c r="CH46">
        <v>244645672494.99048</v>
      </c>
      <c r="CI46">
        <v>235836552597.28516</v>
      </c>
      <c r="CJ46">
        <v>288188988824.43134</v>
      </c>
      <c r="CK46" s="14">
        <f t="shared" ref="CK46" si="64">CJ46</f>
        <v>288188988824.43134</v>
      </c>
      <c r="CL46">
        <f t="shared" si="9"/>
        <v>519721458</v>
      </c>
      <c r="CM46">
        <v>39764166</v>
      </c>
      <c r="CN46">
        <v>40422597</v>
      </c>
      <c r="CO46">
        <v>41078136</v>
      </c>
      <c r="CP46">
        <v>41731914</v>
      </c>
      <c r="CQ46">
        <v>42385712</v>
      </c>
      <c r="CR46">
        <v>43040558</v>
      </c>
      <c r="CS46">
        <v>43696540</v>
      </c>
      <c r="CT46">
        <v>44352327</v>
      </c>
      <c r="CU46">
        <v>45005782</v>
      </c>
      <c r="CV46">
        <v>45654044</v>
      </c>
      <c r="CW46">
        <v>46294841</v>
      </c>
    </row>
    <row r="47" spans="2:101" ht="14.25" customHeight="1" x14ac:dyDescent="0.25">
      <c r="B47" t="s">
        <v>217</v>
      </c>
      <c r="C47" t="s">
        <v>288</v>
      </c>
      <c r="D47">
        <v>74.507829268292696</v>
      </c>
      <c r="E47">
        <v>74.631292682926826</v>
      </c>
      <c r="F47">
        <v>74.75860975609757</v>
      </c>
      <c r="G47">
        <v>74.889780487804885</v>
      </c>
      <c r="I47" t="s">
        <v>47</v>
      </c>
      <c r="J47">
        <v>685.15746783416898</v>
      </c>
      <c r="K47">
        <v>760.56326472921285</v>
      </c>
      <c r="L47">
        <v>747.91248030094812</v>
      </c>
      <c r="M47">
        <v>736.4375815490946</v>
      </c>
      <c r="N47" s="38"/>
      <c r="O47" t="s">
        <v>47</v>
      </c>
      <c r="P47">
        <v>-1.4530565036763932</v>
      </c>
      <c r="Q47">
        <v>-2.1809123989052779</v>
      </c>
      <c r="R47">
        <v>-1.6952005775172267</v>
      </c>
      <c r="S47">
        <v>-0.85520308421456548</v>
      </c>
      <c r="T47">
        <v>-0.53688274923445078</v>
      </c>
      <c r="U47">
        <f t="shared" si="3"/>
        <v>-1.3442510627095827</v>
      </c>
      <c r="V47" s="38"/>
      <c r="W47" t="s">
        <v>47</v>
      </c>
      <c r="X47" t="s">
        <v>315</v>
      </c>
      <c r="Y47">
        <v>2.6952019549333324</v>
      </c>
      <c r="Z47">
        <v>2.6982158279707962</v>
      </c>
      <c r="AA47">
        <v>2.6948353349107892</v>
      </c>
      <c r="AB47">
        <v>2.6799390468486348</v>
      </c>
      <c r="AC47">
        <v>2.6530284618379971</v>
      </c>
      <c r="AD47">
        <v>2.616583062204743</v>
      </c>
      <c r="AE47">
        <f t="shared" si="4"/>
        <v>2.6</v>
      </c>
      <c r="AG47" s="277" t="s">
        <v>321</v>
      </c>
      <c r="AH47" s="277">
        <v>0</v>
      </c>
      <c r="AI47" s="277">
        <v>0</v>
      </c>
      <c r="AJ47" s="277">
        <v>429</v>
      </c>
      <c r="AK47" s="277">
        <v>0</v>
      </c>
      <c r="AL47" s="277">
        <v>24</v>
      </c>
      <c r="AM47" s="277">
        <v>0</v>
      </c>
      <c r="AN47" s="277">
        <v>0</v>
      </c>
      <c r="AO47" s="277">
        <v>0</v>
      </c>
      <c r="AP47" s="277">
        <v>0</v>
      </c>
      <c r="AQ47" s="277">
        <v>0</v>
      </c>
      <c r="AR47" s="277">
        <v>453</v>
      </c>
      <c r="AS47" s="277" t="s">
        <v>321</v>
      </c>
      <c r="AT47" s="277">
        <v>0</v>
      </c>
      <c r="AU47" s="277">
        <v>0</v>
      </c>
      <c r="AV47" s="277">
        <v>0</v>
      </c>
      <c r="AW47" s="277">
        <v>0</v>
      </c>
      <c r="AX47" s="277">
        <v>0</v>
      </c>
      <c r="AY47" s="277">
        <v>0</v>
      </c>
      <c r="AZ47" s="277">
        <v>0</v>
      </c>
      <c r="BA47" s="277">
        <v>0</v>
      </c>
      <c r="BB47" s="277">
        <v>0</v>
      </c>
      <c r="BC47" s="277">
        <v>0</v>
      </c>
      <c r="BD47" s="277">
        <v>0</v>
      </c>
      <c r="BE47" s="277" t="s">
        <v>321</v>
      </c>
      <c r="BF47" s="277">
        <v>0</v>
      </c>
      <c r="BG47" s="277">
        <v>0</v>
      </c>
      <c r="BH47" s="277">
        <v>0</v>
      </c>
      <c r="BI47" s="277">
        <v>0</v>
      </c>
      <c r="BJ47" s="277">
        <v>0</v>
      </c>
      <c r="BK47" s="277">
        <v>0</v>
      </c>
      <c r="BL47" s="277">
        <v>0</v>
      </c>
      <c r="BM47" s="277">
        <v>0</v>
      </c>
      <c r="BN47" s="277">
        <v>0</v>
      </c>
      <c r="BO47" s="277">
        <v>0</v>
      </c>
      <c r="BP47" s="277">
        <v>0</v>
      </c>
      <c r="BQ47" s="221"/>
      <c r="BR47" s="279">
        <f t="shared" si="59"/>
        <v>207210335246.74338</v>
      </c>
      <c r="BS47" s="279">
        <f t="shared" si="60"/>
        <v>218648819</v>
      </c>
      <c r="BT47" s="280">
        <f t="shared" si="61"/>
        <v>2.0718154439242591E-6</v>
      </c>
      <c r="BU47" s="280">
        <f t="shared" si="62"/>
        <v>0</v>
      </c>
      <c r="BV47" s="280">
        <f t="shared" si="63"/>
        <v>0</v>
      </c>
      <c r="BX47" t="s">
        <v>47</v>
      </c>
      <c r="BY47">
        <f t="shared" si="7"/>
        <v>4762903584.5316181</v>
      </c>
      <c r="BZ47">
        <v>201900820.25544026</v>
      </c>
      <c r="CA47">
        <v>220115318.85481468</v>
      </c>
      <c r="CB47">
        <v>251163102.11577457</v>
      </c>
      <c r="CC47">
        <v>324471208.99288827</v>
      </c>
      <c r="CD47">
        <v>362420491.15906614</v>
      </c>
      <c r="CE47">
        <v>387036433.1738292</v>
      </c>
      <c r="CF47">
        <v>403177193.56401557</v>
      </c>
      <c r="CG47">
        <v>464949227.9872027</v>
      </c>
      <c r="CH47">
        <v>530138454.66726214</v>
      </c>
      <c r="CI47">
        <v>535336307.67493081</v>
      </c>
      <c r="CJ47">
        <v>541097513.04319727</v>
      </c>
      <c r="CK47" s="14">
        <f t="shared" ref="CK47" si="65">CJ47</f>
        <v>541097513.04319727</v>
      </c>
      <c r="CL47">
        <f t="shared" si="9"/>
        <v>7832798</v>
      </c>
      <c r="CM47">
        <v>562469</v>
      </c>
      <c r="CN47">
        <v>577569</v>
      </c>
      <c r="CO47">
        <v>593170</v>
      </c>
      <c r="CP47">
        <v>609271</v>
      </c>
      <c r="CQ47">
        <v>625876</v>
      </c>
      <c r="CR47">
        <v>642974</v>
      </c>
      <c r="CS47">
        <v>660559</v>
      </c>
      <c r="CT47">
        <v>678602</v>
      </c>
      <c r="CU47">
        <v>697034</v>
      </c>
      <c r="CV47">
        <v>715774</v>
      </c>
      <c r="CW47">
        <v>734750</v>
      </c>
    </row>
    <row r="48" spans="2:101" ht="14.25" customHeight="1" x14ac:dyDescent="0.25">
      <c r="B48" t="s">
        <v>23</v>
      </c>
      <c r="C48" t="s">
        <v>289</v>
      </c>
      <c r="D48">
        <v>67.310073170731727</v>
      </c>
      <c r="E48">
        <v>67.666658536585373</v>
      </c>
      <c r="F48">
        <v>68.004024390243913</v>
      </c>
      <c r="G48">
        <v>68.325219512195133</v>
      </c>
      <c r="I48" t="s">
        <v>316</v>
      </c>
      <c r="J48">
        <v>164.17183328614027</v>
      </c>
      <c r="K48">
        <v>186.76907774263825</v>
      </c>
      <c r="L48">
        <v>174.50760535879957</v>
      </c>
      <c r="M48">
        <v>199.27176963270142</v>
      </c>
      <c r="N48" s="38"/>
      <c r="O48" t="s">
        <v>316</v>
      </c>
      <c r="P48">
        <v>2.1179964692428257</v>
      </c>
      <c r="Q48">
        <v>3.3126617832702152</v>
      </c>
      <c r="R48">
        <v>3.3029844767199563</v>
      </c>
      <c r="S48">
        <v>3.098581677640766E-2</v>
      </c>
      <c r="T48">
        <v>4.3374280382734582</v>
      </c>
      <c r="U48">
        <f t="shared" si="3"/>
        <v>2.6204113168565728</v>
      </c>
      <c r="V48" s="38"/>
      <c r="W48" t="s">
        <v>316</v>
      </c>
      <c r="X48" t="s">
        <v>317</v>
      </c>
      <c r="Y48">
        <v>2.9436735740771662</v>
      </c>
      <c r="Z48">
        <v>2.8633115947548267</v>
      </c>
      <c r="AA48">
        <v>2.8097154684751495</v>
      </c>
      <c r="AB48">
        <v>2.7632855892920634</v>
      </c>
      <c r="AC48">
        <v>2.730535686133702</v>
      </c>
      <c r="AD48">
        <v>2.7066101161548786</v>
      </c>
      <c r="AE48">
        <f t="shared" si="4"/>
        <v>2.7</v>
      </c>
      <c r="AG48" s="277" t="s">
        <v>51</v>
      </c>
      <c r="AH48" s="277">
        <v>0</v>
      </c>
      <c r="AI48" s="277">
        <v>0</v>
      </c>
      <c r="AJ48" s="277">
        <v>0</v>
      </c>
      <c r="AK48" s="277">
        <v>833</v>
      </c>
      <c r="AL48" s="277">
        <v>0</v>
      </c>
      <c r="AM48" s="277">
        <v>0</v>
      </c>
      <c r="AN48" s="277">
        <v>0</v>
      </c>
      <c r="AO48" s="277">
        <v>0</v>
      </c>
      <c r="AP48" s="277">
        <v>2</v>
      </c>
      <c r="AQ48" s="277">
        <v>13</v>
      </c>
      <c r="AR48" s="277">
        <v>848</v>
      </c>
      <c r="AS48" s="277" t="s">
        <v>51</v>
      </c>
      <c r="AT48" s="277">
        <v>0</v>
      </c>
      <c r="AU48" s="277">
        <v>0</v>
      </c>
      <c r="AV48" s="277">
        <v>0</v>
      </c>
      <c r="AW48" s="277">
        <v>200</v>
      </c>
      <c r="AX48" s="277">
        <v>0</v>
      </c>
      <c r="AY48" s="277">
        <v>0</v>
      </c>
      <c r="AZ48" s="277">
        <v>0</v>
      </c>
      <c r="BA48" s="277">
        <v>0</v>
      </c>
      <c r="BB48" s="277">
        <v>0</v>
      </c>
      <c r="BC48" s="277">
        <v>26</v>
      </c>
      <c r="BD48" s="277">
        <v>226</v>
      </c>
      <c r="BE48" s="277" t="s">
        <v>51</v>
      </c>
      <c r="BF48" s="277">
        <v>0</v>
      </c>
      <c r="BG48" s="277">
        <v>330000</v>
      </c>
      <c r="BH48" s="277">
        <v>0</v>
      </c>
      <c r="BI48" s="277">
        <v>240000</v>
      </c>
      <c r="BJ48" s="277">
        <v>80000</v>
      </c>
      <c r="BK48" s="277">
        <v>0</v>
      </c>
      <c r="BL48" s="277">
        <v>0</v>
      </c>
      <c r="BM48" s="277">
        <v>0</v>
      </c>
      <c r="BN48" s="277">
        <v>0</v>
      </c>
      <c r="BO48" s="277">
        <v>37750</v>
      </c>
      <c r="BP48" s="277">
        <v>687750</v>
      </c>
      <c r="BQ48" s="221"/>
      <c r="BR48" s="279">
        <f t="shared" si="59"/>
        <v>555305061570.35767</v>
      </c>
      <c r="BS48" s="279">
        <f t="shared" si="60"/>
        <v>53214400.927417234</v>
      </c>
      <c r="BT48" s="280">
        <f t="shared" si="61"/>
        <v>1.5935535968104671E-5</v>
      </c>
      <c r="BU48" s="280">
        <f t="shared" si="62"/>
        <v>4.2469706707448772E-6</v>
      </c>
      <c r="BV48" s="280">
        <f t="shared" si="63"/>
        <v>1.2385084300422164E-3</v>
      </c>
      <c r="BX48" t="s">
        <v>316</v>
      </c>
      <c r="BY48">
        <f t="shared" si="7"/>
        <v>101575215846.75121</v>
      </c>
      <c r="BZ48">
        <v>4305797175.652174</v>
      </c>
      <c r="CA48">
        <v>4691816706.5600004</v>
      </c>
      <c r="CB48">
        <v>5547714815.198349</v>
      </c>
      <c r="CC48">
        <v>5673197493.8434496</v>
      </c>
      <c r="CD48">
        <v>6569986939.6204319</v>
      </c>
      <c r="CE48">
        <v>7103539716.5694609</v>
      </c>
      <c r="CF48">
        <v>8543323220.4141588</v>
      </c>
      <c r="CG48">
        <v>9977079382.5361423</v>
      </c>
      <c r="CH48">
        <v>11668379641.832628</v>
      </c>
      <c r="CI48">
        <v>11204139344.768396</v>
      </c>
      <c r="CJ48">
        <v>13145120704.878008</v>
      </c>
      <c r="CK48" s="14">
        <f t="shared" ref="CK48" si="66">CJ48</f>
        <v>13145120704.878008</v>
      </c>
      <c r="CL48">
        <f t="shared" si="9"/>
        <v>698851990</v>
      </c>
      <c r="CM48">
        <v>49626200</v>
      </c>
      <c r="CN48">
        <v>50989424</v>
      </c>
      <c r="CO48">
        <v>52491329</v>
      </c>
      <c r="CP48">
        <v>54098245</v>
      </c>
      <c r="CQ48">
        <v>55754885</v>
      </c>
      <c r="CR48">
        <v>57420522</v>
      </c>
      <c r="CS48">
        <v>59088415</v>
      </c>
      <c r="CT48">
        <v>60772175</v>
      </c>
      <c r="CU48">
        <v>62474901</v>
      </c>
      <c r="CV48">
        <v>64204304</v>
      </c>
      <c r="CW48">
        <v>65965795</v>
      </c>
    </row>
    <row r="49" spans="2:101" ht="14.25" customHeight="1" x14ac:dyDescent="0.25">
      <c r="B49" t="s">
        <v>24</v>
      </c>
      <c r="C49" t="s">
        <v>290</v>
      </c>
      <c r="D49">
        <v>76.008560975609754</v>
      </c>
      <c r="E49">
        <v>76.129365853658541</v>
      </c>
      <c r="F49">
        <v>76.264365853658546</v>
      </c>
      <c r="G49">
        <v>76.413024390243919</v>
      </c>
      <c r="I49" t="s">
        <v>318</v>
      </c>
      <c r="J49">
        <v>2236.4972933075769</v>
      </c>
      <c r="K49">
        <v>3073.0456934534468</v>
      </c>
      <c r="L49">
        <v>2430.5254724134788</v>
      </c>
      <c r="M49">
        <v>2942.8438707112255</v>
      </c>
      <c r="N49" s="38"/>
      <c r="O49" t="s">
        <v>318</v>
      </c>
      <c r="P49">
        <v>3.3474151677281441</v>
      </c>
      <c r="Q49">
        <v>-4.2820084184578775</v>
      </c>
      <c r="R49">
        <v>2.6605596742101909</v>
      </c>
      <c r="S49">
        <v>4.6027806166419936</v>
      </c>
      <c r="T49">
        <v>6.0225468615505662</v>
      </c>
      <c r="U49">
        <f t="shared" si="3"/>
        <v>2.4702587803346034</v>
      </c>
      <c r="V49" s="38"/>
      <c r="W49" t="s">
        <v>318</v>
      </c>
      <c r="X49" t="s">
        <v>319</v>
      </c>
      <c r="Y49">
        <v>2.5051525416394762</v>
      </c>
      <c r="Z49">
        <v>2.6638684761258058</v>
      </c>
      <c r="AA49">
        <v>2.7736144314607074</v>
      </c>
      <c r="AB49">
        <v>2.7946231158121146</v>
      </c>
      <c r="AC49">
        <v>2.7031164343945346</v>
      </c>
      <c r="AD49">
        <v>2.5412318131200271</v>
      </c>
      <c r="AE49">
        <f t="shared" si="4"/>
        <v>2.7</v>
      </c>
      <c r="AG49" s="277" t="s">
        <v>52</v>
      </c>
      <c r="AH49" s="277">
        <v>0</v>
      </c>
      <c r="AI49" s="277">
        <v>0</v>
      </c>
      <c r="AJ49" s="277">
        <v>0</v>
      </c>
      <c r="AK49" s="277">
        <v>0</v>
      </c>
      <c r="AL49" s="277">
        <v>4</v>
      </c>
      <c r="AM49" s="277">
        <v>0</v>
      </c>
      <c r="AN49" s="277">
        <v>0</v>
      </c>
      <c r="AO49" s="277">
        <v>0</v>
      </c>
      <c r="AP49" s="277">
        <v>40</v>
      </c>
      <c r="AQ49" s="277">
        <v>0</v>
      </c>
      <c r="AR49" s="277">
        <v>44</v>
      </c>
      <c r="AS49" s="277" t="s">
        <v>52</v>
      </c>
      <c r="AT49" s="277">
        <v>0</v>
      </c>
      <c r="AU49" s="277">
        <v>0</v>
      </c>
      <c r="AV49" s="277">
        <v>0</v>
      </c>
      <c r="AW49" s="277">
        <v>0</v>
      </c>
      <c r="AX49" s="277">
        <v>0</v>
      </c>
      <c r="AY49" s="277">
        <v>0</v>
      </c>
      <c r="AZ49" s="277">
        <v>0</v>
      </c>
      <c r="BA49" s="277">
        <v>0</v>
      </c>
      <c r="BB49" s="277">
        <v>44</v>
      </c>
      <c r="BC49" s="277">
        <v>0</v>
      </c>
      <c r="BD49" s="277">
        <v>44</v>
      </c>
      <c r="BE49" s="277" t="s">
        <v>52</v>
      </c>
      <c r="BF49" s="277">
        <v>0</v>
      </c>
      <c r="BG49" s="277">
        <v>3139</v>
      </c>
      <c r="BH49" s="277">
        <v>0</v>
      </c>
      <c r="BI49" s="277">
        <v>0</v>
      </c>
      <c r="BJ49" s="277">
        <v>0</v>
      </c>
      <c r="BK49" s="277">
        <v>0</v>
      </c>
      <c r="BL49" s="277">
        <v>0</v>
      </c>
      <c r="BM49" s="277">
        <v>0</v>
      </c>
      <c r="BN49" s="277">
        <v>7518000</v>
      </c>
      <c r="BO49" s="277">
        <v>0</v>
      </c>
      <c r="BP49" s="277">
        <v>7521139</v>
      </c>
      <c r="BQ49" s="221"/>
      <c r="BR49" s="279">
        <f t="shared" si="59"/>
        <v>574752400000</v>
      </c>
      <c r="BS49" s="279">
        <f t="shared" si="60"/>
        <v>134696458</v>
      </c>
      <c r="BT49" s="280">
        <f t="shared" si="61"/>
        <v>3.2666040854615492E-7</v>
      </c>
      <c r="BU49" s="280">
        <f t="shared" si="62"/>
        <v>3.2666040854615492E-7</v>
      </c>
      <c r="BV49" s="280">
        <f t="shared" si="63"/>
        <v>1.3085876631398147E-2</v>
      </c>
      <c r="BX49" t="s">
        <v>48</v>
      </c>
      <c r="BY49">
        <f t="shared" si="7"/>
        <v>84504694587.970703</v>
      </c>
      <c r="BZ49">
        <v>3219893817.2420573</v>
      </c>
      <c r="CA49">
        <v>2794254065.2624688</v>
      </c>
      <c r="CB49">
        <v>3019985939.5400219</v>
      </c>
      <c r="CC49">
        <v>3495870612.5258083</v>
      </c>
      <c r="CD49">
        <v>4648628921.3696852</v>
      </c>
      <c r="CE49">
        <v>6087004330.1205006</v>
      </c>
      <c r="CF49">
        <v>7731262789.4968348</v>
      </c>
      <c r="CG49">
        <v>8343503640.3807669</v>
      </c>
      <c r="CH49">
        <v>11789245042.577503</v>
      </c>
      <c r="CI49">
        <v>9579804345.3459949</v>
      </c>
      <c r="CJ49">
        <v>11897620542.054543</v>
      </c>
      <c r="CK49" s="14">
        <f t="shared" ref="CK49" si="67">CJ49</f>
        <v>11897620542.054543</v>
      </c>
      <c r="CL49">
        <f t="shared" si="9"/>
        <v>43204903</v>
      </c>
      <c r="CM49">
        <v>3135773</v>
      </c>
      <c r="CN49">
        <v>3213330</v>
      </c>
      <c r="CO49">
        <v>3288923</v>
      </c>
      <c r="CP49">
        <v>3365171</v>
      </c>
      <c r="CQ49">
        <v>3445765</v>
      </c>
      <c r="CR49">
        <v>3533177</v>
      </c>
      <c r="CS49">
        <v>3628561</v>
      </c>
      <c r="CT49">
        <v>3730612</v>
      </c>
      <c r="CU49">
        <v>3836339</v>
      </c>
      <c r="CV49">
        <v>3941454</v>
      </c>
      <c r="CW49">
        <v>4042899</v>
      </c>
    </row>
    <row r="50" spans="2:101" ht="14.25" customHeight="1" x14ac:dyDescent="0.25">
      <c r="B50" t="s">
        <v>25</v>
      </c>
      <c r="C50" t="s">
        <v>291</v>
      </c>
      <c r="D50">
        <v>69.404878048780489</v>
      </c>
      <c r="E50">
        <v>70.203414634146355</v>
      </c>
      <c r="F50">
        <v>70.456097560975621</v>
      </c>
      <c r="G50">
        <v>70.407317073170745</v>
      </c>
      <c r="I50" t="s">
        <v>49</v>
      </c>
      <c r="J50">
        <v>5911.5915084273693</v>
      </c>
      <c r="K50">
        <v>6596.7153716074199</v>
      </c>
      <c r="L50">
        <v>6372.7051981137574</v>
      </c>
      <c r="M50">
        <v>7690.9923390652466</v>
      </c>
      <c r="N50" s="38"/>
      <c r="O50" t="s">
        <v>49</v>
      </c>
      <c r="P50">
        <v>6.9821169384359081</v>
      </c>
      <c r="Q50">
        <v>6.2193757970604509</v>
      </c>
      <c r="R50">
        <v>1.1430708467948847</v>
      </c>
      <c r="S50">
        <v>-2.7673231639164868</v>
      </c>
      <c r="T50">
        <v>2.7039028002007797</v>
      </c>
      <c r="U50">
        <f t="shared" si="3"/>
        <v>2.8562286437151072</v>
      </c>
      <c r="V50" s="38"/>
      <c r="W50" t="s">
        <v>49</v>
      </c>
      <c r="X50" t="s">
        <v>320</v>
      </c>
      <c r="Y50">
        <v>1.7275524900932866</v>
      </c>
      <c r="Z50">
        <v>1.6662463251159578</v>
      </c>
      <c r="AA50">
        <v>1.6025828727584492</v>
      </c>
      <c r="AB50">
        <v>1.5491803051287814</v>
      </c>
      <c r="AC50">
        <v>1.5070327577691633</v>
      </c>
      <c r="AD50">
        <v>1.4724455856314285</v>
      </c>
      <c r="AE50">
        <f t="shared" si="4"/>
        <v>1.5</v>
      </c>
      <c r="AG50" s="277" t="s">
        <v>53</v>
      </c>
      <c r="AH50" s="277">
        <v>0</v>
      </c>
      <c r="AI50" s="277">
        <v>0</v>
      </c>
      <c r="AJ50" s="277">
        <v>0</v>
      </c>
      <c r="AK50" s="277">
        <v>9</v>
      </c>
      <c r="AL50" s="277">
        <v>0</v>
      </c>
      <c r="AM50" s="277">
        <v>0</v>
      </c>
      <c r="AN50" s="277">
        <v>0</v>
      </c>
      <c r="AO50" s="277">
        <v>0</v>
      </c>
      <c r="AP50" s="277">
        <v>0</v>
      </c>
      <c r="AQ50" s="277">
        <v>0</v>
      </c>
      <c r="AR50" s="277">
        <v>9</v>
      </c>
      <c r="AS50" s="277" t="s">
        <v>53</v>
      </c>
      <c r="AT50" s="277">
        <v>0</v>
      </c>
      <c r="AU50" s="277">
        <v>0</v>
      </c>
      <c r="AV50" s="277">
        <v>0</v>
      </c>
      <c r="AW50" s="277">
        <v>400</v>
      </c>
      <c r="AX50" s="277">
        <v>0</v>
      </c>
      <c r="AY50" s="277">
        <v>0</v>
      </c>
      <c r="AZ50" s="277">
        <v>0</v>
      </c>
      <c r="BA50" s="277">
        <v>0</v>
      </c>
      <c r="BB50" s="277">
        <v>40</v>
      </c>
      <c r="BC50" s="277">
        <v>0</v>
      </c>
      <c r="BD50" s="277">
        <v>440</v>
      </c>
      <c r="BE50" s="277" t="s">
        <v>53</v>
      </c>
      <c r="BF50" s="277">
        <v>0</v>
      </c>
      <c r="BG50" s="277">
        <v>0</v>
      </c>
      <c r="BH50" s="277">
        <v>0</v>
      </c>
      <c r="BI50" s="277">
        <v>0</v>
      </c>
      <c r="BJ50" s="277">
        <v>0</v>
      </c>
      <c r="BK50" s="277">
        <v>0</v>
      </c>
      <c r="BL50" s="277">
        <v>0</v>
      </c>
      <c r="BM50" s="277">
        <v>0</v>
      </c>
      <c r="BN50" s="277">
        <v>10000</v>
      </c>
      <c r="BO50" s="277">
        <v>0</v>
      </c>
      <c r="BP50" s="277">
        <v>10000</v>
      </c>
      <c r="BQ50" s="221"/>
      <c r="BR50" s="279">
        <f t="shared" si="59"/>
        <v>211092577384.01602</v>
      </c>
      <c r="BS50" s="279">
        <f t="shared" si="60"/>
        <v>12417219</v>
      </c>
      <c r="BT50" s="280">
        <f t="shared" si="61"/>
        <v>7.2479997332736102E-7</v>
      </c>
      <c r="BU50" s="280">
        <f t="shared" si="62"/>
        <v>3.5434665362670979E-5</v>
      </c>
      <c r="BV50" s="280">
        <f t="shared" si="63"/>
        <v>4.7372579954851612E-5</v>
      </c>
      <c r="BX50" t="s">
        <v>49</v>
      </c>
      <c r="BY50">
        <f t="shared" si="7"/>
        <v>284871529257.73212</v>
      </c>
      <c r="BZ50">
        <v>15946443260.833477</v>
      </c>
      <c r="CA50">
        <v>16403603009.258553</v>
      </c>
      <c r="CB50">
        <v>16844378717.944279</v>
      </c>
      <c r="CC50">
        <v>17517535901.826015</v>
      </c>
      <c r="CD50">
        <v>18596365933.704159</v>
      </c>
      <c r="CE50">
        <v>19964893791.984928</v>
      </c>
      <c r="CF50">
        <v>22526464348.320091</v>
      </c>
      <c r="CG50">
        <v>26321999643.155773</v>
      </c>
      <c r="CH50">
        <v>29831164903.114834</v>
      </c>
      <c r="CI50">
        <v>29255751296.448658</v>
      </c>
      <c r="CJ50">
        <v>35831464225.570671</v>
      </c>
      <c r="CK50" s="14">
        <f t="shared" ref="CK50" si="68">CJ50</f>
        <v>35831464225.570671</v>
      </c>
      <c r="CL50">
        <f t="shared" si="9"/>
        <v>51975895</v>
      </c>
      <c r="CM50">
        <v>3919180</v>
      </c>
      <c r="CN50">
        <v>4002946</v>
      </c>
      <c r="CO50">
        <v>4083197</v>
      </c>
      <c r="CP50">
        <v>4160438</v>
      </c>
      <c r="CQ50">
        <v>4235605</v>
      </c>
      <c r="CR50">
        <v>4309413</v>
      </c>
      <c r="CS50">
        <v>4381820</v>
      </c>
      <c r="CT50">
        <v>4452608</v>
      </c>
      <c r="CU50">
        <v>4522124</v>
      </c>
      <c r="CV50">
        <v>4590790</v>
      </c>
      <c r="CW50">
        <v>4658887</v>
      </c>
    </row>
    <row r="51" spans="2:101" ht="14.25" customHeight="1" x14ac:dyDescent="0.25">
      <c r="B51" t="s">
        <v>26</v>
      </c>
      <c r="C51" t="s">
        <v>292</v>
      </c>
      <c r="D51">
        <v>79.777236585365856</v>
      </c>
      <c r="E51">
        <v>79.534146341463426</v>
      </c>
      <c r="F51">
        <v>79.482926829268294</v>
      </c>
      <c r="G51">
        <v>79.736585365853671</v>
      </c>
      <c r="I51" t="s">
        <v>321</v>
      </c>
      <c r="J51">
        <v>1061.6162075884774</v>
      </c>
      <c r="K51">
        <v>1233.1593525756025</v>
      </c>
      <c r="L51">
        <v>1190.7894944163397</v>
      </c>
      <c r="M51">
        <v>1154.1448656833738</v>
      </c>
      <c r="N51" s="38"/>
      <c r="O51" t="s">
        <v>321</v>
      </c>
      <c r="P51">
        <v>-0.99189793872483278</v>
      </c>
      <c r="Q51">
        <v>-3.5097896988460775E-2</v>
      </c>
      <c r="R51">
        <v>0.49621495478461952</v>
      </c>
      <c r="S51">
        <v>1.8035829124983991</v>
      </c>
      <c r="T51">
        <v>0.98623849973149902</v>
      </c>
      <c r="U51">
        <f t="shared" si="3"/>
        <v>0.45180810626024481</v>
      </c>
      <c r="V51" s="38"/>
      <c r="W51" t="s">
        <v>321</v>
      </c>
      <c r="X51" t="s">
        <v>322</v>
      </c>
      <c r="Y51">
        <v>1.6172854420298255</v>
      </c>
      <c r="Z51">
        <v>1.6784922601888412</v>
      </c>
      <c r="AA51">
        <v>1.7352412054842083</v>
      </c>
      <c r="AB51">
        <v>1.8082820450216628</v>
      </c>
      <c r="AC51">
        <v>1.8938860009625857</v>
      </c>
      <c r="AD51">
        <v>1.9841815815460615</v>
      </c>
      <c r="AE51">
        <f t="shared" si="4"/>
        <v>1.9</v>
      </c>
      <c r="AG51" s="277" t="s">
        <v>913</v>
      </c>
      <c r="AH51" s="277">
        <v>0</v>
      </c>
      <c r="AI51" s="277">
        <v>0</v>
      </c>
      <c r="AJ51" s="277">
        <v>0</v>
      </c>
      <c r="AK51" s="277">
        <v>445</v>
      </c>
      <c r="AL51" s="277">
        <v>49</v>
      </c>
      <c r="AM51" s="277">
        <v>0</v>
      </c>
      <c r="AN51" s="277">
        <v>0</v>
      </c>
      <c r="AO51" s="277">
        <v>0</v>
      </c>
      <c r="AP51" s="277">
        <v>10</v>
      </c>
      <c r="AQ51" s="277">
        <v>0</v>
      </c>
      <c r="AR51" s="277">
        <v>504</v>
      </c>
      <c r="AS51" s="277" t="s">
        <v>913</v>
      </c>
      <c r="AT51" s="277">
        <v>0</v>
      </c>
      <c r="AU51" s="277">
        <v>0</v>
      </c>
      <c r="AV51" s="277">
        <v>0</v>
      </c>
      <c r="AW51" s="277">
        <v>0</v>
      </c>
      <c r="AX51" s="277">
        <v>0</v>
      </c>
      <c r="AY51" s="277">
        <v>0</v>
      </c>
      <c r="AZ51" s="277">
        <v>0</v>
      </c>
      <c r="BA51" s="277">
        <v>0</v>
      </c>
      <c r="BB51" s="277">
        <v>15</v>
      </c>
      <c r="BC51" s="277">
        <v>0</v>
      </c>
      <c r="BD51" s="277">
        <v>15</v>
      </c>
      <c r="BE51" s="277" t="s">
        <v>54</v>
      </c>
      <c r="BF51" s="277">
        <v>0</v>
      </c>
      <c r="BG51" s="277">
        <v>0</v>
      </c>
      <c r="BH51" s="277">
        <v>0</v>
      </c>
      <c r="BI51" s="277">
        <v>0</v>
      </c>
      <c r="BJ51" s="277">
        <v>2977560</v>
      </c>
      <c r="BK51" s="277">
        <v>0</v>
      </c>
      <c r="BL51" s="277">
        <v>0</v>
      </c>
      <c r="BM51" s="277">
        <v>0</v>
      </c>
      <c r="BN51" s="277">
        <v>220000</v>
      </c>
      <c r="BO51" s="277">
        <v>0</v>
      </c>
      <c r="BP51" s="277">
        <v>3197560</v>
      </c>
      <c r="BQ51" s="221"/>
      <c r="BR51" s="279">
        <f t="shared" si="59"/>
        <v>1626448900602.4683</v>
      </c>
      <c r="BS51" s="279">
        <f t="shared" si="60"/>
        <v>123926347</v>
      </c>
      <c r="BT51" s="280">
        <f t="shared" si="61"/>
        <v>4.0669317881208907E-6</v>
      </c>
      <c r="BU51" s="280">
        <f t="shared" si="62"/>
        <v>1.2103963655121699E-7</v>
      </c>
      <c r="BV51" s="280">
        <f t="shared" si="63"/>
        <v>1.9659763050751621E-3</v>
      </c>
      <c r="BX51" t="s">
        <v>321</v>
      </c>
      <c r="BY51">
        <f t="shared" si="7"/>
        <v>207210335246.74338</v>
      </c>
      <c r="BZ51">
        <v>10417006095.676844</v>
      </c>
      <c r="CA51">
        <v>10545263559.969442</v>
      </c>
      <c r="CB51">
        <v>11486664324.826849</v>
      </c>
      <c r="CC51">
        <v>13737489762.004816</v>
      </c>
      <c r="CD51">
        <v>15481092869.153513</v>
      </c>
      <c r="CE51">
        <v>16363441576.472963</v>
      </c>
      <c r="CF51">
        <v>17367306796.601635</v>
      </c>
      <c r="CG51">
        <v>19795696265.315273</v>
      </c>
      <c r="CH51">
        <v>23414005259.468433</v>
      </c>
      <c r="CI51">
        <v>23041807677.483028</v>
      </c>
      <c r="CJ51">
        <v>22780280529.885296</v>
      </c>
      <c r="CK51" s="14">
        <f t="shared" ref="CK51" si="69">CJ51</f>
        <v>22780280529.885296</v>
      </c>
      <c r="CL51">
        <f t="shared" si="9"/>
        <v>218648819</v>
      </c>
      <c r="CM51">
        <v>16581652.999999998</v>
      </c>
      <c r="CN51">
        <v>16892864</v>
      </c>
      <c r="CO51">
        <v>17180649</v>
      </c>
      <c r="CP51">
        <v>17455501</v>
      </c>
      <c r="CQ51">
        <v>17731840</v>
      </c>
      <c r="CR51">
        <v>18020946</v>
      </c>
      <c r="CS51">
        <v>18325979</v>
      </c>
      <c r="CT51">
        <v>18646754</v>
      </c>
      <c r="CU51">
        <v>18987007</v>
      </c>
      <c r="CV51">
        <v>19350026</v>
      </c>
      <c r="CW51">
        <v>19737800</v>
      </c>
    </row>
    <row r="52" spans="2:101" ht="14.25" customHeight="1" x14ac:dyDescent="0.25">
      <c r="B52" t="s">
        <v>27</v>
      </c>
      <c r="C52" t="s">
        <v>293</v>
      </c>
      <c r="D52">
        <v>74.827000000000012</v>
      </c>
      <c r="E52">
        <v>75.111853658536589</v>
      </c>
      <c r="F52">
        <v>75.377512195121952</v>
      </c>
      <c r="G52">
        <v>75.618512195121951</v>
      </c>
      <c r="I52" t="s">
        <v>51</v>
      </c>
      <c r="J52">
        <v>13376.009230899692</v>
      </c>
      <c r="K52">
        <v>15767.0801167765</v>
      </c>
      <c r="L52">
        <v>14322.608101995427</v>
      </c>
      <c r="M52">
        <v>13754.439383774137</v>
      </c>
      <c r="N52" s="38"/>
      <c r="O52" t="s">
        <v>51</v>
      </c>
      <c r="P52">
        <v>4.9825078195718362</v>
      </c>
      <c r="Q52">
        <v>5.1546632817720592</v>
      </c>
      <c r="R52">
        <v>2.215393124164919</v>
      </c>
      <c r="S52">
        <v>-5.8865814870085558</v>
      </c>
      <c r="T52">
        <v>-1.0814689148584478</v>
      </c>
      <c r="U52">
        <f t="shared" si="3"/>
        <v>1.0769027647283622</v>
      </c>
      <c r="V52" s="38"/>
      <c r="W52" t="s">
        <v>51</v>
      </c>
      <c r="X52" t="s">
        <v>323</v>
      </c>
      <c r="Y52">
        <v>6.7559962033759871E-2</v>
      </c>
      <c r="Z52">
        <v>-4.5034902810234444E-2</v>
      </c>
      <c r="AA52">
        <v>-9.0130695601277566E-2</v>
      </c>
      <c r="AB52">
        <v>-4.509582940009306E-2</v>
      </c>
      <c r="AC52">
        <v>-0.11106752092176456</v>
      </c>
      <c r="AD52">
        <v>-0.11106752092176456</v>
      </c>
      <c r="AE52">
        <f t="shared" si="4"/>
        <v>-0.1</v>
      </c>
      <c r="AG52" s="277" t="s">
        <v>57</v>
      </c>
      <c r="AH52" s="277">
        <v>0</v>
      </c>
      <c r="AI52" s="277">
        <v>0</v>
      </c>
      <c r="AJ52" s="277">
        <v>0</v>
      </c>
      <c r="AK52" s="277">
        <v>0</v>
      </c>
      <c r="AL52" s="277">
        <v>0</v>
      </c>
      <c r="AM52" s="277">
        <v>0</v>
      </c>
      <c r="AN52" s="277">
        <v>0</v>
      </c>
      <c r="AO52" s="277">
        <v>0</v>
      </c>
      <c r="AP52" s="277">
        <v>5</v>
      </c>
      <c r="AQ52" s="277">
        <v>0</v>
      </c>
      <c r="AR52" s="277">
        <v>5</v>
      </c>
      <c r="AS52" s="277" t="s">
        <v>57</v>
      </c>
      <c r="AT52" s="277">
        <v>0</v>
      </c>
      <c r="AU52" s="277">
        <v>0</v>
      </c>
      <c r="AV52" s="277">
        <v>0</v>
      </c>
      <c r="AW52" s="277">
        <v>0</v>
      </c>
      <c r="AX52" s="277">
        <v>0</v>
      </c>
      <c r="AY52" s="277">
        <v>0</v>
      </c>
      <c r="AZ52" s="277">
        <v>0</v>
      </c>
      <c r="BA52" s="277">
        <v>0</v>
      </c>
      <c r="BB52" s="277">
        <v>0</v>
      </c>
      <c r="BC52" s="277">
        <v>0</v>
      </c>
      <c r="BD52" s="277">
        <v>0</v>
      </c>
      <c r="BE52" s="277" t="s">
        <v>57</v>
      </c>
      <c r="BF52" s="277">
        <v>0</v>
      </c>
      <c r="BG52" s="277">
        <v>0</v>
      </c>
      <c r="BH52" s="277">
        <v>0</v>
      </c>
      <c r="BI52" s="277">
        <v>0</v>
      </c>
      <c r="BJ52" s="277">
        <v>0</v>
      </c>
      <c r="BK52" s="277">
        <v>0</v>
      </c>
      <c r="BL52" s="277">
        <v>0</v>
      </c>
      <c r="BM52" s="277">
        <v>0</v>
      </c>
      <c r="BN52" s="277">
        <v>1400000</v>
      </c>
      <c r="BO52" s="277">
        <v>0</v>
      </c>
      <c r="BP52" s="277">
        <v>1400000</v>
      </c>
      <c r="BQ52" s="221"/>
      <c r="BR52" s="279">
        <f t="shared" si="59"/>
        <v>3065383118869.5894</v>
      </c>
      <c r="BS52" s="279">
        <f t="shared" si="60"/>
        <v>65274714</v>
      </c>
      <c r="BT52" s="280">
        <f t="shared" si="61"/>
        <v>7.6599339830121665E-8</v>
      </c>
      <c r="BU52" s="280">
        <f t="shared" si="62"/>
        <v>0</v>
      </c>
      <c r="BV52" s="280">
        <f t="shared" si="63"/>
        <v>4.5671289548833725E-4</v>
      </c>
      <c r="BX52" t="s">
        <v>51</v>
      </c>
      <c r="BY52">
        <f t="shared" si="7"/>
        <v>555305061570.35767</v>
      </c>
      <c r="BZ52">
        <v>21517784659.02364</v>
      </c>
      <c r="CA52">
        <v>23052044812.563686</v>
      </c>
      <c r="CB52">
        <v>26524896398.236717</v>
      </c>
      <c r="CC52">
        <v>34143409062.043251</v>
      </c>
      <c r="CD52">
        <v>41003558915.698593</v>
      </c>
      <c r="CE52">
        <v>44821408830.935242</v>
      </c>
      <c r="CF52">
        <v>49855078905.409584</v>
      </c>
      <c r="CG52">
        <v>59335976948.271034</v>
      </c>
      <c r="CH52">
        <v>69911233237.787003</v>
      </c>
      <c r="CI52">
        <v>63435948447.169701</v>
      </c>
      <c r="CJ52">
        <v>60851860676.609673</v>
      </c>
      <c r="CK52" s="14">
        <f t="shared" ref="CK52" si="70">CJ52</f>
        <v>60851860676.609673</v>
      </c>
      <c r="CL52">
        <f t="shared" si="9"/>
        <v>53214400.927417234</v>
      </c>
      <c r="CM52">
        <v>4426000</v>
      </c>
      <c r="CN52">
        <v>4440000</v>
      </c>
      <c r="CO52">
        <v>4440000</v>
      </c>
      <c r="CP52">
        <v>4440000</v>
      </c>
      <c r="CQ52">
        <v>4439000</v>
      </c>
      <c r="CR52">
        <v>4442000</v>
      </c>
      <c r="CS52">
        <v>4440000</v>
      </c>
      <c r="CT52">
        <v>4436000</v>
      </c>
      <c r="CU52">
        <v>4434000</v>
      </c>
      <c r="CV52">
        <v>4429078</v>
      </c>
      <c r="CW52">
        <v>4424161.4637086159</v>
      </c>
    </row>
    <row r="53" spans="2:101" ht="14.25" customHeight="1" x14ac:dyDescent="0.25">
      <c r="B53" t="s">
        <v>28</v>
      </c>
      <c r="C53" t="s">
        <v>294</v>
      </c>
      <c r="D53">
        <v>54.106682926829272</v>
      </c>
      <c r="E53">
        <v>54.430731707317079</v>
      </c>
      <c r="F53">
        <v>54.787317073170733</v>
      </c>
      <c r="G53">
        <v>55.173414634146347</v>
      </c>
      <c r="I53" t="s">
        <v>52</v>
      </c>
      <c r="J53">
        <v>5200.5881430551763</v>
      </c>
      <c r="K53">
        <v>5565.3970633461449</v>
      </c>
      <c r="N53" s="38"/>
      <c r="O53" t="s">
        <v>52</v>
      </c>
      <c r="P53">
        <v>11.959325553007233</v>
      </c>
      <c r="Q53">
        <v>7.2267206165825115</v>
      </c>
      <c r="R53">
        <v>4.3259213103739711</v>
      </c>
      <c r="U53">
        <f t="shared" si="3"/>
        <v>7.8373224933212384</v>
      </c>
      <c r="V53" s="38"/>
      <c r="W53" t="s">
        <v>52</v>
      </c>
      <c r="X53" t="s">
        <v>324</v>
      </c>
      <c r="Y53">
        <v>0.17138888385674167</v>
      </c>
      <c r="Z53">
        <v>9.6645712379457058E-2</v>
      </c>
      <c r="AA53">
        <v>3.1623590254591903E-2</v>
      </c>
      <c r="AB53">
        <v>-1.5814982838821715E-2</v>
      </c>
      <c r="AC53">
        <v>-3.7967942357085449E-2</v>
      </c>
      <c r="AD53">
        <v>-4.1286631981453568E-2</v>
      </c>
      <c r="AE53">
        <f t="shared" si="4"/>
        <v>0</v>
      </c>
      <c r="AG53" s="277" t="s">
        <v>58</v>
      </c>
      <c r="AH53" s="277">
        <v>0</v>
      </c>
      <c r="AI53" s="277">
        <v>0</v>
      </c>
      <c r="AJ53" s="277">
        <v>10</v>
      </c>
      <c r="AK53" s="277">
        <v>0</v>
      </c>
      <c r="AL53" s="277">
        <v>51</v>
      </c>
      <c r="AM53" s="277">
        <v>0</v>
      </c>
      <c r="AN53" s="277">
        <v>0</v>
      </c>
      <c r="AO53" s="277">
        <v>0</v>
      </c>
      <c r="AP53" s="277">
        <v>0</v>
      </c>
      <c r="AQ53" s="277">
        <v>0</v>
      </c>
      <c r="AR53" s="277">
        <v>61</v>
      </c>
      <c r="AS53" s="277" t="s">
        <v>58</v>
      </c>
      <c r="AT53" s="277">
        <v>0</v>
      </c>
      <c r="AU53" s="277">
        <v>0</v>
      </c>
      <c r="AV53" s="277">
        <v>0</v>
      </c>
      <c r="AW53" s="277">
        <v>0</v>
      </c>
      <c r="AX53" s="277">
        <v>0</v>
      </c>
      <c r="AY53" s="277">
        <v>0</v>
      </c>
      <c r="AZ53" s="277">
        <v>0</v>
      </c>
      <c r="BA53" s="277">
        <v>0</v>
      </c>
      <c r="BB53" s="277">
        <v>0</v>
      </c>
      <c r="BC53" s="277">
        <v>0</v>
      </c>
      <c r="BD53" s="277">
        <v>0</v>
      </c>
      <c r="BE53" s="277" t="s">
        <v>58</v>
      </c>
      <c r="BF53" s="277">
        <v>0</v>
      </c>
      <c r="BG53" s="277">
        <v>0</v>
      </c>
      <c r="BH53" s="277">
        <v>0</v>
      </c>
      <c r="BI53" s="277">
        <v>0</v>
      </c>
      <c r="BJ53" s="277">
        <v>0</v>
      </c>
      <c r="BK53" s="277">
        <v>0</v>
      </c>
      <c r="BL53" s="277">
        <v>0</v>
      </c>
      <c r="BM53" s="277">
        <v>0</v>
      </c>
      <c r="BN53" s="277">
        <v>0</v>
      </c>
      <c r="BO53" s="277">
        <v>0</v>
      </c>
      <c r="BP53" s="277">
        <v>0</v>
      </c>
      <c r="BQ53" s="221"/>
      <c r="BR53" s="279">
        <f t="shared" si="59"/>
        <v>9458221031.8420429</v>
      </c>
      <c r="BS53" s="279">
        <f t="shared" si="60"/>
        <v>9796855</v>
      </c>
      <c r="BT53" s="280">
        <f t="shared" si="61"/>
        <v>6.2264879902785132E-6</v>
      </c>
      <c r="BU53" s="280">
        <f t="shared" si="62"/>
        <v>0</v>
      </c>
      <c r="BV53" s="280">
        <f t="shared" si="63"/>
        <v>0</v>
      </c>
      <c r="BX53" t="s">
        <v>52</v>
      </c>
      <c r="BY53">
        <f t="shared" si="7"/>
        <v>574752400000</v>
      </c>
      <c r="BZ53">
        <v>30565800000</v>
      </c>
      <c r="CA53">
        <v>31682300000</v>
      </c>
      <c r="CB53">
        <v>33590500000</v>
      </c>
      <c r="CC53">
        <v>35901100000</v>
      </c>
      <c r="CD53">
        <v>38203400000</v>
      </c>
      <c r="CE53">
        <v>42643600000</v>
      </c>
      <c r="CF53">
        <v>52742700000</v>
      </c>
      <c r="CG53">
        <v>58603800000</v>
      </c>
      <c r="CH53">
        <v>62704800000</v>
      </c>
      <c r="CI53" s="14">
        <f t="shared" ref="CI53:CJ53" si="71">CH53</f>
        <v>62704800000</v>
      </c>
      <c r="CJ53" s="14">
        <f t="shared" si="71"/>
        <v>62704800000</v>
      </c>
      <c r="CK53" s="14">
        <f t="shared" ref="CK53" si="72">CJ53</f>
        <v>62704800000</v>
      </c>
      <c r="CL53">
        <f t="shared" si="9"/>
        <v>134696458</v>
      </c>
      <c r="CM53">
        <v>11104313</v>
      </c>
      <c r="CN53">
        <v>11140168</v>
      </c>
      <c r="CO53">
        <v>11175434</v>
      </c>
      <c r="CP53">
        <v>11208029</v>
      </c>
      <c r="CQ53">
        <v>11234970</v>
      </c>
      <c r="CR53">
        <v>11254242</v>
      </c>
      <c r="CS53">
        <v>11265124</v>
      </c>
      <c r="CT53">
        <v>11268687</v>
      </c>
      <c r="CU53">
        <v>11266905</v>
      </c>
      <c r="CV53">
        <v>11262628</v>
      </c>
      <c r="CW53">
        <v>11257979</v>
      </c>
    </row>
    <row r="54" spans="2:101" ht="14.25" customHeight="1" x14ac:dyDescent="0.25">
      <c r="B54" t="s">
        <v>29</v>
      </c>
      <c r="C54" t="s">
        <v>295</v>
      </c>
      <c r="D54">
        <v>78.719073170731718</v>
      </c>
      <c r="E54">
        <v>78.861439024390251</v>
      </c>
      <c r="F54">
        <v>79.003804878048797</v>
      </c>
      <c r="G54">
        <v>79.146170731707329</v>
      </c>
      <c r="I54" t="s">
        <v>606</v>
      </c>
      <c r="N54" s="38"/>
      <c r="O54" t="s">
        <v>606</v>
      </c>
      <c r="U54" t="e">
        <f t="shared" si="3"/>
        <v>#DIV/0!</v>
      </c>
      <c r="V54" s="38"/>
      <c r="W54" t="s">
        <v>606</v>
      </c>
      <c r="X54" t="s">
        <v>607</v>
      </c>
      <c r="Y54">
        <v>2.1602329177009612</v>
      </c>
      <c r="Z54">
        <v>2.2249750388854914</v>
      </c>
      <c r="AA54">
        <v>1.695487572226267</v>
      </c>
      <c r="AB54">
        <v>1.0230595776499338</v>
      </c>
      <c r="AC54">
        <v>0.48931963716217775</v>
      </c>
      <c r="AD54">
        <v>0.48931963716219984</v>
      </c>
      <c r="AE54">
        <f t="shared" si="4"/>
        <v>0.7</v>
      </c>
      <c r="AG54" s="277" t="s">
        <v>59</v>
      </c>
      <c r="AH54" s="277">
        <v>0</v>
      </c>
      <c r="AI54" s="277">
        <v>0</v>
      </c>
      <c r="AJ54" s="277">
        <v>0</v>
      </c>
      <c r="AK54" s="277">
        <v>0</v>
      </c>
      <c r="AL54" s="277">
        <v>0</v>
      </c>
      <c r="AM54" s="277">
        <v>0</v>
      </c>
      <c r="AN54" s="277">
        <v>0</v>
      </c>
      <c r="AO54" s="277">
        <v>0</v>
      </c>
      <c r="AP54" s="277">
        <v>5</v>
      </c>
      <c r="AQ54" s="277">
        <v>0</v>
      </c>
      <c r="AR54" s="277">
        <v>5</v>
      </c>
      <c r="AS54" s="277" t="s">
        <v>59</v>
      </c>
      <c r="AT54" s="277">
        <v>0</v>
      </c>
      <c r="AU54" s="277">
        <v>0</v>
      </c>
      <c r="AV54" s="277">
        <v>0</v>
      </c>
      <c r="AW54" s="277">
        <v>0</v>
      </c>
      <c r="AX54" s="277">
        <v>0</v>
      </c>
      <c r="AY54" s="277">
        <v>0</v>
      </c>
      <c r="AZ54" s="277">
        <v>0</v>
      </c>
      <c r="BA54" s="277">
        <v>0</v>
      </c>
      <c r="BB54" s="277">
        <v>30</v>
      </c>
      <c r="BC54" s="277">
        <v>0</v>
      </c>
      <c r="BD54" s="277">
        <v>30</v>
      </c>
      <c r="BE54" s="277" t="s">
        <v>59</v>
      </c>
      <c r="BF54" s="277">
        <v>0</v>
      </c>
      <c r="BG54" s="277">
        <v>0</v>
      </c>
      <c r="BH54" s="277">
        <v>0</v>
      </c>
      <c r="BI54" s="277">
        <v>0</v>
      </c>
      <c r="BJ54" s="277">
        <v>0</v>
      </c>
      <c r="BK54" s="277">
        <v>0</v>
      </c>
      <c r="BL54" s="277">
        <v>0</v>
      </c>
      <c r="BM54" s="277">
        <v>0</v>
      </c>
      <c r="BN54" s="277">
        <v>20000</v>
      </c>
      <c r="BO54" s="277">
        <v>0</v>
      </c>
      <c r="BP54" s="277">
        <v>20000</v>
      </c>
      <c r="BQ54" s="221"/>
      <c r="BR54" s="279">
        <f t="shared" si="59"/>
        <v>4766878183.3713598</v>
      </c>
      <c r="BS54" s="279">
        <f t="shared" si="60"/>
        <v>824361</v>
      </c>
      <c r="BT54" s="280">
        <f t="shared" si="61"/>
        <v>6.0653039141832282E-6</v>
      </c>
      <c r="BU54" s="280">
        <f t="shared" si="62"/>
        <v>3.6391823485099369E-5</v>
      </c>
      <c r="BV54" s="280">
        <f t="shared" si="63"/>
        <v>4.1956180188886354E-3</v>
      </c>
      <c r="BX54" t="s">
        <v>606</v>
      </c>
      <c r="BY54">
        <f t="shared" si="7"/>
        <v>0</v>
      </c>
      <c r="CK54" s="14"/>
      <c r="CL54">
        <f t="shared" si="9"/>
        <v>1632774.870112468</v>
      </c>
      <c r="CM54">
        <v>133860.22007303001</v>
      </c>
      <c r="CN54">
        <v>128752.12514750999</v>
      </c>
      <c r="CO54">
        <v>128181.99999999999</v>
      </c>
      <c r="CP54">
        <v>130006</v>
      </c>
      <c r="CQ54">
        <v>131591.06318059802</v>
      </c>
      <c r="CR54">
        <v>134464.66312130599</v>
      </c>
      <c r="CS54">
        <v>137490</v>
      </c>
      <c r="CT54">
        <v>139841</v>
      </c>
      <c r="CU54">
        <v>141279</v>
      </c>
      <c r="CV54">
        <v>141972</v>
      </c>
      <c r="CW54">
        <v>142668.39929501203</v>
      </c>
    </row>
    <row r="55" spans="2:101" ht="14.25" customHeight="1" x14ac:dyDescent="0.25">
      <c r="B55" t="s">
        <v>218</v>
      </c>
      <c r="C55" t="s">
        <v>296</v>
      </c>
      <c r="D55">
        <v>65.342390243902457</v>
      </c>
      <c r="E55">
        <v>65.759097560975619</v>
      </c>
      <c r="F55">
        <v>66.151317073170745</v>
      </c>
      <c r="G55">
        <v>66.532048780487813</v>
      </c>
      <c r="I55" t="s">
        <v>53</v>
      </c>
      <c r="J55">
        <v>27860.276106161658</v>
      </c>
      <c r="K55">
        <v>31928.396796291003</v>
      </c>
      <c r="L55">
        <v>29427.908786648684</v>
      </c>
      <c r="M55">
        <v>28779.185548389818</v>
      </c>
      <c r="N55" s="38"/>
      <c r="O55" t="s">
        <v>53</v>
      </c>
      <c r="P55">
        <v>2.1367466032922664</v>
      </c>
      <c r="Q55">
        <v>3.5980593578449884</v>
      </c>
      <c r="R55">
        <v>2.438219601744791</v>
      </c>
      <c r="S55">
        <v>-2.5190708862080555</v>
      </c>
      <c r="T55">
        <v>0.56930399983903612</v>
      </c>
      <c r="U55">
        <f t="shared" si="3"/>
        <v>1.2446517353026052</v>
      </c>
      <c r="V55" s="38"/>
      <c r="W55" t="s">
        <v>53</v>
      </c>
      <c r="X55" t="s">
        <v>325</v>
      </c>
      <c r="Y55">
        <v>1.6360706434260612</v>
      </c>
      <c r="Z55">
        <v>1.5100001732022665</v>
      </c>
      <c r="AA55">
        <v>1.3977404640705478</v>
      </c>
      <c r="AB55">
        <v>1.3059827829832817</v>
      </c>
      <c r="AC55">
        <v>1.2431220389371445</v>
      </c>
      <c r="AD55">
        <v>1.2008603280021131</v>
      </c>
      <c r="AE55">
        <f t="shared" si="4"/>
        <v>1.2</v>
      </c>
      <c r="AG55" s="277" t="s">
        <v>954</v>
      </c>
      <c r="AH55" s="277">
        <v>0</v>
      </c>
      <c r="AI55" s="277">
        <v>0</v>
      </c>
      <c r="AJ55" s="277">
        <v>99</v>
      </c>
      <c r="AK55" s="277">
        <v>0</v>
      </c>
      <c r="AL55" s="277">
        <v>730</v>
      </c>
      <c r="AM55" s="277">
        <v>0</v>
      </c>
      <c r="AN55" s="277">
        <v>0</v>
      </c>
      <c r="AO55" s="277">
        <v>0</v>
      </c>
      <c r="AP55" s="277">
        <v>212</v>
      </c>
      <c r="AQ55" s="277">
        <v>0</v>
      </c>
      <c r="AR55" s="277">
        <v>1041</v>
      </c>
      <c r="AS55" s="277" t="s">
        <v>954</v>
      </c>
      <c r="AT55" s="277">
        <v>0</v>
      </c>
      <c r="AU55" s="277">
        <v>0</v>
      </c>
      <c r="AV55" s="277">
        <v>0</v>
      </c>
      <c r="AW55" s="277">
        <v>0</v>
      </c>
      <c r="AX55" s="277">
        <v>3</v>
      </c>
      <c r="AY55" s="277">
        <v>0</v>
      </c>
      <c r="AZ55" s="277">
        <v>0</v>
      </c>
      <c r="BA55" s="277">
        <v>0</v>
      </c>
      <c r="BB55" s="277">
        <v>11</v>
      </c>
      <c r="BC55" s="277">
        <v>0</v>
      </c>
      <c r="BD55" s="277">
        <v>14</v>
      </c>
      <c r="BE55" s="277" t="s">
        <v>60</v>
      </c>
      <c r="BF55" s="277">
        <v>0</v>
      </c>
      <c r="BG55" s="277">
        <v>0</v>
      </c>
      <c r="BH55" s="277">
        <v>0</v>
      </c>
      <c r="BI55" s="277">
        <v>0</v>
      </c>
      <c r="BJ55" s="277">
        <v>97623</v>
      </c>
      <c r="BK55" s="277">
        <v>0</v>
      </c>
      <c r="BL55" s="277">
        <v>0</v>
      </c>
      <c r="BM55" s="277">
        <v>0</v>
      </c>
      <c r="BN55" s="277">
        <v>459710</v>
      </c>
      <c r="BO55" s="277">
        <v>0</v>
      </c>
      <c r="BP55" s="277">
        <v>557333</v>
      </c>
      <c r="BQ55" s="221"/>
      <c r="BR55" s="279">
        <f t="shared" si="59"/>
        <v>426167138760.28088</v>
      </c>
      <c r="BS55" s="279">
        <f t="shared" si="60"/>
        <v>111815292</v>
      </c>
      <c r="BT55" s="280">
        <f t="shared" si="61"/>
        <v>9.3099967042075067E-6</v>
      </c>
      <c r="BU55" s="280">
        <f t="shared" si="62"/>
        <v>1.2520648785677722E-7</v>
      </c>
      <c r="BV55" s="280">
        <f t="shared" si="63"/>
        <v>1.3077803268015463E-3</v>
      </c>
      <c r="BX55" t="s">
        <v>53</v>
      </c>
      <c r="BY55">
        <f t="shared" si="7"/>
        <v>211092577384.01602</v>
      </c>
      <c r="BZ55">
        <v>9314937556.4790573</v>
      </c>
      <c r="CA55">
        <v>9679304970.5618401</v>
      </c>
      <c r="CB55">
        <v>10557366161.963366</v>
      </c>
      <c r="CC55">
        <v>13319544758.451756</v>
      </c>
      <c r="CD55">
        <v>15816972050.697624</v>
      </c>
      <c r="CE55">
        <v>16997801392.375505</v>
      </c>
      <c r="CF55">
        <v>18435765910.011112</v>
      </c>
      <c r="CG55">
        <v>21841815680.880329</v>
      </c>
      <c r="CH55">
        <v>25321517504.028126</v>
      </c>
      <c r="CI55">
        <v>23542650736.315647</v>
      </c>
      <c r="CJ55">
        <v>23132450331.125828</v>
      </c>
      <c r="CK55" s="14">
        <f t="shared" ref="CK55" si="73">CJ55</f>
        <v>23132450331.125828</v>
      </c>
      <c r="CL55">
        <f t="shared" si="9"/>
        <v>12417219</v>
      </c>
      <c r="CM55">
        <v>943294</v>
      </c>
      <c r="CN55">
        <v>961482</v>
      </c>
      <c r="CO55">
        <v>979874</v>
      </c>
      <c r="CP55">
        <v>998134</v>
      </c>
      <c r="CQ55">
        <v>1015806</v>
      </c>
      <c r="CR55">
        <v>1032561.9999999999</v>
      </c>
      <c r="CS55">
        <v>1048271.9999999999</v>
      </c>
      <c r="CT55">
        <v>1063027</v>
      </c>
      <c r="CU55">
        <v>1077001</v>
      </c>
      <c r="CV55">
        <v>1090473</v>
      </c>
      <c r="CW55">
        <v>1103647</v>
      </c>
    </row>
    <row r="56" spans="2:101" ht="14.25" customHeight="1" x14ac:dyDescent="0.25">
      <c r="B56" t="s">
        <v>297</v>
      </c>
      <c r="C56" t="s">
        <v>298</v>
      </c>
      <c r="D56">
        <v>65.030219512195146</v>
      </c>
      <c r="E56">
        <v>65.347731707317081</v>
      </c>
      <c r="F56">
        <v>65.658097560975605</v>
      </c>
      <c r="G56">
        <v>65.963853658536593</v>
      </c>
      <c r="I56" t="s">
        <v>54</v>
      </c>
      <c r="J56">
        <v>16858.162047710288</v>
      </c>
      <c r="K56">
        <v>20728.846978065561</v>
      </c>
      <c r="L56">
        <v>18136.845060661079</v>
      </c>
      <c r="M56">
        <v>18245.173922678394</v>
      </c>
      <c r="N56" s="38"/>
      <c r="O56" t="s">
        <v>54</v>
      </c>
      <c r="P56">
        <v>6.4614373437999149</v>
      </c>
      <c r="Q56">
        <v>5.4632053935990541</v>
      </c>
      <c r="R56">
        <v>1.5772963672571905</v>
      </c>
      <c r="S56">
        <v>-4.723319431106745</v>
      </c>
      <c r="T56">
        <v>2.027177344340771</v>
      </c>
      <c r="U56">
        <f t="shared" si="3"/>
        <v>2.1611594035780373</v>
      </c>
      <c r="V56" s="38"/>
      <c r="W56" t="s">
        <v>54</v>
      </c>
      <c r="X56" t="s">
        <v>326</v>
      </c>
      <c r="Y56">
        <v>0.26618208053494541</v>
      </c>
      <c r="Z56">
        <v>0.32485823958751747</v>
      </c>
      <c r="AA56">
        <v>0.63122155038124184</v>
      </c>
      <c r="AB56">
        <v>0.8688159993606146</v>
      </c>
      <c r="AC56">
        <v>0.60102954930410213</v>
      </c>
      <c r="AD56">
        <v>0.36085624969141827</v>
      </c>
      <c r="AE56">
        <f t="shared" si="4"/>
        <v>0.6</v>
      </c>
      <c r="AG56" s="277" t="s">
        <v>61</v>
      </c>
      <c r="AH56" s="277">
        <v>0</v>
      </c>
      <c r="AI56" s="277">
        <v>0</v>
      </c>
      <c r="AJ56" s="277">
        <v>8</v>
      </c>
      <c r="AK56" s="277">
        <v>0</v>
      </c>
      <c r="AL56" s="277">
        <v>197</v>
      </c>
      <c r="AM56" s="277">
        <v>0</v>
      </c>
      <c r="AN56" s="277">
        <v>60</v>
      </c>
      <c r="AO56" s="277">
        <v>51</v>
      </c>
      <c r="AP56" s="277">
        <v>0</v>
      </c>
      <c r="AQ56" s="277">
        <v>0</v>
      </c>
      <c r="AR56" s="277">
        <v>316</v>
      </c>
      <c r="AS56" s="277" t="s">
        <v>61</v>
      </c>
      <c r="AT56" s="277">
        <v>0</v>
      </c>
      <c r="AU56" s="277">
        <v>0</v>
      </c>
      <c r="AV56" s="277">
        <v>0</v>
      </c>
      <c r="AW56" s="277">
        <v>0</v>
      </c>
      <c r="AX56" s="277">
        <v>70</v>
      </c>
      <c r="AY56" s="277">
        <v>0</v>
      </c>
      <c r="AZ56" s="277">
        <v>0</v>
      </c>
      <c r="BA56" s="277">
        <v>55</v>
      </c>
      <c r="BB56" s="277">
        <v>0</v>
      </c>
      <c r="BC56" s="277">
        <v>0</v>
      </c>
      <c r="BD56" s="277">
        <v>125</v>
      </c>
      <c r="BE56" s="277" t="s">
        <v>61</v>
      </c>
      <c r="BF56" s="277">
        <v>0</v>
      </c>
      <c r="BG56" s="277">
        <v>1700</v>
      </c>
      <c r="BH56" s="277">
        <v>0</v>
      </c>
      <c r="BI56" s="277">
        <v>0</v>
      </c>
      <c r="BJ56" s="277">
        <v>1018800</v>
      </c>
      <c r="BK56" s="277">
        <v>0</v>
      </c>
      <c r="BL56" s="277">
        <v>0</v>
      </c>
      <c r="BM56" s="277">
        <v>0</v>
      </c>
      <c r="BN56" s="277">
        <v>0</v>
      </c>
      <c r="BO56" s="277">
        <v>0</v>
      </c>
      <c r="BP56" s="277">
        <v>1020500</v>
      </c>
      <c r="BQ56" s="221"/>
      <c r="BR56" s="279">
        <f t="shared" si="59"/>
        <v>469302154809.46765</v>
      </c>
      <c r="BS56" s="279">
        <f t="shared" si="60"/>
        <v>162024950</v>
      </c>
      <c r="BT56" s="280">
        <f t="shared" si="61"/>
        <v>1.9503169110683262E-6</v>
      </c>
      <c r="BU56" s="280">
        <f t="shared" si="62"/>
        <v>7.7148611988462267E-7</v>
      </c>
      <c r="BV56" s="280">
        <f t="shared" si="63"/>
        <v>2.1745052511304014E-3</v>
      </c>
      <c r="BX56" t="s">
        <v>54</v>
      </c>
      <c r="BY56">
        <f t="shared" si="7"/>
        <v>1626448900602.4683</v>
      </c>
      <c r="BZ56">
        <v>56720835330.543716</v>
      </c>
      <c r="CA56">
        <v>61842323433.268723</v>
      </c>
      <c r="CB56">
        <v>75276073338.54303</v>
      </c>
      <c r="CC56">
        <v>91357722712.609451</v>
      </c>
      <c r="CD56">
        <v>109524878646.67943</v>
      </c>
      <c r="CE56">
        <v>124548570554.00363</v>
      </c>
      <c r="CF56">
        <v>142610569174.65457</v>
      </c>
      <c r="CG56">
        <v>174214943906.96576</v>
      </c>
      <c r="CH56">
        <v>216084465791.94003</v>
      </c>
      <c r="CI56">
        <v>190204322509.57352</v>
      </c>
      <c r="CJ56">
        <v>192032097601.84314</v>
      </c>
      <c r="CK56" s="14">
        <f t="shared" ref="CK56" si="74">CJ56</f>
        <v>192032097601.84314</v>
      </c>
      <c r="CL56">
        <f t="shared" si="9"/>
        <v>123926347</v>
      </c>
      <c r="CM56">
        <v>10273300</v>
      </c>
      <c r="CN56">
        <v>10224000</v>
      </c>
      <c r="CO56">
        <v>10204853</v>
      </c>
      <c r="CP56">
        <v>10207362</v>
      </c>
      <c r="CQ56">
        <v>10216016</v>
      </c>
      <c r="CR56">
        <v>10235828</v>
      </c>
      <c r="CS56">
        <v>10269134</v>
      </c>
      <c r="CT56">
        <v>10334160</v>
      </c>
      <c r="CU56">
        <v>10424336</v>
      </c>
      <c r="CV56">
        <v>10487178</v>
      </c>
      <c r="CW56">
        <v>10525090</v>
      </c>
    </row>
    <row r="57" spans="2:101" ht="14.25" customHeight="1" x14ac:dyDescent="0.25">
      <c r="B57" t="s">
        <v>31</v>
      </c>
      <c r="C57" t="s">
        <v>299</v>
      </c>
      <c r="D57">
        <v>74.834365853658539</v>
      </c>
      <c r="E57">
        <v>74.968609756097578</v>
      </c>
      <c r="F57">
        <v>75.106317073170757</v>
      </c>
      <c r="G57">
        <v>75.250439024390246</v>
      </c>
      <c r="I57" t="s">
        <v>57</v>
      </c>
      <c r="J57">
        <v>57021.173177950681</v>
      </c>
      <c r="K57">
        <v>62156.994314183328</v>
      </c>
      <c r="L57">
        <v>55933.354472390813</v>
      </c>
      <c r="M57">
        <v>55890.682259282192</v>
      </c>
      <c r="N57" s="38"/>
      <c r="O57" t="s">
        <v>57</v>
      </c>
      <c r="P57">
        <v>3.0554664439128345</v>
      </c>
      <c r="Q57">
        <v>1.1337722056471478</v>
      </c>
      <c r="R57">
        <v>-1.3650851285551511</v>
      </c>
      <c r="S57">
        <v>-6.3362573696032314</v>
      </c>
      <c r="T57">
        <v>0.85907572053120873</v>
      </c>
      <c r="U57">
        <f t="shared" si="3"/>
        <v>-0.53060562561343827</v>
      </c>
      <c r="V57" s="38"/>
      <c r="W57" t="s">
        <v>57</v>
      </c>
      <c r="X57" t="s">
        <v>327</v>
      </c>
      <c r="Y57">
        <v>0.27403286357770512</v>
      </c>
      <c r="Z57">
        <v>0.39239909378702942</v>
      </c>
      <c r="AA57">
        <v>0.44346605432137359</v>
      </c>
      <c r="AB57">
        <v>0.58754759025897785</v>
      </c>
      <c r="AC57">
        <v>0.53507906207942879</v>
      </c>
      <c r="AD57">
        <v>0.38029421555861609</v>
      </c>
      <c r="AE57">
        <f t="shared" si="4"/>
        <v>0.5</v>
      </c>
      <c r="AG57" s="277" t="s">
        <v>62</v>
      </c>
      <c r="AH57" s="277">
        <v>0</v>
      </c>
      <c r="AI57" s="277">
        <v>0</v>
      </c>
      <c r="AJ57" s="277">
        <v>15</v>
      </c>
      <c r="AK57" s="277">
        <v>3</v>
      </c>
      <c r="AL57" s="277">
        <v>45</v>
      </c>
      <c r="AM57" s="277">
        <v>0</v>
      </c>
      <c r="AN57" s="277">
        <v>98</v>
      </c>
      <c r="AO57" s="277">
        <v>0</v>
      </c>
      <c r="AP57" s="277">
        <v>44</v>
      </c>
      <c r="AQ57" s="277">
        <v>0</v>
      </c>
      <c r="AR57" s="277">
        <v>205</v>
      </c>
      <c r="AS57" s="277" t="s">
        <v>62</v>
      </c>
      <c r="AT57" s="277">
        <v>0</v>
      </c>
      <c r="AU57" s="277">
        <v>0</v>
      </c>
      <c r="AV57" s="277">
        <v>0</v>
      </c>
      <c r="AW57" s="277">
        <v>105</v>
      </c>
      <c r="AX57" s="277">
        <v>70</v>
      </c>
      <c r="AY57" s="277">
        <v>0</v>
      </c>
      <c r="AZ57" s="277">
        <v>72</v>
      </c>
      <c r="BA57" s="277">
        <v>0</v>
      </c>
      <c r="BB57" s="277">
        <v>82</v>
      </c>
      <c r="BC57" s="277">
        <v>0</v>
      </c>
      <c r="BD57" s="277">
        <v>329</v>
      </c>
      <c r="BE57" s="277" t="s">
        <v>62</v>
      </c>
      <c r="BF57" s="277">
        <v>0</v>
      </c>
      <c r="BG57" s="277">
        <v>0</v>
      </c>
      <c r="BH57" s="277">
        <v>0</v>
      </c>
      <c r="BI57" s="277">
        <v>0</v>
      </c>
      <c r="BJ57" s="277">
        <v>0</v>
      </c>
      <c r="BK57" s="277">
        <v>0</v>
      </c>
      <c r="BL57" s="277">
        <v>0</v>
      </c>
      <c r="BM57" s="277">
        <v>0</v>
      </c>
      <c r="BN57" s="277">
        <v>0</v>
      </c>
      <c r="BO57" s="277">
        <v>0</v>
      </c>
      <c r="BP57" s="277">
        <v>0</v>
      </c>
      <c r="BQ57" s="221"/>
      <c r="BR57" s="279">
        <f t="shared" si="59"/>
        <v>1564328504468.8433</v>
      </c>
      <c r="BS57" s="279">
        <f t="shared" si="60"/>
        <v>898049409</v>
      </c>
      <c r="BT57" s="280">
        <f t="shared" si="61"/>
        <v>2.2827251813268551E-7</v>
      </c>
      <c r="BU57" s="280">
        <f t="shared" si="62"/>
        <v>3.6634955349099283E-7</v>
      </c>
      <c r="BV57" s="280">
        <f t="shared" si="63"/>
        <v>0</v>
      </c>
      <c r="BX57" t="s">
        <v>57</v>
      </c>
      <c r="BY57">
        <f t="shared" si="7"/>
        <v>3065383118869.5894</v>
      </c>
      <c r="BZ57">
        <v>160082641560.78732</v>
      </c>
      <c r="CA57">
        <v>160476161868.6019</v>
      </c>
      <c r="CB57">
        <v>173880831443.88007</v>
      </c>
      <c r="CC57">
        <v>212621855882.93335</v>
      </c>
      <c r="CD57">
        <v>244727978020.58401</v>
      </c>
      <c r="CE57">
        <v>257675536234.49411</v>
      </c>
      <c r="CF57">
        <v>274376889678.11151</v>
      </c>
      <c r="CG57">
        <v>311417601998.64062</v>
      </c>
      <c r="CH57">
        <v>341466969261.27814</v>
      </c>
      <c r="CI57">
        <v>308925230419.68933</v>
      </c>
      <c r="CJ57">
        <v>309865711250.29449</v>
      </c>
      <c r="CK57" s="14">
        <f t="shared" ref="CJ57:CK58" si="75">CJ57</f>
        <v>309865711250.29449</v>
      </c>
      <c r="CL57">
        <f t="shared" si="9"/>
        <v>65274714</v>
      </c>
      <c r="CM57">
        <v>5337344</v>
      </c>
      <c r="CN57">
        <v>5355082</v>
      </c>
      <c r="CO57">
        <v>5374255</v>
      </c>
      <c r="CP57">
        <v>5387174</v>
      </c>
      <c r="CQ57">
        <v>5401177</v>
      </c>
      <c r="CR57">
        <v>5415978</v>
      </c>
      <c r="CS57">
        <v>5437272</v>
      </c>
      <c r="CT57">
        <v>5461438</v>
      </c>
      <c r="CU57">
        <v>5493621</v>
      </c>
      <c r="CV57">
        <v>5523095</v>
      </c>
      <c r="CW57">
        <v>5544139</v>
      </c>
    </row>
    <row r="58" spans="2:101" ht="14.25" customHeight="1" x14ac:dyDescent="0.25">
      <c r="B58" t="s">
        <v>32</v>
      </c>
      <c r="C58" t="s">
        <v>300</v>
      </c>
      <c r="D58">
        <v>51.28431707317074</v>
      </c>
      <c r="E58">
        <v>52.068951219512208</v>
      </c>
      <c r="F58">
        <v>52.663682926829281</v>
      </c>
      <c r="G58">
        <v>53.01153658536586</v>
      </c>
      <c r="I58" t="s">
        <v>58</v>
      </c>
      <c r="J58">
        <v>1010.0850543246421</v>
      </c>
      <c r="K58">
        <v>1148.3088859409891</v>
      </c>
      <c r="L58">
        <v>1202.9199013339803</v>
      </c>
      <c r="N58" s="38"/>
      <c r="O58" t="s">
        <v>58</v>
      </c>
      <c r="P58">
        <v>2.8512851002415971</v>
      </c>
      <c r="Q58">
        <v>3.1255219335194226</v>
      </c>
      <c r="R58">
        <v>3.7989238648745527</v>
      </c>
      <c r="S58">
        <v>3.0184440479397807</v>
      </c>
      <c r="U58">
        <f t="shared" si="3"/>
        <v>3.1985437366438383</v>
      </c>
      <c r="V58" s="38"/>
      <c r="W58" t="s">
        <v>58</v>
      </c>
      <c r="X58" t="s">
        <v>328</v>
      </c>
      <c r="Y58">
        <v>1.8262731338308802</v>
      </c>
      <c r="Z58">
        <v>1.8768369771493283</v>
      </c>
      <c r="AA58">
        <v>1.8965956152372658</v>
      </c>
      <c r="AB58">
        <v>1.9094562814856824</v>
      </c>
      <c r="AC58">
        <v>1.9047577532847273</v>
      </c>
      <c r="AD58">
        <v>1.8885094815911347</v>
      </c>
      <c r="AE58">
        <f t="shared" si="4"/>
        <v>1.9</v>
      </c>
      <c r="AG58" s="277" t="s">
        <v>63</v>
      </c>
      <c r="AH58" s="277">
        <v>0</v>
      </c>
      <c r="AI58" s="277">
        <v>0</v>
      </c>
      <c r="AJ58" s="277">
        <v>341</v>
      </c>
      <c r="AK58" s="277">
        <v>1</v>
      </c>
      <c r="AL58" s="277">
        <v>118</v>
      </c>
      <c r="AM58" s="277">
        <v>0</v>
      </c>
      <c r="AN58" s="277">
        <v>0</v>
      </c>
      <c r="AO58" s="277">
        <v>0</v>
      </c>
      <c r="AP58" s="277">
        <v>362</v>
      </c>
      <c r="AQ58" s="277">
        <v>0</v>
      </c>
      <c r="AR58" s="277">
        <v>822</v>
      </c>
      <c r="AS58" s="277" t="s">
        <v>63</v>
      </c>
      <c r="AT58" s="277">
        <v>0</v>
      </c>
      <c r="AU58" s="277">
        <v>0</v>
      </c>
      <c r="AV58" s="277">
        <v>0</v>
      </c>
      <c r="AW58" s="277">
        <v>0</v>
      </c>
      <c r="AX58" s="277">
        <v>0</v>
      </c>
      <c r="AY58" s="277">
        <v>0</v>
      </c>
      <c r="AZ58" s="277">
        <v>0</v>
      </c>
      <c r="BA58" s="277">
        <v>0</v>
      </c>
      <c r="BB58" s="277">
        <v>3</v>
      </c>
      <c r="BC58" s="277">
        <v>0</v>
      </c>
      <c r="BD58" s="277">
        <v>3</v>
      </c>
      <c r="BE58" s="277" t="s">
        <v>63</v>
      </c>
      <c r="BF58" s="277">
        <v>0</v>
      </c>
      <c r="BG58" s="277">
        <v>49400</v>
      </c>
      <c r="BH58" s="277">
        <v>0</v>
      </c>
      <c r="BI58" s="277">
        <v>0</v>
      </c>
      <c r="BJ58" s="277">
        <v>0</v>
      </c>
      <c r="BK58" s="277">
        <v>0</v>
      </c>
      <c r="BL58" s="277">
        <v>0</v>
      </c>
      <c r="BM58" s="277">
        <v>0</v>
      </c>
      <c r="BN58" s="277">
        <v>1314700</v>
      </c>
      <c r="BO58" s="277">
        <v>0</v>
      </c>
      <c r="BP58" s="277">
        <v>1364100</v>
      </c>
      <c r="BQ58" s="221"/>
      <c r="BR58" s="279">
        <f t="shared" si="59"/>
        <v>212369391842.37714</v>
      </c>
      <c r="BS58" s="279">
        <f t="shared" si="60"/>
        <v>72833785</v>
      </c>
      <c r="BT58" s="280">
        <f t="shared" si="61"/>
        <v>1.1285971201414288E-5</v>
      </c>
      <c r="BU58" s="280">
        <f t="shared" si="62"/>
        <v>4.1189675917570396E-8</v>
      </c>
      <c r="BV58" s="280">
        <f t="shared" si="63"/>
        <v>6.423242013201459E-3</v>
      </c>
      <c r="BX58" t="s">
        <v>58</v>
      </c>
      <c r="BY58">
        <f t="shared" si="7"/>
        <v>9458221031.8420429</v>
      </c>
      <c r="BZ58">
        <v>551230861.85650539</v>
      </c>
      <c r="CA58">
        <v>572417440.82016194</v>
      </c>
      <c r="CB58">
        <v>591122039.60139763</v>
      </c>
      <c r="CC58">
        <v>622044665.51504886</v>
      </c>
      <c r="CD58">
        <v>666072101.77750516</v>
      </c>
      <c r="CE58">
        <v>708843636.93654656</v>
      </c>
      <c r="CF58">
        <v>768873684.03283799</v>
      </c>
      <c r="CG58">
        <v>847918929.10798383</v>
      </c>
      <c r="CH58">
        <v>982534421.93100417</v>
      </c>
      <c r="CI58">
        <v>1049054416.7543509</v>
      </c>
      <c r="CJ58" s="14">
        <f t="shared" si="75"/>
        <v>1049054416.7543509</v>
      </c>
      <c r="CK58" s="14">
        <f t="shared" si="75"/>
        <v>1049054416.7543509</v>
      </c>
      <c r="CL58">
        <f t="shared" si="9"/>
        <v>9796855</v>
      </c>
      <c r="CM58">
        <v>731930</v>
      </c>
      <c r="CN58">
        <v>749604</v>
      </c>
      <c r="CO58">
        <v>765283</v>
      </c>
      <c r="CP58">
        <v>779640</v>
      </c>
      <c r="CQ58">
        <v>793738</v>
      </c>
      <c r="CR58">
        <v>808367</v>
      </c>
      <c r="CS58">
        <v>823682</v>
      </c>
      <c r="CT58">
        <v>839453</v>
      </c>
      <c r="CU58">
        <v>855636</v>
      </c>
      <c r="CV58">
        <v>872090</v>
      </c>
      <c r="CW58">
        <v>888716</v>
      </c>
    </row>
    <row r="59" spans="2:101" ht="14.25" customHeight="1" x14ac:dyDescent="0.25">
      <c r="B59" t="s">
        <v>33</v>
      </c>
      <c r="C59" t="s">
        <v>301</v>
      </c>
      <c r="D59">
        <v>71.810926829268297</v>
      </c>
      <c r="E59">
        <v>72.109951219512197</v>
      </c>
      <c r="F59">
        <v>72.427097560975611</v>
      </c>
      <c r="G59">
        <v>72.759804878048783</v>
      </c>
      <c r="I59" t="s">
        <v>59</v>
      </c>
      <c r="J59">
        <v>6197.7352388189101</v>
      </c>
      <c r="K59">
        <v>6807.5969967825777</v>
      </c>
      <c r="L59">
        <v>6860.7716912755041</v>
      </c>
      <c r="M59">
        <v>6883.2692426476087</v>
      </c>
      <c r="N59" s="38"/>
      <c r="O59" t="s">
        <v>59</v>
      </c>
      <c r="P59">
        <v>4.9884958998323867</v>
      </c>
      <c r="Q59">
        <v>5.9192554833801267</v>
      </c>
      <c r="R59">
        <v>7.0258336901984961</v>
      </c>
      <c r="S59">
        <v>-9.8917595031636552E-2</v>
      </c>
      <c r="T59">
        <v>0.30169556586143642</v>
      </c>
      <c r="U59">
        <f t="shared" si="3"/>
        <v>3.6272726088481617</v>
      </c>
      <c r="V59" s="38"/>
      <c r="W59" t="s">
        <v>59</v>
      </c>
      <c r="X59" t="s">
        <v>329</v>
      </c>
      <c r="Y59">
        <v>-0.2347623024128484</v>
      </c>
      <c r="Z59">
        <v>-0.3269757681556707</v>
      </c>
      <c r="AA59">
        <v>-0.38794220777689442</v>
      </c>
      <c r="AB59">
        <v>-0.40265660986021773</v>
      </c>
      <c r="AC59">
        <v>-0.34832230748394033</v>
      </c>
      <c r="AD59">
        <v>-0.24322125213228066</v>
      </c>
      <c r="AE59">
        <f t="shared" si="4"/>
        <v>-0.3</v>
      </c>
      <c r="AG59" s="277" t="s">
        <v>224</v>
      </c>
      <c r="AH59" s="277">
        <v>0</v>
      </c>
      <c r="AI59" s="277">
        <v>0</v>
      </c>
      <c r="AJ59" s="277">
        <v>15</v>
      </c>
      <c r="AK59" s="277">
        <v>0</v>
      </c>
      <c r="AL59" s="277">
        <v>0</v>
      </c>
      <c r="AM59" s="277">
        <v>0</v>
      </c>
      <c r="AN59" s="277">
        <v>0</v>
      </c>
      <c r="AO59" s="277">
        <v>0</v>
      </c>
      <c r="AP59" s="277">
        <v>0</v>
      </c>
      <c r="AQ59" s="277">
        <v>0</v>
      </c>
      <c r="AR59" s="277">
        <v>15</v>
      </c>
      <c r="AS59" s="277" t="s">
        <v>224</v>
      </c>
      <c r="AT59" s="277">
        <v>0</v>
      </c>
      <c r="AU59" s="277">
        <v>0</v>
      </c>
      <c r="AV59" s="277">
        <v>0</v>
      </c>
      <c r="AW59" s="277">
        <v>0</v>
      </c>
      <c r="AX59" s="277">
        <v>0</v>
      </c>
      <c r="AY59" s="277">
        <v>0</v>
      </c>
      <c r="AZ59" s="277">
        <v>0</v>
      </c>
      <c r="BA59" s="277">
        <v>0</v>
      </c>
      <c r="BB59" s="277">
        <v>0</v>
      </c>
      <c r="BC59" s="277">
        <v>0</v>
      </c>
      <c r="BD59" s="277">
        <v>0</v>
      </c>
      <c r="BE59" s="277" t="s">
        <v>224</v>
      </c>
      <c r="BF59" s="277">
        <v>0</v>
      </c>
      <c r="BG59" s="277">
        <v>0</v>
      </c>
      <c r="BH59" s="277">
        <v>0</v>
      </c>
      <c r="BI59" s="277">
        <v>0</v>
      </c>
      <c r="BJ59" s="277">
        <v>0</v>
      </c>
      <c r="BK59" s="277">
        <v>0</v>
      </c>
      <c r="BL59" s="277">
        <v>0</v>
      </c>
      <c r="BM59" s="277">
        <v>0</v>
      </c>
      <c r="BN59" s="277">
        <v>0</v>
      </c>
      <c r="BO59" s="277">
        <v>0</v>
      </c>
      <c r="BP59" s="277">
        <v>0</v>
      </c>
      <c r="BQ59" s="221"/>
      <c r="BR59" s="279">
        <f t="shared" si="59"/>
        <v>102384331878.3376</v>
      </c>
      <c r="BS59" s="279">
        <f t="shared" si="60"/>
        <v>7395493</v>
      </c>
      <c r="BT59" s="280">
        <f t="shared" si="61"/>
        <v>2.0282623484330252E-6</v>
      </c>
      <c r="BU59" s="280">
        <f t="shared" si="62"/>
        <v>0</v>
      </c>
      <c r="BV59" s="280">
        <f t="shared" si="63"/>
        <v>0</v>
      </c>
      <c r="BX59" t="s">
        <v>59</v>
      </c>
      <c r="BY59">
        <f t="shared" si="7"/>
        <v>4766878183.3713598</v>
      </c>
      <c r="BZ59">
        <v>328735889.74987036</v>
      </c>
      <c r="CA59">
        <v>336628431.46233487</v>
      </c>
      <c r="CB59">
        <v>332789446.34494865</v>
      </c>
      <c r="CC59">
        <v>346546279.80569786</v>
      </c>
      <c r="CD59">
        <v>372811238.97147161</v>
      </c>
      <c r="CE59">
        <v>368138885.55555552</v>
      </c>
      <c r="CF59">
        <v>394316511.48148143</v>
      </c>
      <c r="CG59">
        <v>424135813.33333331</v>
      </c>
      <c r="CH59">
        <v>463999003.7037037</v>
      </c>
      <c r="CI59">
        <v>465997334.81481481</v>
      </c>
      <c r="CJ59">
        <v>466389674.07407403</v>
      </c>
      <c r="CK59" s="14">
        <f t="shared" ref="CK59" si="76">CJ59</f>
        <v>466389674.07407403</v>
      </c>
      <c r="CL59">
        <f t="shared" si="9"/>
        <v>824361</v>
      </c>
      <c r="CM59">
        <v>69672</v>
      </c>
      <c r="CN59">
        <v>69447</v>
      </c>
      <c r="CO59">
        <v>69301</v>
      </c>
      <c r="CP59">
        <v>69200</v>
      </c>
      <c r="CQ59">
        <v>69087</v>
      </c>
      <c r="CR59">
        <v>68925</v>
      </c>
      <c r="CS59">
        <v>68700</v>
      </c>
      <c r="CT59">
        <v>68434</v>
      </c>
      <c r="CU59">
        <v>68159</v>
      </c>
      <c r="CV59">
        <v>67922</v>
      </c>
      <c r="CW59">
        <v>67757</v>
      </c>
    </row>
    <row r="60" spans="2:101" ht="14.25" customHeight="1" x14ac:dyDescent="0.25">
      <c r="B60" t="s">
        <v>34</v>
      </c>
      <c r="C60" t="s">
        <v>302</v>
      </c>
      <c r="D60">
        <v>77.380609756097556</v>
      </c>
      <c r="E60">
        <v>77.524195121951223</v>
      </c>
      <c r="F60">
        <v>77.662292682926832</v>
      </c>
      <c r="G60">
        <v>77.797926829268292</v>
      </c>
      <c r="I60" t="s">
        <v>60</v>
      </c>
      <c r="J60">
        <v>4334.3334292805548</v>
      </c>
      <c r="K60">
        <v>4739.3292267917168</v>
      </c>
      <c r="L60">
        <v>4775.8458834969852</v>
      </c>
      <c r="M60">
        <v>5214.536979316571</v>
      </c>
      <c r="N60" s="38"/>
      <c r="O60" t="s">
        <v>60</v>
      </c>
      <c r="P60">
        <v>9.0930023611093702</v>
      </c>
      <c r="Q60">
        <v>6.9534576996917536</v>
      </c>
      <c r="R60">
        <v>3.8072847097782301</v>
      </c>
      <c r="S60">
        <v>2.0611576794667315</v>
      </c>
      <c r="T60">
        <v>6.335120017028359</v>
      </c>
      <c r="U60">
        <f t="shared" si="3"/>
        <v>5.6500044934148885</v>
      </c>
      <c r="V60" s="38"/>
      <c r="W60" t="s">
        <v>60</v>
      </c>
      <c r="X60" t="s">
        <v>330</v>
      </c>
      <c r="Y60">
        <v>1.4602880575191104</v>
      </c>
      <c r="Z60">
        <v>1.4362484163165226</v>
      </c>
      <c r="AA60">
        <v>1.412250755307815</v>
      </c>
      <c r="AB60">
        <v>1.3855999032766595</v>
      </c>
      <c r="AC60">
        <v>1.355537717524415</v>
      </c>
      <c r="AD60">
        <v>1.3229442822765347</v>
      </c>
      <c r="AE60">
        <f t="shared" si="4"/>
        <v>1.4</v>
      </c>
      <c r="AG60" s="277" t="s">
        <v>64</v>
      </c>
      <c r="AH60" s="277">
        <v>0</v>
      </c>
      <c r="AI60" s="277">
        <v>0</v>
      </c>
      <c r="AJ60" s="277">
        <v>0</v>
      </c>
      <c r="AK60" s="277">
        <v>0</v>
      </c>
      <c r="AL60" s="277">
        <v>0</v>
      </c>
      <c r="AM60" s="277">
        <v>0</v>
      </c>
      <c r="AN60" s="277">
        <v>0</v>
      </c>
      <c r="AO60" s="277">
        <v>0</v>
      </c>
      <c r="AP60" s="277">
        <v>0</v>
      </c>
      <c r="AQ60" s="277">
        <v>0</v>
      </c>
      <c r="AR60" s="277">
        <v>0</v>
      </c>
      <c r="AS60" s="277" t="s">
        <v>64</v>
      </c>
      <c r="AT60" s="277">
        <v>0</v>
      </c>
      <c r="AU60" s="277">
        <v>0</v>
      </c>
      <c r="AV60" s="277">
        <v>0</v>
      </c>
      <c r="AW60" s="277">
        <v>0</v>
      </c>
      <c r="AX60" s="277">
        <v>13</v>
      </c>
      <c r="AY60" s="277">
        <v>0</v>
      </c>
      <c r="AZ60" s="277">
        <v>0</v>
      </c>
      <c r="BA60" s="277">
        <v>0</v>
      </c>
      <c r="BB60" s="277">
        <v>0</v>
      </c>
      <c r="BC60" s="277">
        <v>0</v>
      </c>
      <c r="BD60" s="277">
        <v>13</v>
      </c>
      <c r="BE60" s="277" t="s">
        <v>64</v>
      </c>
      <c r="BF60" s="277">
        <v>0</v>
      </c>
      <c r="BG60" s="277">
        <v>0</v>
      </c>
      <c r="BH60" s="277">
        <v>0</v>
      </c>
      <c r="BI60" s="277">
        <v>0</v>
      </c>
      <c r="BJ60" s="277">
        <v>0</v>
      </c>
      <c r="BK60" s="277">
        <v>0</v>
      </c>
      <c r="BL60" s="277">
        <v>0</v>
      </c>
      <c r="BM60" s="277">
        <v>0</v>
      </c>
      <c r="BN60" s="277">
        <v>0</v>
      </c>
      <c r="BO60" s="277">
        <v>0</v>
      </c>
      <c r="BP60" s="277">
        <v>0</v>
      </c>
      <c r="BQ60" s="221"/>
      <c r="BR60" s="279">
        <f t="shared" si="59"/>
        <v>15074414271.898117</v>
      </c>
      <c r="BS60" s="279">
        <f t="shared" si="60"/>
        <v>54401289</v>
      </c>
      <c r="BT60" s="280">
        <f t="shared" si="61"/>
        <v>0</v>
      </c>
      <c r="BU60" s="280">
        <f t="shared" si="62"/>
        <v>2.389649259965145E-7</v>
      </c>
      <c r="BV60" s="280">
        <f t="shared" si="63"/>
        <v>0</v>
      </c>
      <c r="BX60" t="s">
        <v>60</v>
      </c>
      <c r="BY60">
        <f t="shared" si="7"/>
        <v>426167138760.28088</v>
      </c>
      <c r="BZ60">
        <v>23996656675.833515</v>
      </c>
      <c r="CA60">
        <v>24894907435.144691</v>
      </c>
      <c r="CB60">
        <v>26570402718.796028</v>
      </c>
      <c r="CC60">
        <v>21268012747.270901</v>
      </c>
      <c r="CD60">
        <v>22039232609.955318</v>
      </c>
      <c r="CE60">
        <v>34004033803.94379</v>
      </c>
      <c r="CF60">
        <v>35952845582.502853</v>
      </c>
      <c r="CG60">
        <v>41314666868.564499</v>
      </c>
      <c r="CH60">
        <v>45805370531.822151</v>
      </c>
      <c r="CI60">
        <v>46788255295.429207</v>
      </c>
      <c r="CJ60">
        <v>51766377245.50898</v>
      </c>
      <c r="CK60" s="14">
        <f t="shared" ref="CK60" si="77">CJ60</f>
        <v>51766377245.50898</v>
      </c>
      <c r="CL60">
        <f t="shared" si="9"/>
        <v>111815292</v>
      </c>
      <c r="CM60">
        <v>8591967</v>
      </c>
      <c r="CN60">
        <v>8726256</v>
      </c>
      <c r="CO60">
        <v>8860760</v>
      </c>
      <c r="CP60">
        <v>8995398</v>
      </c>
      <c r="CQ60">
        <v>9129965</v>
      </c>
      <c r="CR60">
        <v>9264267</v>
      </c>
      <c r="CS60">
        <v>9398285</v>
      </c>
      <c r="CT60">
        <v>9531954</v>
      </c>
      <c r="CU60">
        <v>9664948</v>
      </c>
      <c r="CV60">
        <v>9796852</v>
      </c>
      <c r="CW60">
        <v>9927320</v>
      </c>
    </row>
    <row r="61" spans="2:101" ht="14.25" customHeight="1" x14ac:dyDescent="0.25">
      <c r="B61" t="s">
        <v>35</v>
      </c>
      <c r="C61" t="s">
        <v>303</v>
      </c>
      <c r="D61">
        <v>72.612195121951217</v>
      </c>
      <c r="E61">
        <v>72.663414634146349</v>
      </c>
      <c r="F61">
        <v>72.963414634146346</v>
      </c>
      <c r="G61">
        <v>73.412195121951228</v>
      </c>
      <c r="I61" t="s">
        <v>61</v>
      </c>
      <c r="J61">
        <v>3285.5219971579213</v>
      </c>
      <c r="K61">
        <v>3856.4079580329435</v>
      </c>
      <c r="L61">
        <v>3647.6962628087267</v>
      </c>
      <c r="M61">
        <v>4008.2379640586669</v>
      </c>
      <c r="N61" s="38"/>
      <c r="O61" t="s">
        <v>61</v>
      </c>
      <c r="P61">
        <v>3.1133357452841608</v>
      </c>
      <c r="Q61">
        <v>0.4904294942369205</v>
      </c>
      <c r="R61">
        <v>5.6622934737198989</v>
      </c>
      <c r="S61">
        <v>-1.0795384614475267</v>
      </c>
      <c r="T61">
        <v>2.1266861604884753</v>
      </c>
      <c r="U61">
        <f t="shared" si="3"/>
        <v>2.0626412824563856</v>
      </c>
      <c r="V61" s="38"/>
      <c r="W61" t="s">
        <v>61</v>
      </c>
      <c r="X61" t="s">
        <v>331</v>
      </c>
      <c r="Y61">
        <v>1.6334569060036441</v>
      </c>
      <c r="Z61">
        <v>1.5762177589457467</v>
      </c>
      <c r="AA61">
        <v>1.5279843464577865</v>
      </c>
      <c r="AB61">
        <v>1.4836908029531288</v>
      </c>
      <c r="AC61">
        <v>1.4466230572794831</v>
      </c>
      <c r="AD61">
        <v>1.4145668083466603</v>
      </c>
      <c r="AE61">
        <f t="shared" si="4"/>
        <v>1.4</v>
      </c>
      <c r="AG61" s="277" t="s">
        <v>65</v>
      </c>
      <c r="AH61" s="277">
        <v>0</v>
      </c>
      <c r="AI61" s="277">
        <v>0</v>
      </c>
      <c r="AJ61" s="277">
        <v>0</v>
      </c>
      <c r="AK61" s="277">
        <v>3</v>
      </c>
      <c r="AL61" s="277">
        <v>0</v>
      </c>
      <c r="AM61" s="277">
        <v>0</v>
      </c>
      <c r="AN61" s="277">
        <v>0</v>
      </c>
      <c r="AO61" s="277">
        <v>0</v>
      </c>
      <c r="AP61" s="277">
        <v>0</v>
      </c>
      <c r="AQ61" s="277">
        <v>0</v>
      </c>
      <c r="AR61" s="277">
        <v>3</v>
      </c>
      <c r="AS61" s="277" t="s">
        <v>65</v>
      </c>
      <c r="AT61" s="277">
        <v>0</v>
      </c>
      <c r="AU61" s="277">
        <v>0</v>
      </c>
      <c r="AV61" s="277">
        <v>0</v>
      </c>
      <c r="AW61" s="277">
        <v>0</v>
      </c>
      <c r="AX61" s="277">
        <v>0</v>
      </c>
      <c r="AY61" s="277">
        <v>0</v>
      </c>
      <c r="AZ61" s="277">
        <v>0</v>
      </c>
      <c r="BA61" s="277">
        <v>0</v>
      </c>
      <c r="BB61" s="277">
        <v>0</v>
      </c>
      <c r="BC61" s="277">
        <v>0</v>
      </c>
      <c r="BD61" s="277">
        <v>0</v>
      </c>
      <c r="BE61" s="277" t="s">
        <v>65</v>
      </c>
      <c r="BF61" s="277">
        <v>0</v>
      </c>
      <c r="BG61" s="277">
        <v>0</v>
      </c>
      <c r="BH61" s="277">
        <v>0</v>
      </c>
      <c r="BI61" s="277">
        <v>0</v>
      </c>
      <c r="BJ61" s="277">
        <v>0</v>
      </c>
      <c r="BK61" s="277">
        <v>0</v>
      </c>
      <c r="BL61" s="277">
        <v>0</v>
      </c>
      <c r="BM61" s="277">
        <v>0</v>
      </c>
      <c r="BN61" s="277">
        <v>130000</v>
      </c>
      <c r="BO61" s="277">
        <v>0</v>
      </c>
      <c r="BP61" s="277">
        <v>130000</v>
      </c>
      <c r="BQ61" s="221"/>
      <c r="BR61" s="279">
        <f t="shared" si="59"/>
        <v>174751637615.85559</v>
      </c>
      <c r="BS61" s="279">
        <f t="shared" si="60"/>
        <v>16186323.8017455</v>
      </c>
      <c r="BT61" s="280">
        <f t="shared" si="61"/>
        <v>1.8534165241872192E-7</v>
      </c>
      <c r="BU61" s="280">
        <f t="shared" si="62"/>
        <v>0</v>
      </c>
      <c r="BV61" s="280">
        <f t="shared" si="63"/>
        <v>7.4391291419980841E-4</v>
      </c>
      <c r="BX61" t="s">
        <v>61</v>
      </c>
      <c r="BY61">
        <f t="shared" si="7"/>
        <v>469302154809.46765</v>
      </c>
      <c r="BZ61">
        <v>15941641913.46764</v>
      </c>
      <c r="CA61">
        <v>21250000896</v>
      </c>
      <c r="CB61">
        <v>24717858000</v>
      </c>
      <c r="CC61">
        <v>28409459000</v>
      </c>
      <c r="CD61">
        <v>32645622000</v>
      </c>
      <c r="CE61">
        <v>36942384000</v>
      </c>
      <c r="CF61">
        <v>41705009000</v>
      </c>
      <c r="CG61">
        <v>45503563000</v>
      </c>
      <c r="CH61">
        <v>54208524000</v>
      </c>
      <c r="CI61">
        <v>52021861000</v>
      </c>
      <c r="CJ61">
        <v>57978116000</v>
      </c>
      <c r="CK61" s="14">
        <f t="shared" ref="CK61" si="78">CJ61</f>
        <v>57978116000</v>
      </c>
      <c r="CL61">
        <f t="shared" si="9"/>
        <v>162024950</v>
      </c>
      <c r="CM61">
        <v>12345023</v>
      </c>
      <c r="CN61">
        <v>12552036</v>
      </c>
      <c r="CO61">
        <v>12767415</v>
      </c>
      <c r="CP61">
        <v>12987992</v>
      </c>
      <c r="CQ61">
        <v>13208869</v>
      </c>
      <c r="CR61">
        <v>13426402</v>
      </c>
      <c r="CS61">
        <v>13639708</v>
      </c>
      <c r="CT61">
        <v>13849721</v>
      </c>
      <c r="CU61">
        <v>14056740</v>
      </c>
      <c r="CV61">
        <v>14261566</v>
      </c>
      <c r="CW61">
        <v>14464739</v>
      </c>
    </row>
    <row r="62" spans="2:101" ht="14.25" customHeight="1" x14ac:dyDescent="0.25">
      <c r="B62" t="s">
        <v>36</v>
      </c>
      <c r="C62" t="s">
        <v>304</v>
      </c>
      <c r="D62">
        <v>52.957902439024402</v>
      </c>
      <c r="E62">
        <v>53.476951219512195</v>
      </c>
      <c r="F62">
        <v>53.982487804878055</v>
      </c>
      <c r="G62">
        <v>54.466048780487817</v>
      </c>
      <c r="I62" t="s">
        <v>332</v>
      </c>
      <c r="J62">
        <v>1695.8038912229608</v>
      </c>
      <c r="K62">
        <v>2078.7962965780862</v>
      </c>
      <c r="L62">
        <v>2370.7111103534999</v>
      </c>
      <c r="M62">
        <v>2698.3650737251628</v>
      </c>
      <c r="N62" s="38"/>
      <c r="O62" t="s">
        <v>332</v>
      </c>
      <c r="P62">
        <v>4.9135714994601898</v>
      </c>
      <c r="Q62">
        <v>5.1767106314781159</v>
      </c>
      <c r="R62">
        <v>5.2659057749364848</v>
      </c>
      <c r="S62">
        <v>2.8569175806618148</v>
      </c>
      <c r="T62">
        <v>3.3256647753625401</v>
      </c>
      <c r="U62">
        <f t="shared" si="3"/>
        <v>4.3077540523798294</v>
      </c>
      <c r="V62" s="38"/>
      <c r="W62" t="s">
        <v>332</v>
      </c>
      <c r="X62" t="s">
        <v>333</v>
      </c>
      <c r="Y62">
        <v>1.8473609425235373</v>
      </c>
      <c r="Z62">
        <v>1.8231429661045024</v>
      </c>
      <c r="AA62">
        <v>1.800742088381472</v>
      </c>
      <c r="AB62">
        <v>1.7798778010384912</v>
      </c>
      <c r="AC62">
        <v>1.7627758377197045</v>
      </c>
      <c r="AD62">
        <v>1.7469951373878787</v>
      </c>
      <c r="AE62">
        <f t="shared" si="4"/>
        <v>1.8</v>
      </c>
      <c r="AG62" s="277" t="s">
        <v>66</v>
      </c>
      <c r="AH62" s="277">
        <v>0</v>
      </c>
      <c r="AI62" s="277">
        <v>0</v>
      </c>
      <c r="AJ62" s="277">
        <v>1459</v>
      </c>
      <c r="AK62" s="277">
        <v>0</v>
      </c>
      <c r="AL62" s="277">
        <v>1458</v>
      </c>
      <c r="AM62" s="277">
        <v>0</v>
      </c>
      <c r="AN62" s="277">
        <v>0</v>
      </c>
      <c r="AO62" s="277">
        <v>4</v>
      </c>
      <c r="AP62" s="277">
        <v>0</v>
      </c>
      <c r="AQ62" s="277">
        <v>0</v>
      </c>
      <c r="AR62" s="277">
        <v>2921</v>
      </c>
      <c r="AS62" s="277" t="s">
        <v>66</v>
      </c>
      <c r="AT62" s="277">
        <v>0</v>
      </c>
      <c r="AU62" s="277">
        <v>0</v>
      </c>
      <c r="AV62" s="277">
        <v>0</v>
      </c>
      <c r="AW62" s="277">
        <v>0</v>
      </c>
      <c r="AX62" s="277">
        <v>131</v>
      </c>
      <c r="AY62" s="277">
        <v>0</v>
      </c>
      <c r="AZ62" s="277">
        <v>0</v>
      </c>
      <c r="BA62" s="277">
        <v>0</v>
      </c>
      <c r="BB62" s="277">
        <v>0</v>
      </c>
      <c r="BC62" s="277">
        <v>5</v>
      </c>
      <c r="BD62" s="277">
        <v>136</v>
      </c>
      <c r="BE62" s="277" t="s">
        <v>66</v>
      </c>
      <c r="BF62" s="277">
        <v>0</v>
      </c>
      <c r="BG62" s="277">
        <v>0</v>
      </c>
      <c r="BH62" s="277">
        <v>0</v>
      </c>
      <c r="BI62" s="277">
        <v>0</v>
      </c>
      <c r="BJ62" s="277">
        <v>9400</v>
      </c>
      <c r="BK62" s="277">
        <v>0</v>
      </c>
      <c r="BL62" s="277">
        <v>0</v>
      </c>
      <c r="BM62" s="277">
        <v>0</v>
      </c>
      <c r="BN62" s="277">
        <v>0</v>
      </c>
      <c r="BO62" s="277">
        <v>0</v>
      </c>
      <c r="BP62" s="277">
        <v>9400</v>
      </c>
      <c r="BQ62" s="221"/>
      <c r="BR62" s="279">
        <f t="shared" si="59"/>
        <v>207810369074.52341</v>
      </c>
      <c r="BS62" s="279">
        <f t="shared" si="60"/>
        <v>899741881</v>
      </c>
      <c r="BT62" s="280">
        <f t="shared" si="61"/>
        <v>3.2464866443179385E-6</v>
      </c>
      <c r="BU62" s="280">
        <f t="shared" si="62"/>
        <v>1.511544620428756E-7</v>
      </c>
      <c r="BV62" s="280">
        <f t="shared" si="63"/>
        <v>4.5233546535057844E-5</v>
      </c>
      <c r="BX62" t="s">
        <v>62</v>
      </c>
      <c r="BY62">
        <f t="shared" si="7"/>
        <v>1564328504468.8433</v>
      </c>
      <c r="BZ62">
        <v>99838540997.320999</v>
      </c>
      <c r="CA62">
        <v>97632008050.942398</v>
      </c>
      <c r="CB62">
        <v>87850680572.78952</v>
      </c>
      <c r="CC62">
        <v>82923680621.543259</v>
      </c>
      <c r="CD62">
        <v>78845185709.411713</v>
      </c>
      <c r="CE62">
        <v>89685724889.16275</v>
      </c>
      <c r="CF62">
        <v>107484034648.24513</v>
      </c>
      <c r="CG62">
        <v>130477817194.41161</v>
      </c>
      <c r="CH62">
        <v>162818181818.18182</v>
      </c>
      <c r="CI62">
        <v>188984088127.29498</v>
      </c>
      <c r="CJ62">
        <v>218894280919.76962</v>
      </c>
      <c r="CK62" s="14">
        <f t="shared" ref="CK62" si="79">CJ62</f>
        <v>218894280919.76962</v>
      </c>
      <c r="CL62">
        <f t="shared" si="9"/>
        <v>898049409</v>
      </c>
      <c r="CM62">
        <v>67648419</v>
      </c>
      <c r="CN62">
        <v>68888032</v>
      </c>
      <c r="CO62">
        <v>70174632</v>
      </c>
      <c r="CP62">
        <v>71498433</v>
      </c>
      <c r="CQ62">
        <v>72844998</v>
      </c>
      <c r="CR62">
        <v>74203215</v>
      </c>
      <c r="CS62">
        <v>75568453</v>
      </c>
      <c r="CT62">
        <v>76941572</v>
      </c>
      <c r="CU62">
        <v>78323298</v>
      </c>
      <c r="CV62">
        <v>79716203</v>
      </c>
      <c r="CW62">
        <v>81121077</v>
      </c>
    </row>
    <row r="63" spans="2:101" ht="14.25" customHeight="1" x14ac:dyDescent="0.25">
      <c r="B63" t="s">
        <v>37</v>
      </c>
      <c r="C63" t="s">
        <v>305</v>
      </c>
      <c r="D63">
        <v>48.138878048780491</v>
      </c>
      <c r="E63">
        <v>48.546634146341468</v>
      </c>
      <c r="F63">
        <v>48.975756097560982</v>
      </c>
      <c r="G63">
        <v>49.421268292682932</v>
      </c>
      <c r="I63" t="s">
        <v>63</v>
      </c>
      <c r="J63">
        <v>3295.4163243656476</v>
      </c>
      <c r="K63">
        <v>3496.2970020366652</v>
      </c>
      <c r="L63">
        <v>3353.8281381002571</v>
      </c>
      <c r="M63">
        <v>3425.5972838981088</v>
      </c>
      <c r="N63" s="38"/>
      <c r="O63" t="s">
        <v>63</v>
      </c>
      <c r="P63">
        <v>3.5018423991077583</v>
      </c>
      <c r="Q63">
        <v>3.3907476199953095</v>
      </c>
      <c r="R63">
        <v>0.79905217186009736</v>
      </c>
      <c r="S63">
        <v>-3.6172691734687703</v>
      </c>
      <c r="T63">
        <v>0.89279246842795601</v>
      </c>
      <c r="U63">
        <f t="shared" si="3"/>
        <v>0.99343309718447015</v>
      </c>
      <c r="V63" s="38"/>
      <c r="W63" t="s">
        <v>63</v>
      </c>
      <c r="X63" t="s">
        <v>334</v>
      </c>
      <c r="Y63">
        <v>0.35964028413585136</v>
      </c>
      <c r="Z63">
        <v>0.3954479380111211</v>
      </c>
      <c r="AA63">
        <v>0.43335149217129931</v>
      </c>
      <c r="AB63">
        <v>0.47030068134779812</v>
      </c>
      <c r="AC63">
        <v>0.50113810672749914</v>
      </c>
      <c r="AD63">
        <v>0.52730476278715366</v>
      </c>
      <c r="AE63">
        <f t="shared" si="4"/>
        <v>0.5</v>
      </c>
      <c r="AG63" s="277" t="s">
        <v>67</v>
      </c>
      <c r="AH63" s="277">
        <v>0</v>
      </c>
      <c r="AI63" s="277">
        <v>0</v>
      </c>
      <c r="AJ63" s="277">
        <v>0</v>
      </c>
      <c r="AK63" s="277">
        <v>0</v>
      </c>
      <c r="AL63" s="277">
        <v>26</v>
      </c>
      <c r="AM63" s="277">
        <v>0</v>
      </c>
      <c r="AN63" s="277">
        <v>0</v>
      </c>
      <c r="AO63" s="277">
        <v>0</v>
      </c>
      <c r="AP63" s="277">
        <v>46</v>
      </c>
      <c r="AQ63" s="277">
        <v>0</v>
      </c>
      <c r="AR63" s="277">
        <v>72</v>
      </c>
      <c r="AS63" s="277" t="s">
        <v>67</v>
      </c>
      <c r="AT63" s="277">
        <v>0</v>
      </c>
      <c r="AU63" s="277">
        <v>0</v>
      </c>
      <c r="AV63" s="277">
        <v>0</v>
      </c>
      <c r="AW63" s="277">
        <v>0</v>
      </c>
      <c r="AX63" s="277">
        <v>0</v>
      </c>
      <c r="AY63" s="277">
        <v>0</v>
      </c>
      <c r="AZ63" s="277">
        <v>0</v>
      </c>
      <c r="BA63" s="277">
        <v>0</v>
      </c>
      <c r="BB63" s="277">
        <v>0</v>
      </c>
      <c r="BC63" s="277">
        <v>0</v>
      </c>
      <c r="BD63" s="277">
        <v>0</v>
      </c>
      <c r="BE63" s="277" t="s">
        <v>67</v>
      </c>
      <c r="BF63" s="277">
        <v>0</v>
      </c>
      <c r="BG63" s="277">
        <v>0</v>
      </c>
      <c r="BH63" s="277">
        <v>0</v>
      </c>
      <c r="BI63" s="277">
        <v>0</v>
      </c>
      <c r="BJ63" s="277">
        <v>80747</v>
      </c>
      <c r="BK63" s="277">
        <v>0</v>
      </c>
      <c r="BL63" s="277">
        <v>0</v>
      </c>
      <c r="BM63" s="277">
        <v>0</v>
      </c>
      <c r="BN63" s="277">
        <v>87379</v>
      </c>
      <c r="BO63" s="277">
        <v>0</v>
      </c>
      <c r="BP63" s="277">
        <v>168126</v>
      </c>
      <c r="BQ63" s="221"/>
      <c r="BR63" s="279">
        <f t="shared" si="59"/>
        <v>32567005878.651913</v>
      </c>
      <c r="BS63" s="279">
        <f t="shared" si="60"/>
        <v>9982361</v>
      </c>
      <c r="BT63" s="280">
        <f t="shared" si="61"/>
        <v>7.2127225212552418E-6</v>
      </c>
      <c r="BU63" s="280">
        <f t="shared" si="62"/>
        <v>0</v>
      </c>
      <c r="BV63" s="280">
        <f t="shared" si="63"/>
        <v>5.1624641401317381E-3</v>
      </c>
      <c r="BX63" t="s">
        <v>63</v>
      </c>
      <c r="BY63">
        <f t="shared" si="7"/>
        <v>212369391842.37714</v>
      </c>
      <c r="BZ63">
        <v>13134147767.999998</v>
      </c>
      <c r="CA63">
        <v>13812744074.37714</v>
      </c>
      <c r="CB63">
        <v>14306700000</v>
      </c>
      <c r="CC63">
        <v>15046700000</v>
      </c>
      <c r="CD63">
        <v>15798300000</v>
      </c>
      <c r="CE63">
        <v>17093800000</v>
      </c>
      <c r="CF63">
        <v>18550700000</v>
      </c>
      <c r="CG63">
        <v>20104900000</v>
      </c>
      <c r="CH63">
        <v>21431000000</v>
      </c>
      <c r="CI63">
        <v>20661000000</v>
      </c>
      <c r="CJ63">
        <v>21214700000</v>
      </c>
      <c r="CK63" s="14">
        <f t="shared" ref="CK63" si="80">CJ63</f>
        <v>21214700000</v>
      </c>
      <c r="CL63">
        <f t="shared" si="9"/>
        <v>72833785</v>
      </c>
      <c r="CM63">
        <v>5940305</v>
      </c>
      <c r="CN63">
        <v>5966027</v>
      </c>
      <c r="CO63">
        <v>5988233</v>
      </c>
      <c r="CP63">
        <v>6008523</v>
      </c>
      <c r="CQ63">
        <v>6028792</v>
      </c>
      <c r="CR63">
        <v>6050513</v>
      </c>
      <c r="CS63">
        <v>6074487</v>
      </c>
      <c r="CT63">
        <v>6100868</v>
      </c>
      <c r="CU63">
        <v>6129628</v>
      </c>
      <c r="CV63">
        <v>6160423</v>
      </c>
      <c r="CW63">
        <v>6192993</v>
      </c>
    </row>
    <row r="64" spans="2:101" ht="14.25" customHeight="1" x14ac:dyDescent="0.25">
      <c r="B64" t="s">
        <v>38</v>
      </c>
      <c r="C64" t="s">
        <v>306</v>
      </c>
      <c r="D64">
        <v>60.528317073170747</v>
      </c>
      <c r="E64">
        <v>61.064585365853667</v>
      </c>
      <c r="F64">
        <v>61.58085365853659</v>
      </c>
      <c r="G64">
        <v>62.072195121951225</v>
      </c>
      <c r="I64" t="s">
        <v>224</v>
      </c>
      <c r="J64">
        <v>19528.238193968587</v>
      </c>
      <c r="K64">
        <v>27816.168320601155</v>
      </c>
      <c r="L64">
        <v>17944.404478084034</v>
      </c>
      <c r="M64">
        <v>19997.837596584362</v>
      </c>
      <c r="N64" s="38"/>
      <c r="O64" t="s">
        <v>224</v>
      </c>
      <c r="P64">
        <v>-1.6590614456906252</v>
      </c>
      <c r="Q64">
        <v>18.017798299368053</v>
      </c>
      <c r="R64">
        <v>7.6040689908046204</v>
      </c>
      <c r="S64">
        <v>2.4202234696626874</v>
      </c>
      <c r="T64">
        <v>-1.8343337813787599</v>
      </c>
      <c r="U64">
        <f t="shared" si="3"/>
        <v>4.9097391065531948</v>
      </c>
      <c r="V64" s="38"/>
      <c r="W64" t="s">
        <v>224</v>
      </c>
      <c r="X64" t="s">
        <v>335</v>
      </c>
      <c r="Y64">
        <v>2.9972190095471296</v>
      </c>
      <c r="Z64">
        <v>2.9248564118236744</v>
      </c>
      <c r="AA64">
        <v>2.8605264680798537</v>
      </c>
      <c r="AB64">
        <v>2.8160049400030593</v>
      </c>
      <c r="AC64">
        <v>2.7971769518545528</v>
      </c>
      <c r="AD64">
        <v>2.7921866963711666</v>
      </c>
      <c r="AE64">
        <f t="shared" si="4"/>
        <v>2.8</v>
      </c>
      <c r="AG64" s="277" t="s">
        <v>68</v>
      </c>
      <c r="AH64" s="277">
        <v>0</v>
      </c>
      <c r="AI64" s="277">
        <v>0</v>
      </c>
      <c r="AJ64" s="277">
        <v>0</v>
      </c>
      <c r="AK64" s="277">
        <v>0</v>
      </c>
      <c r="AL64" s="277">
        <v>0</v>
      </c>
      <c r="AM64" s="277">
        <v>0</v>
      </c>
      <c r="AN64" s="277">
        <v>0</v>
      </c>
      <c r="AO64" s="277">
        <v>0</v>
      </c>
      <c r="AP64" s="277">
        <v>0</v>
      </c>
      <c r="AQ64" s="277">
        <v>0</v>
      </c>
      <c r="AR64" s="277">
        <v>0</v>
      </c>
      <c r="AS64" s="277" t="s">
        <v>68</v>
      </c>
      <c r="AT64" s="277">
        <v>0</v>
      </c>
      <c r="AU64" s="277">
        <v>0</v>
      </c>
      <c r="AV64" s="277">
        <v>0</v>
      </c>
      <c r="AW64" s="277">
        <v>0</v>
      </c>
      <c r="AX64" s="277">
        <v>0</v>
      </c>
      <c r="AY64" s="277">
        <v>0</v>
      </c>
      <c r="AZ64" s="277">
        <v>0</v>
      </c>
      <c r="BA64" s="277">
        <v>0</v>
      </c>
      <c r="BB64" s="277">
        <v>0</v>
      </c>
      <c r="BC64" s="277">
        <v>0</v>
      </c>
      <c r="BD64" s="277">
        <v>0</v>
      </c>
      <c r="BE64" s="277" t="s">
        <v>68</v>
      </c>
      <c r="BF64" s="277">
        <v>0</v>
      </c>
      <c r="BG64" s="277">
        <v>0</v>
      </c>
      <c r="BH64" s="277">
        <v>0</v>
      </c>
      <c r="BI64" s="277">
        <v>0</v>
      </c>
      <c r="BJ64" s="277">
        <v>0</v>
      </c>
      <c r="BK64" s="277">
        <v>0</v>
      </c>
      <c r="BL64" s="277">
        <v>0</v>
      </c>
      <c r="BM64" s="277">
        <v>0</v>
      </c>
      <c r="BN64" s="277">
        <v>0</v>
      </c>
      <c r="BO64" s="277">
        <v>0</v>
      </c>
      <c r="BP64" s="277">
        <v>0</v>
      </c>
      <c r="BQ64" s="221"/>
      <c r="BR64" s="279">
        <f t="shared" si="59"/>
        <v>2374934254910.8018</v>
      </c>
      <c r="BS64" s="279">
        <f t="shared" si="60"/>
        <v>63186530.834329359</v>
      </c>
      <c r="BT64" s="280">
        <f t="shared" si="61"/>
        <v>0</v>
      </c>
      <c r="BU64" s="280">
        <f t="shared" si="62"/>
        <v>0</v>
      </c>
      <c r="BV64" s="280">
        <f t="shared" si="63"/>
        <v>0</v>
      </c>
      <c r="BX64" t="s">
        <v>224</v>
      </c>
      <c r="BY64">
        <f t="shared" si="7"/>
        <v>102384331878.3376</v>
      </c>
      <c r="BZ64">
        <v>1254223037.3370938</v>
      </c>
      <c r="CA64">
        <v>1736112613.0646143</v>
      </c>
      <c r="CB64">
        <v>2146760325.0789335</v>
      </c>
      <c r="CC64">
        <v>2952360964.2701688</v>
      </c>
      <c r="CD64">
        <v>5240842353.4641714</v>
      </c>
      <c r="CE64">
        <v>8217298403.8068123</v>
      </c>
      <c r="CF64">
        <v>9603185319.304863</v>
      </c>
      <c r="CG64">
        <v>12574935589.671356</v>
      </c>
      <c r="CH64">
        <v>18423399315.278801</v>
      </c>
      <c r="CI64">
        <v>12222203056.090206</v>
      </c>
      <c r="CJ64">
        <v>14006505450.485285</v>
      </c>
      <c r="CK64" s="14">
        <f t="shared" ref="CK64" si="81">CJ64</f>
        <v>14006505450.485285</v>
      </c>
      <c r="CL64">
        <f t="shared" si="9"/>
        <v>7395493</v>
      </c>
      <c r="CM64">
        <v>520380</v>
      </c>
      <c r="CN64">
        <v>537195</v>
      </c>
      <c r="CO64">
        <v>554429</v>
      </c>
      <c r="CP64">
        <v>571999</v>
      </c>
      <c r="CQ64">
        <v>589794</v>
      </c>
      <c r="CR64">
        <v>607739</v>
      </c>
      <c r="CS64">
        <v>625777</v>
      </c>
      <c r="CT64">
        <v>643936</v>
      </c>
      <c r="CU64">
        <v>662327</v>
      </c>
      <c r="CV64">
        <v>681115</v>
      </c>
      <c r="CW64">
        <v>700401</v>
      </c>
    </row>
    <row r="65" spans="2:101" ht="14.25" customHeight="1" x14ac:dyDescent="0.25">
      <c r="B65" t="s">
        <v>39</v>
      </c>
      <c r="C65" t="s">
        <v>307</v>
      </c>
      <c r="D65">
        <v>49.561170731707328</v>
      </c>
      <c r="E65">
        <v>49.815170731707326</v>
      </c>
      <c r="F65">
        <v>50.160902439024397</v>
      </c>
      <c r="G65">
        <v>50.582926829268295</v>
      </c>
      <c r="I65" t="s">
        <v>64</v>
      </c>
      <c r="J65">
        <v>274.6622872643274</v>
      </c>
      <c r="K65">
        <v>278.96043324040795</v>
      </c>
      <c r="L65">
        <v>364.20482062850391</v>
      </c>
      <c r="M65">
        <v>402.95749682342432</v>
      </c>
      <c r="N65" s="38"/>
      <c r="O65" t="s">
        <v>64</v>
      </c>
      <c r="P65">
        <v>-4.3633014454601948</v>
      </c>
      <c r="Q65">
        <v>-1.801591041539524</v>
      </c>
      <c r="R65">
        <v>-12.509484920212671</v>
      </c>
      <c r="S65">
        <v>0.81030482922874114</v>
      </c>
      <c r="T65">
        <v>-0.82525777370270248</v>
      </c>
      <c r="U65">
        <f t="shared" si="3"/>
        <v>-3.7378660703372701</v>
      </c>
      <c r="V65" s="38"/>
      <c r="W65" t="s">
        <v>64</v>
      </c>
      <c r="X65" t="s">
        <v>336</v>
      </c>
      <c r="Y65">
        <v>3.812422357907407</v>
      </c>
      <c r="Z65">
        <v>3.4975562349105682</v>
      </c>
      <c r="AA65">
        <v>3.2344531511088959</v>
      </c>
      <c r="AB65">
        <v>3.0570561752865597</v>
      </c>
      <c r="AC65">
        <v>2.9961270589597371</v>
      </c>
      <c r="AD65">
        <v>3.0080108417601439</v>
      </c>
      <c r="AE65">
        <f t="shared" si="4"/>
        <v>3</v>
      </c>
      <c r="AG65" s="277" t="s">
        <v>69</v>
      </c>
      <c r="AH65" s="277">
        <v>0</v>
      </c>
      <c r="AI65" s="277">
        <v>0</v>
      </c>
      <c r="AJ65" s="277">
        <v>1</v>
      </c>
      <c r="AK65" s="277">
        <v>20896</v>
      </c>
      <c r="AL65" s="277">
        <v>69</v>
      </c>
      <c r="AM65" s="277">
        <v>0</v>
      </c>
      <c r="AN65" s="277">
        <v>0</v>
      </c>
      <c r="AO65" s="277">
        <v>0</v>
      </c>
      <c r="AP65" s="277">
        <v>121</v>
      </c>
      <c r="AQ65" s="277">
        <v>7</v>
      </c>
      <c r="AR65" s="277">
        <v>21094</v>
      </c>
      <c r="AS65" s="277" t="s">
        <v>69</v>
      </c>
      <c r="AT65" s="277">
        <v>0</v>
      </c>
      <c r="AU65" s="277">
        <v>0</v>
      </c>
      <c r="AV65" s="277">
        <v>0</v>
      </c>
      <c r="AW65" s="277">
        <v>200</v>
      </c>
      <c r="AX65" s="277">
        <v>13</v>
      </c>
      <c r="AY65" s="277">
        <v>0</v>
      </c>
      <c r="AZ65" s="277">
        <v>0</v>
      </c>
      <c r="BA65" s="277">
        <v>0</v>
      </c>
      <c r="BB65" s="277">
        <v>287</v>
      </c>
      <c r="BC65" s="277">
        <v>4</v>
      </c>
      <c r="BD65" s="277">
        <v>504</v>
      </c>
      <c r="BE65" s="277" t="s">
        <v>69</v>
      </c>
      <c r="BF65" s="277">
        <v>0</v>
      </c>
      <c r="BG65" s="277">
        <v>0</v>
      </c>
      <c r="BH65" s="277">
        <v>0</v>
      </c>
      <c r="BI65" s="277">
        <v>4400000</v>
      </c>
      <c r="BJ65" s="277">
        <v>4322350</v>
      </c>
      <c r="BK65" s="277">
        <v>0</v>
      </c>
      <c r="BL65" s="277">
        <v>0</v>
      </c>
      <c r="BM65" s="277">
        <v>0</v>
      </c>
      <c r="BN65" s="277">
        <v>7761050</v>
      </c>
      <c r="BO65" s="277">
        <v>10000</v>
      </c>
      <c r="BP65" s="277">
        <v>16493400</v>
      </c>
      <c r="BQ65" s="221"/>
      <c r="BR65" s="279">
        <f t="shared" si="59"/>
        <v>25515512983082.805</v>
      </c>
      <c r="BS65" s="279">
        <f t="shared" si="60"/>
        <v>756967593.86742449</v>
      </c>
      <c r="BT65" s="280">
        <f t="shared" si="61"/>
        <v>2.7866450520330213E-5</v>
      </c>
      <c r="BU65" s="280">
        <f t="shared" si="62"/>
        <v>6.6581449996427546E-7</v>
      </c>
      <c r="BV65" s="280">
        <f t="shared" si="63"/>
        <v>6.464067569770355E-4</v>
      </c>
      <c r="BX65" t="s">
        <v>64</v>
      </c>
      <c r="BY65">
        <f t="shared" si="7"/>
        <v>15074414271.898117</v>
      </c>
      <c r="BZ65">
        <v>633600000</v>
      </c>
      <c r="CA65">
        <v>687595191.09305191</v>
      </c>
      <c r="CB65">
        <v>675480056.97397947</v>
      </c>
      <c r="CC65">
        <v>870232527.97613466</v>
      </c>
      <c r="CD65">
        <v>1109048050.7706256</v>
      </c>
      <c r="CE65">
        <v>1098393404.4339175</v>
      </c>
      <c r="CF65">
        <v>1211186991.8699186</v>
      </c>
      <c r="CG65">
        <v>1317983739.8373983</v>
      </c>
      <c r="CH65">
        <v>1380162601.6260164</v>
      </c>
      <c r="CI65">
        <v>1856715447.1544716</v>
      </c>
      <c r="CJ65">
        <v>2117008130.0813007</v>
      </c>
      <c r="CK65" s="14">
        <f t="shared" ref="CK65" si="82">CJ65</f>
        <v>2117008130.0813007</v>
      </c>
      <c r="CL65">
        <f t="shared" si="9"/>
        <v>54401289</v>
      </c>
      <c r="CM65">
        <v>3667576</v>
      </c>
      <c r="CN65">
        <v>3812473</v>
      </c>
      <c r="CO65">
        <v>3973973</v>
      </c>
      <c r="CP65">
        <v>4145500</v>
      </c>
      <c r="CQ65">
        <v>4318343</v>
      </c>
      <c r="CR65">
        <v>4486155</v>
      </c>
      <c r="CS65">
        <v>4645837</v>
      </c>
      <c r="CT65">
        <v>4798561</v>
      </c>
      <c r="CU65">
        <v>4947521</v>
      </c>
      <c r="CV65">
        <v>5097998</v>
      </c>
      <c r="CW65">
        <v>5253676</v>
      </c>
    </row>
    <row r="66" spans="2:101" ht="14.25" customHeight="1" x14ac:dyDescent="0.25">
      <c r="B66" t="s">
        <v>40</v>
      </c>
      <c r="C66" t="s">
        <v>308</v>
      </c>
      <c r="D66">
        <v>80.643902439024387</v>
      </c>
      <c r="E66">
        <v>80.804390243902446</v>
      </c>
      <c r="F66">
        <v>80.964878048780506</v>
      </c>
      <c r="G66">
        <v>80.66178048780489</v>
      </c>
      <c r="I66" t="s">
        <v>65</v>
      </c>
      <c r="J66">
        <v>16143.35466023476</v>
      </c>
      <c r="K66">
        <v>17577.726390090371</v>
      </c>
      <c r="L66">
        <v>14374.5482630022</v>
      </c>
      <c r="M66">
        <v>14344.510746596587</v>
      </c>
      <c r="N66" s="38"/>
      <c r="O66" t="s">
        <v>65</v>
      </c>
      <c r="P66">
        <v>10.771575954681126</v>
      </c>
      <c r="Q66">
        <v>7.0689495542239058</v>
      </c>
      <c r="R66">
        <v>-4.992918683493258</v>
      </c>
      <c r="S66">
        <v>-13.87292919188107</v>
      </c>
      <c r="T66">
        <v>3.1254628523316796</v>
      </c>
      <c r="U66">
        <f t="shared" si="3"/>
        <v>0.42002809717247658</v>
      </c>
      <c r="V66" s="38"/>
      <c r="W66" t="s">
        <v>65</v>
      </c>
      <c r="X66" t="s">
        <v>337</v>
      </c>
      <c r="Y66">
        <v>-0.21509555352341564</v>
      </c>
      <c r="Z66">
        <v>-0.18961622906444603</v>
      </c>
      <c r="AA66">
        <v>-0.13965343644117473</v>
      </c>
      <c r="AB66">
        <v>-7.4337887373474854E-2</v>
      </c>
      <c r="AC66">
        <v>-3.0138615478122955E-2</v>
      </c>
      <c r="AD66">
        <v>-4.6643236438386006E-2</v>
      </c>
      <c r="AE66">
        <f t="shared" si="4"/>
        <v>-0.1</v>
      </c>
      <c r="AG66" s="277" t="s">
        <v>70</v>
      </c>
      <c r="AH66" s="277">
        <v>0</v>
      </c>
      <c r="AI66" s="277">
        <v>0</v>
      </c>
      <c r="AJ66" s="277">
        <v>0</v>
      </c>
      <c r="AK66" s="277">
        <v>0</v>
      </c>
      <c r="AL66" s="277">
        <v>0</v>
      </c>
      <c r="AM66" s="277">
        <v>0</v>
      </c>
      <c r="AN66" s="277">
        <v>0</v>
      </c>
      <c r="AO66" s="277">
        <v>0</v>
      </c>
      <c r="AP66" s="277">
        <v>1</v>
      </c>
      <c r="AQ66" s="277">
        <v>0</v>
      </c>
      <c r="AR66" s="277">
        <v>1</v>
      </c>
      <c r="AS66" s="277" t="s">
        <v>70</v>
      </c>
      <c r="AT66" s="277">
        <v>0</v>
      </c>
      <c r="AU66" s="277">
        <v>0</v>
      </c>
      <c r="AV66" s="277">
        <v>0</v>
      </c>
      <c r="AW66" s="277">
        <v>0</v>
      </c>
      <c r="AX66" s="277">
        <v>0</v>
      </c>
      <c r="AY66" s="277">
        <v>0</v>
      </c>
      <c r="AZ66" s="277">
        <v>0</v>
      </c>
      <c r="BA66" s="277">
        <v>0</v>
      </c>
      <c r="BB66" s="277">
        <v>11</v>
      </c>
      <c r="BC66" s="277">
        <v>0</v>
      </c>
      <c r="BD66" s="277">
        <v>11</v>
      </c>
      <c r="BE66" s="277" t="s">
        <v>70</v>
      </c>
      <c r="BF66" s="277">
        <v>0</v>
      </c>
      <c r="BG66" s="277">
        <v>0</v>
      </c>
      <c r="BH66" s="277">
        <v>0</v>
      </c>
      <c r="BI66" s="277">
        <v>0</v>
      </c>
      <c r="BJ66" s="277">
        <v>0</v>
      </c>
      <c r="BK66" s="277">
        <v>0</v>
      </c>
      <c r="BL66" s="277">
        <v>0</v>
      </c>
      <c r="BM66" s="277">
        <v>0</v>
      </c>
      <c r="BN66" s="277">
        <v>11000</v>
      </c>
      <c r="BO66" s="277">
        <v>0</v>
      </c>
      <c r="BP66" s="277">
        <v>11000</v>
      </c>
      <c r="BQ66" s="221"/>
      <c r="BR66" s="279">
        <f t="shared" si="59"/>
        <v>3447543137.9414911</v>
      </c>
      <c r="BS66" s="279">
        <f t="shared" si="60"/>
        <v>3072153</v>
      </c>
      <c r="BT66" s="280">
        <f t="shared" si="61"/>
        <v>3.255046216773709E-7</v>
      </c>
      <c r="BU66" s="280">
        <f t="shared" si="62"/>
        <v>3.5805508384510796E-6</v>
      </c>
      <c r="BV66" s="280">
        <f t="shared" si="63"/>
        <v>3.1906779871558153E-3</v>
      </c>
      <c r="BX66" t="s">
        <v>65</v>
      </c>
      <c r="BY66">
        <f t="shared" si="7"/>
        <v>174751637615.85559</v>
      </c>
      <c r="BZ66">
        <v>5675782344.973794</v>
      </c>
      <c r="CA66">
        <v>6240081240.3455582</v>
      </c>
      <c r="CB66">
        <v>7324477178.8728504</v>
      </c>
      <c r="CC66">
        <v>9845350163.1015263</v>
      </c>
      <c r="CD66">
        <v>12031313315.761061</v>
      </c>
      <c r="CE66">
        <v>13903289149.541473</v>
      </c>
      <c r="CF66">
        <v>16807315899.245951</v>
      </c>
      <c r="CG66">
        <v>21659086933.70649</v>
      </c>
      <c r="CH66">
        <v>23566018328.034409</v>
      </c>
      <c r="CI66">
        <v>19265790175.00222</v>
      </c>
      <c r="CJ66">
        <v>19216566443.635132</v>
      </c>
      <c r="CK66" s="14">
        <f t="shared" ref="CK66" si="83">CJ66</f>
        <v>19216566443.635132</v>
      </c>
      <c r="CL66">
        <f t="shared" si="9"/>
        <v>16186323.8017455</v>
      </c>
      <c r="CM66">
        <v>1369512.6147973225</v>
      </c>
      <c r="CN66">
        <v>1364097.5049746262</v>
      </c>
      <c r="CO66">
        <v>1358641.0150919189</v>
      </c>
      <c r="CP66">
        <v>1353520.1494621348</v>
      </c>
      <c r="CQ66">
        <v>1348998.5174194968</v>
      </c>
      <c r="CR66">
        <v>1346097</v>
      </c>
      <c r="CS66">
        <v>1343547</v>
      </c>
      <c r="CT66">
        <v>1341672</v>
      </c>
      <c r="CU66">
        <v>1340675</v>
      </c>
      <c r="CV66">
        <v>1340271</v>
      </c>
      <c r="CW66">
        <v>1339646</v>
      </c>
    </row>
    <row r="67" spans="2:101" ht="14.25" customHeight="1" x14ac:dyDescent="0.25">
      <c r="B67" t="s">
        <v>41</v>
      </c>
      <c r="C67" t="s">
        <v>309</v>
      </c>
      <c r="D67">
        <v>72.610341463414642</v>
      </c>
      <c r="E67">
        <v>73.01085365853659</v>
      </c>
      <c r="F67">
        <v>73.336195121951235</v>
      </c>
      <c r="G67">
        <v>73.586804878048795</v>
      </c>
      <c r="I67" t="s">
        <v>66</v>
      </c>
      <c r="J67">
        <v>251.58407519092313</v>
      </c>
      <c r="K67">
        <v>335.35132044389127</v>
      </c>
      <c r="L67">
        <v>393.68315636682212</v>
      </c>
      <c r="M67">
        <v>358.25405225129083</v>
      </c>
      <c r="N67" s="38"/>
      <c r="O67" t="s">
        <v>66</v>
      </c>
      <c r="P67">
        <v>8.3121321920455244</v>
      </c>
      <c r="Q67">
        <v>8.9821453843673851</v>
      </c>
      <c r="R67">
        <v>8.3788704471923268</v>
      </c>
      <c r="S67">
        <v>6.4586019800312755</v>
      </c>
      <c r="T67">
        <v>7.7977133905368277</v>
      </c>
      <c r="U67">
        <f t="shared" si="3"/>
        <v>7.9858926788346682</v>
      </c>
      <c r="V67" s="38"/>
      <c r="W67" t="s">
        <v>66</v>
      </c>
      <c r="X67" t="s">
        <v>338</v>
      </c>
      <c r="Y67">
        <v>2.3670773511794123</v>
      </c>
      <c r="Z67">
        <v>2.3022093492264717</v>
      </c>
      <c r="AA67">
        <v>2.2445966899243484</v>
      </c>
      <c r="AB67">
        <v>2.1990318807944469</v>
      </c>
      <c r="AC67">
        <v>2.1681566440595703</v>
      </c>
      <c r="AD67">
        <v>2.1468097132286741</v>
      </c>
      <c r="AE67">
        <f t="shared" si="4"/>
        <v>2.2000000000000002</v>
      </c>
      <c r="AG67" s="277" t="s">
        <v>71</v>
      </c>
      <c r="AH67" s="277">
        <v>0</v>
      </c>
      <c r="AI67" s="277">
        <v>0</v>
      </c>
      <c r="AJ67" s="277">
        <v>51</v>
      </c>
      <c r="AK67" s="277">
        <v>0</v>
      </c>
      <c r="AL67" s="277">
        <v>0</v>
      </c>
      <c r="AM67" s="277">
        <v>0</v>
      </c>
      <c r="AN67" s="277">
        <v>0</v>
      </c>
      <c r="AO67" s="277">
        <v>0</v>
      </c>
      <c r="AP67" s="277">
        <v>0</v>
      </c>
      <c r="AQ67" s="277">
        <v>0</v>
      </c>
      <c r="AR67" s="277">
        <v>51</v>
      </c>
      <c r="AS67" s="277" t="s">
        <v>71</v>
      </c>
      <c r="AT67" s="277">
        <v>0</v>
      </c>
      <c r="AU67" s="277">
        <v>0</v>
      </c>
      <c r="AV67" s="277">
        <v>0</v>
      </c>
      <c r="AW67" s="277">
        <v>0</v>
      </c>
      <c r="AX67" s="277">
        <v>0</v>
      </c>
      <c r="AY67" s="277">
        <v>0</v>
      </c>
      <c r="AZ67" s="277">
        <v>0</v>
      </c>
      <c r="BA67" s="277">
        <v>0</v>
      </c>
      <c r="BB67" s="277">
        <v>0</v>
      </c>
      <c r="BC67" s="277">
        <v>0</v>
      </c>
      <c r="BD67" s="277">
        <v>0</v>
      </c>
      <c r="BE67" s="277" t="s">
        <v>71</v>
      </c>
      <c r="BF67" s="277">
        <v>0</v>
      </c>
      <c r="BG67" s="277">
        <v>0</v>
      </c>
      <c r="BH67" s="277">
        <v>0</v>
      </c>
      <c r="BI67" s="277">
        <v>0</v>
      </c>
      <c r="BJ67" s="277">
        <v>0</v>
      </c>
      <c r="BK67" s="277">
        <v>0</v>
      </c>
      <c r="BL67" s="277">
        <v>0</v>
      </c>
      <c r="BM67" s="277">
        <v>0</v>
      </c>
      <c r="BN67" s="277">
        <v>0</v>
      </c>
      <c r="BO67" s="277">
        <v>0</v>
      </c>
      <c r="BP67" s="277">
        <v>0</v>
      </c>
      <c r="BQ67" s="221"/>
      <c r="BR67" s="279">
        <f t="shared" si="59"/>
        <v>109233571248.98</v>
      </c>
      <c r="BS67" s="279">
        <f t="shared" si="60"/>
        <v>16580934</v>
      </c>
      <c r="BT67" s="280">
        <f t="shared" si="61"/>
        <v>3.0758219048456498E-6</v>
      </c>
      <c r="BU67" s="280">
        <f t="shared" si="62"/>
        <v>0</v>
      </c>
      <c r="BV67" s="280">
        <f t="shared" si="63"/>
        <v>0</v>
      </c>
      <c r="BX67" t="s">
        <v>66</v>
      </c>
      <c r="BY67">
        <f t="shared" si="7"/>
        <v>207810369074.52341</v>
      </c>
      <c r="BZ67">
        <v>8179533779.1745958</v>
      </c>
      <c r="CA67">
        <v>8168590426.7295074</v>
      </c>
      <c r="CB67">
        <v>7789548644.4027338</v>
      </c>
      <c r="CC67">
        <v>8556184065.6850195</v>
      </c>
      <c r="CD67">
        <v>10053969882.431541</v>
      </c>
      <c r="CE67">
        <v>12306605472.932846</v>
      </c>
      <c r="CF67">
        <v>15164485977.360754</v>
      </c>
      <c r="CG67">
        <v>19552720846.344948</v>
      </c>
      <c r="CH67">
        <v>26642461516.188652</v>
      </c>
      <c r="CI67">
        <v>31962250072.00362</v>
      </c>
      <c r="CJ67">
        <v>29717009195.63459</v>
      </c>
      <c r="CK67" s="14">
        <f t="shared" ref="CK67" si="84">CJ67</f>
        <v>29717009195.63459</v>
      </c>
      <c r="CL67">
        <f t="shared" si="9"/>
        <v>899741881</v>
      </c>
      <c r="CM67">
        <v>65577897</v>
      </c>
      <c r="CN67">
        <v>67303731</v>
      </c>
      <c r="CO67">
        <v>69040669</v>
      </c>
      <c r="CP67">
        <v>70784012</v>
      </c>
      <c r="CQ67">
        <v>72526620</v>
      </c>
      <c r="CR67">
        <v>74263861</v>
      </c>
      <c r="CS67">
        <v>75993403</v>
      </c>
      <c r="CT67">
        <v>77718436</v>
      </c>
      <c r="CU67">
        <v>79446419</v>
      </c>
      <c r="CV67">
        <v>81187751</v>
      </c>
      <c r="CW67">
        <v>82949541</v>
      </c>
    </row>
    <row r="68" spans="2:101" ht="14.25" customHeight="1" x14ac:dyDescent="0.25">
      <c r="B68" t="s">
        <v>220</v>
      </c>
      <c r="C68" t="s">
        <v>604</v>
      </c>
      <c r="I68" t="s">
        <v>608</v>
      </c>
      <c r="J68">
        <v>46904.181018121955</v>
      </c>
      <c r="K68">
        <v>49650.383620938315</v>
      </c>
      <c r="L68">
        <v>45205.930535490697</v>
      </c>
      <c r="N68" s="38"/>
      <c r="O68" t="s">
        <v>608</v>
      </c>
      <c r="U68" t="e">
        <f t="shared" si="3"/>
        <v>#DIV/0!</v>
      </c>
      <c r="V68" s="38"/>
      <c r="W68" t="s">
        <v>608</v>
      </c>
      <c r="X68" t="s">
        <v>609</v>
      </c>
      <c r="Y68">
        <v>0.71330093542614348</v>
      </c>
      <c r="Z68">
        <v>0.44865839787285094</v>
      </c>
      <c r="AA68">
        <v>0.19990320628569305</v>
      </c>
      <c r="AB68">
        <v>5.145674145380702E-2</v>
      </c>
      <c r="AC68">
        <v>5.7600133249976995E-2</v>
      </c>
      <c r="AD68">
        <v>0.17054857061506351</v>
      </c>
      <c r="AE68">
        <f t="shared" si="4"/>
        <v>0.1</v>
      </c>
      <c r="AG68" s="277" t="s">
        <v>955</v>
      </c>
      <c r="AH68" s="277">
        <v>0</v>
      </c>
      <c r="AI68" s="277">
        <v>0</v>
      </c>
      <c r="AJ68" s="277">
        <v>21</v>
      </c>
      <c r="AK68" s="277">
        <v>0</v>
      </c>
      <c r="AL68" s="277">
        <v>15</v>
      </c>
      <c r="AM68" s="277">
        <v>0</v>
      </c>
      <c r="AN68" s="277">
        <v>0</v>
      </c>
      <c r="AO68" s="277">
        <v>0</v>
      </c>
      <c r="AP68" s="277">
        <v>5</v>
      </c>
      <c r="AQ68" s="277">
        <v>0</v>
      </c>
      <c r="AR68" s="277">
        <v>41</v>
      </c>
      <c r="AS68" s="277" t="s">
        <v>955</v>
      </c>
      <c r="AT68" s="277">
        <v>0</v>
      </c>
      <c r="AU68" s="277">
        <v>0</v>
      </c>
      <c r="AV68" s="277">
        <v>0</v>
      </c>
      <c r="AW68" s="277">
        <v>0</v>
      </c>
      <c r="AX68" s="277">
        <v>0</v>
      </c>
      <c r="AY68" s="277">
        <v>0</v>
      </c>
      <c r="AZ68" s="277">
        <v>0</v>
      </c>
      <c r="BA68" s="277">
        <v>0</v>
      </c>
      <c r="BB68" s="277">
        <v>131</v>
      </c>
      <c r="BC68" s="277">
        <v>0</v>
      </c>
      <c r="BD68" s="277">
        <v>131</v>
      </c>
      <c r="BE68" s="277" t="s">
        <v>72</v>
      </c>
      <c r="BF68" s="277">
        <v>0</v>
      </c>
      <c r="BG68" s="277">
        <v>0</v>
      </c>
      <c r="BH68" s="277">
        <v>0</v>
      </c>
      <c r="BI68" s="277">
        <v>0</v>
      </c>
      <c r="BJ68" s="277">
        <v>0</v>
      </c>
      <c r="BK68" s="277">
        <v>0</v>
      </c>
      <c r="BL68" s="277">
        <v>0</v>
      </c>
      <c r="BM68" s="277">
        <v>0</v>
      </c>
      <c r="BN68" s="277">
        <v>0</v>
      </c>
      <c r="BO68" s="277">
        <v>0</v>
      </c>
      <c r="BP68" s="277">
        <v>0</v>
      </c>
      <c r="BQ68" s="221"/>
      <c r="BR68" s="279">
        <f t="shared" si="59"/>
        <v>6765237778.1156464</v>
      </c>
      <c r="BS68" s="279">
        <f t="shared" si="60"/>
        <v>18304027</v>
      </c>
      <c r="BT68" s="280">
        <f t="shared" si="61"/>
        <v>2.2399442483339867E-6</v>
      </c>
      <c r="BU68" s="280">
        <f t="shared" si="62"/>
        <v>7.1568950373598117E-6</v>
      </c>
      <c r="BV68" s="280">
        <f t="shared" si="63"/>
        <v>0</v>
      </c>
      <c r="BX68" t="s">
        <v>608</v>
      </c>
      <c r="BY68">
        <f t="shared" si="7"/>
        <v>21643079650.057934</v>
      </c>
      <c r="BZ68">
        <v>1062339943.8334303</v>
      </c>
      <c r="CA68">
        <v>1154899793.3387802</v>
      </c>
      <c r="CB68">
        <v>1268445919.4142907</v>
      </c>
      <c r="CC68">
        <v>1486861878.9562366</v>
      </c>
      <c r="CD68">
        <v>1683997930.2632236</v>
      </c>
      <c r="CE68">
        <v>1730894295.3859494</v>
      </c>
      <c r="CF68">
        <v>1970135198.7623596</v>
      </c>
      <c r="CG68">
        <v>2278229880.4122195</v>
      </c>
      <c r="CH68">
        <v>2412859692.8267393</v>
      </c>
      <c r="CI68">
        <v>2198138372.2882352</v>
      </c>
      <c r="CJ68" s="14">
        <f t="shared" ref="CJ68" si="85">CI68</f>
        <v>2198138372.2882352</v>
      </c>
      <c r="CK68" s="14">
        <f t="shared" ref="CK68" si="86">CJ68</f>
        <v>2198138372.2882352</v>
      </c>
      <c r="CL68">
        <f t="shared" si="9"/>
        <v>574375</v>
      </c>
      <c r="CM68">
        <v>45743</v>
      </c>
      <c r="CN68">
        <v>46358</v>
      </c>
      <c r="CO68">
        <v>46944</v>
      </c>
      <c r="CP68">
        <v>47472</v>
      </c>
      <c r="CQ68">
        <v>47915</v>
      </c>
      <c r="CR68">
        <v>48258</v>
      </c>
      <c r="CS68">
        <v>48475</v>
      </c>
      <c r="CT68">
        <v>48572</v>
      </c>
      <c r="CU68">
        <v>48597</v>
      </c>
      <c r="CV68">
        <v>48625</v>
      </c>
      <c r="CW68">
        <v>48708</v>
      </c>
    </row>
    <row r="69" spans="2:101" ht="14.25" customHeight="1" x14ac:dyDescent="0.25">
      <c r="B69" t="s">
        <v>42</v>
      </c>
      <c r="C69" t="s">
        <v>310</v>
      </c>
      <c r="D69">
        <v>44.867512195121954</v>
      </c>
      <c r="E69">
        <v>45.482536585365864</v>
      </c>
      <c r="F69">
        <v>46.163243902439028</v>
      </c>
      <c r="G69">
        <v>46.883707317073181</v>
      </c>
      <c r="I69" t="s">
        <v>67</v>
      </c>
      <c r="J69">
        <v>4046.4471524131654</v>
      </c>
      <c r="K69">
        <v>4255.1415860388497</v>
      </c>
      <c r="L69">
        <v>3377.2690393956136</v>
      </c>
      <c r="M69">
        <v>3705.7992166631498</v>
      </c>
      <c r="N69" s="38"/>
      <c r="O69" t="s">
        <v>67</v>
      </c>
      <c r="P69">
        <v>1.1683345615150103</v>
      </c>
      <c r="Q69">
        <v>-1.7079809641369224</v>
      </c>
      <c r="R69">
        <v>2.8484222453855068E-2</v>
      </c>
      <c r="S69">
        <v>-2.2768764586686245</v>
      </c>
      <c r="T69">
        <v>-0.64891747878154149</v>
      </c>
      <c r="U69">
        <f t="shared" si="3"/>
        <v>-0.68739122352364457</v>
      </c>
      <c r="V69" s="38"/>
      <c r="W69" t="s">
        <v>67</v>
      </c>
      <c r="X69" t="s">
        <v>339</v>
      </c>
      <c r="Y69">
        <v>0.42043000305928263</v>
      </c>
      <c r="Z69">
        <v>0.66557901441848122</v>
      </c>
      <c r="AA69">
        <v>0.86827258197485002</v>
      </c>
      <c r="AB69">
        <v>0.99874677519010657</v>
      </c>
      <c r="AC69">
        <v>1.0226660997950441</v>
      </c>
      <c r="AD69">
        <v>0.96909826204365013</v>
      </c>
      <c r="AE69">
        <f t="shared" si="4"/>
        <v>1</v>
      </c>
      <c r="AG69" s="277" t="s">
        <v>73</v>
      </c>
      <c r="AH69" s="277">
        <v>0</v>
      </c>
      <c r="AI69" s="277">
        <v>0</v>
      </c>
      <c r="AJ69" s="277">
        <v>0</v>
      </c>
      <c r="AK69" s="277">
        <v>0</v>
      </c>
      <c r="AL69" s="277">
        <v>8</v>
      </c>
      <c r="AM69" s="277">
        <v>0</v>
      </c>
      <c r="AN69" s="277">
        <v>0</v>
      </c>
      <c r="AO69" s="277">
        <v>0</v>
      </c>
      <c r="AP69" s="277">
        <v>0</v>
      </c>
      <c r="AQ69" s="277">
        <v>0</v>
      </c>
      <c r="AR69" s="277">
        <v>8</v>
      </c>
      <c r="AS69" s="277" t="s">
        <v>73</v>
      </c>
      <c r="AT69" s="277">
        <v>0</v>
      </c>
      <c r="AU69" s="277">
        <v>0</v>
      </c>
      <c r="AV69" s="277">
        <v>0</v>
      </c>
      <c r="AW69" s="277">
        <v>0</v>
      </c>
      <c r="AX69" s="277">
        <v>0</v>
      </c>
      <c r="AY69" s="277">
        <v>0</v>
      </c>
      <c r="AZ69" s="277">
        <v>0</v>
      </c>
      <c r="BA69" s="277">
        <v>0</v>
      </c>
      <c r="BB69" s="277">
        <v>0</v>
      </c>
      <c r="BC69" s="277">
        <v>0</v>
      </c>
      <c r="BD69" s="277">
        <v>0</v>
      </c>
      <c r="BE69" s="277" t="s">
        <v>73</v>
      </c>
      <c r="BF69" s="277">
        <v>0</v>
      </c>
      <c r="BG69" s="277">
        <v>200000</v>
      </c>
      <c r="BH69" s="277">
        <v>0</v>
      </c>
      <c r="BI69" s="277">
        <v>0</v>
      </c>
      <c r="BJ69" s="277">
        <v>2156</v>
      </c>
      <c r="BK69" s="277">
        <v>0</v>
      </c>
      <c r="BL69" s="277">
        <v>0</v>
      </c>
      <c r="BM69" s="277">
        <v>0</v>
      </c>
      <c r="BN69" s="277">
        <v>0</v>
      </c>
      <c r="BO69" s="277">
        <v>0</v>
      </c>
      <c r="BP69" s="277">
        <v>202156</v>
      </c>
      <c r="BQ69" s="221"/>
      <c r="BR69" s="279">
        <f t="shared" si="59"/>
        <v>90015906805.398865</v>
      </c>
      <c r="BS69" s="279">
        <f t="shared" si="60"/>
        <v>52656600</v>
      </c>
      <c r="BT69" s="280">
        <f t="shared" si="61"/>
        <v>1.5192777353646078E-7</v>
      </c>
      <c r="BU69" s="280">
        <f t="shared" si="62"/>
        <v>0</v>
      </c>
      <c r="BV69" s="280">
        <f t="shared" si="63"/>
        <v>2.2457808533444148E-3</v>
      </c>
      <c r="BX69" t="s">
        <v>67</v>
      </c>
      <c r="BY69">
        <f t="shared" si="7"/>
        <v>32567005878.651913</v>
      </c>
      <c r="BZ69">
        <v>1684109743.4933758</v>
      </c>
      <c r="CA69">
        <v>1660102345.6030922</v>
      </c>
      <c r="CB69">
        <v>1842691481.0919566</v>
      </c>
      <c r="CC69">
        <v>2315935752.7165313</v>
      </c>
      <c r="CD69">
        <v>2727507212.9255624</v>
      </c>
      <c r="CE69">
        <v>3006725014.7841511</v>
      </c>
      <c r="CF69">
        <v>3103099942.2299247</v>
      </c>
      <c r="CG69">
        <v>3379863773.6546874</v>
      </c>
      <c r="CH69">
        <v>3589854454.2032619</v>
      </c>
      <c r="CI69">
        <v>2878524079.4647875</v>
      </c>
      <c r="CJ69">
        <v>3189296039.24229</v>
      </c>
      <c r="CK69" s="14">
        <f t="shared" ref="CK69" si="87">CJ69</f>
        <v>3189296039.24229</v>
      </c>
      <c r="CL69">
        <f t="shared" si="9"/>
        <v>9982361</v>
      </c>
      <c r="CM69">
        <v>811718</v>
      </c>
      <c r="CN69">
        <v>814780</v>
      </c>
      <c r="CO69">
        <v>816336</v>
      </c>
      <c r="CP69">
        <v>817339</v>
      </c>
      <c r="CQ69">
        <v>819102</v>
      </c>
      <c r="CR69">
        <v>822553</v>
      </c>
      <c r="CS69">
        <v>828046</v>
      </c>
      <c r="CT69">
        <v>835267</v>
      </c>
      <c r="CU69">
        <v>843651</v>
      </c>
      <c r="CV69">
        <v>852323</v>
      </c>
      <c r="CW69">
        <v>860623</v>
      </c>
    </row>
    <row r="70" spans="2:101" ht="14.25" customHeight="1" x14ac:dyDescent="0.25">
      <c r="B70" t="s">
        <v>43</v>
      </c>
      <c r="C70" t="s">
        <v>311</v>
      </c>
      <c r="D70">
        <v>48.181292682926831</v>
      </c>
      <c r="E70">
        <v>48.368585365853662</v>
      </c>
      <c r="F70">
        <v>48.605756097560985</v>
      </c>
      <c r="G70">
        <v>48.885317073170739</v>
      </c>
      <c r="I70" t="s">
        <v>68</v>
      </c>
      <c r="J70">
        <v>46538.17127517792</v>
      </c>
      <c r="K70">
        <v>51181.247140145315</v>
      </c>
      <c r="L70">
        <v>45084.643798775178</v>
      </c>
      <c r="M70">
        <v>44512.011909156645</v>
      </c>
      <c r="N70" s="38"/>
      <c r="O70" t="s">
        <v>68</v>
      </c>
      <c r="P70">
        <v>4.0106562719925734</v>
      </c>
      <c r="Q70">
        <v>4.8880496239098932</v>
      </c>
      <c r="R70">
        <v>-0.17226037740466893</v>
      </c>
      <c r="S70">
        <v>-8.7915587755041003</v>
      </c>
      <c r="T70">
        <v>3.2455684665944347</v>
      </c>
      <c r="U70">
        <f t="shared" ref="U70:U133" si="88">AVERAGE(P70:T70)</f>
        <v>0.63609104191762644</v>
      </c>
      <c r="V70" s="38"/>
      <c r="W70" t="s">
        <v>68</v>
      </c>
      <c r="X70" t="s">
        <v>340</v>
      </c>
      <c r="Y70">
        <v>0.34346474597762683</v>
      </c>
      <c r="Z70">
        <v>0.38377713630510374</v>
      </c>
      <c r="AA70">
        <v>0.42542983210063101</v>
      </c>
      <c r="AB70">
        <v>0.46554928450769362</v>
      </c>
      <c r="AC70">
        <v>0.47824639348291148</v>
      </c>
      <c r="AD70">
        <v>0.4625658621856486</v>
      </c>
      <c r="AE70">
        <f t="shared" ref="AE70:AE133" si="89">ROUND(AVERAGE(AB70:AD70),1)</f>
        <v>0.5</v>
      </c>
      <c r="AG70" s="277" t="s">
        <v>74</v>
      </c>
      <c r="AH70" s="277">
        <v>0</v>
      </c>
      <c r="AI70" s="277">
        <v>0</v>
      </c>
      <c r="AJ70" s="277">
        <v>0</v>
      </c>
      <c r="AK70" s="277">
        <v>9384</v>
      </c>
      <c r="AL70" s="277">
        <v>36</v>
      </c>
      <c r="AM70" s="277">
        <v>0</v>
      </c>
      <c r="AN70" s="277">
        <v>0</v>
      </c>
      <c r="AO70" s="277">
        <v>0</v>
      </c>
      <c r="AP70" s="277">
        <v>89</v>
      </c>
      <c r="AQ70" s="277">
        <v>0</v>
      </c>
      <c r="AR70" s="277">
        <v>9509</v>
      </c>
      <c r="AS70" s="277" t="s">
        <v>74</v>
      </c>
      <c r="AT70" s="277">
        <v>0</v>
      </c>
      <c r="AU70" s="277">
        <v>0</v>
      </c>
      <c r="AV70" s="277">
        <v>0</v>
      </c>
      <c r="AW70" s="277">
        <v>165</v>
      </c>
      <c r="AX70" s="277">
        <v>108</v>
      </c>
      <c r="AY70" s="277">
        <v>0</v>
      </c>
      <c r="AZ70" s="277">
        <v>0</v>
      </c>
      <c r="BA70" s="277">
        <v>0</v>
      </c>
      <c r="BB70" s="277">
        <v>451</v>
      </c>
      <c r="BC70" s="277">
        <v>0</v>
      </c>
      <c r="BD70" s="277">
        <v>724</v>
      </c>
      <c r="BE70" s="277" t="s">
        <v>74</v>
      </c>
      <c r="BF70" s="277">
        <v>0</v>
      </c>
      <c r="BG70" s="277">
        <v>0</v>
      </c>
      <c r="BH70" s="277">
        <v>0</v>
      </c>
      <c r="BI70" s="277">
        <v>1950000</v>
      </c>
      <c r="BJ70" s="277">
        <v>11840000</v>
      </c>
      <c r="BK70" s="277">
        <v>0</v>
      </c>
      <c r="BL70" s="277">
        <v>0</v>
      </c>
      <c r="BM70" s="277">
        <v>0</v>
      </c>
      <c r="BN70" s="277">
        <v>12300000</v>
      </c>
      <c r="BO70" s="277">
        <v>0</v>
      </c>
      <c r="BP70" s="277">
        <v>26090000</v>
      </c>
      <c r="BQ70" s="221"/>
      <c r="BR70" s="279">
        <f t="shared" si="59"/>
        <v>33400231860277.32</v>
      </c>
      <c r="BS70" s="279">
        <f t="shared" si="60"/>
        <v>986637535</v>
      </c>
      <c r="BT70" s="280">
        <f t="shared" si="61"/>
        <v>9.6377845588451089E-6</v>
      </c>
      <c r="BU70" s="280">
        <f t="shared" si="62"/>
        <v>7.338054496375916E-7</v>
      </c>
      <c r="BV70" s="280">
        <f t="shared" si="63"/>
        <v>7.8113230198945615E-4</v>
      </c>
      <c r="BX70" t="s">
        <v>68</v>
      </c>
      <c r="BY70">
        <f t="shared" ref="BY70:BY133" si="90">SUM(BZ70:CK70)</f>
        <v>2374934254910.8018</v>
      </c>
      <c r="BZ70">
        <v>121793808734.10725</v>
      </c>
      <c r="CA70">
        <v>124642505592.84117</v>
      </c>
      <c r="CB70">
        <v>135183512140.03387</v>
      </c>
      <c r="CC70">
        <v>164256207674.94357</v>
      </c>
      <c r="CD70">
        <v>189064585622.66797</v>
      </c>
      <c r="CE70">
        <v>195777993334.32822</v>
      </c>
      <c r="CF70">
        <v>207949409201.13254</v>
      </c>
      <c r="CG70">
        <v>246127357186.45895</v>
      </c>
      <c r="CH70">
        <v>271946387373.20099</v>
      </c>
      <c r="CI70">
        <v>240701097322.61063</v>
      </c>
      <c r="CJ70">
        <v>238745695364.2384</v>
      </c>
      <c r="CK70" s="14">
        <f t="shared" ref="CK70" si="91">CJ70</f>
        <v>238745695364.2384</v>
      </c>
      <c r="CL70">
        <f t="shared" ref="CL70:CL133" si="92">SUM(CM70:CW70)+CW70</f>
        <v>63186530.834329359</v>
      </c>
      <c r="CM70">
        <v>5176197.6807305189</v>
      </c>
      <c r="CN70">
        <v>5187995.4115245696</v>
      </c>
      <c r="CO70">
        <v>5200596.8763210243</v>
      </c>
      <c r="CP70">
        <v>5212995.6944160229</v>
      </c>
      <c r="CQ70">
        <v>5228143.1713372199</v>
      </c>
      <c r="CR70">
        <v>5246096</v>
      </c>
      <c r="CS70">
        <v>5266268</v>
      </c>
      <c r="CT70">
        <v>5288720</v>
      </c>
      <c r="CU70">
        <v>5313399</v>
      </c>
      <c r="CV70">
        <v>5338871</v>
      </c>
      <c r="CW70">
        <v>5363624</v>
      </c>
    </row>
    <row r="71" spans="2:101" ht="14.25" customHeight="1" x14ac:dyDescent="0.25">
      <c r="B71" t="s">
        <v>221</v>
      </c>
      <c r="C71" t="s">
        <v>605</v>
      </c>
      <c r="D71">
        <v>79.082902439024409</v>
      </c>
      <c r="E71">
        <v>79.300756097560992</v>
      </c>
      <c r="F71">
        <v>79.498463414634159</v>
      </c>
      <c r="G71">
        <v>79.675536585365876</v>
      </c>
      <c r="I71" t="s">
        <v>69</v>
      </c>
      <c r="J71">
        <v>40459.726937688902</v>
      </c>
      <c r="K71">
        <v>44117.037429112992</v>
      </c>
      <c r="L71">
        <v>40663.05024339533</v>
      </c>
      <c r="M71">
        <v>39459.547396350237</v>
      </c>
      <c r="N71" s="38"/>
      <c r="O71" t="s">
        <v>69</v>
      </c>
      <c r="P71">
        <v>1.7625078630472188</v>
      </c>
      <c r="Q71">
        <v>1.6621571566779494</v>
      </c>
      <c r="R71">
        <v>-0.64416851487905546</v>
      </c>
      <c r="S71">
        <v>-3.264056247904918</v>
      </c>
      <c r="T71">
        <v>0.9289427105671848</v>
      </c>
      <c r="U71">
        <f t="shared" si="88"/>
        <v>8.9076593501675919E-2</v>
      </c>
      <c r="V71" s="38"/>
      <c r="W71" t="s">
        <v>69</v>
      </c>
      <c r="X71" t="s">
        <v>341</v>
      </c>
      <c r="Y71">
        <v>0.74672979595121147</v>
      </c>
      <c r="Z71">
        <v>0.68981896186510638</v>
      </c>
      <c r="AA71">
        <v>0.61106149735203397</v>
      </c>
      <c r="AB71">
        <v>0.56562695091642556</v>
      </c>
      <c r="AC71">
        <v>0.55077804008767439</v>
      </c>
      <c r="AD71">
        <v>0.51598185451323697</v>
      </c>
      <c r="AE71">
        <f t="shared" si="89"/>
        <v>0.5</v>
      </c>
      <c r="AG71" s="277" t="s">
        <v>75</v>
      </c>
      <c r="AH71" s="277">
        <v>0</v>
      </c>
      <c r="AI71" s="277">
        <v>0</v>
      </c>
      <c r="AJ71" s="277">
        <v>180</v>
      </c>
      <c r="AK71" s="277">
        <v>0</v>
      </c>
      <c r="AL71" s="277">
        <v>180</v>
      </c>
      <c r="AM71" s="277">
        <v>0</v>
      </c>
      <c r="AN71" s="277">
        <v>0</v>
      </c>
      <c r="AO71" s="277">
        <v>0</v>
      </c>
      <c r="AP71" s="277">
        <v>0</v>
      </c>
      <c r="AQ71" s="277">
        <v>0</v>
      </c>
      <c r="AR71" s="277">
        <v>360</v>
      </c>
      <c r="AS71" s="277" t="s">
        <v>75</v>
      </c>
      <c r="AT71" s="277">
        <v>0</v>
      </c>
      <c r="AU71" s="277">
        <v>0</v>
      </c>
      <c r="AV71" s="277">
        <v>0</v>
      </c>
      <c r="AW71" s="277">
        <v>0</v>
      </c>
      <c r="AX71" s="277">
        <v>25</v>
      </c>
      <c r="AY71" s="277">
        <v>0</v>
      </c>
      <c r="AZ71" s="277">
        <v>0</v>
      </c>
      <c r="BA71" s="277">
        <v>0</v>
      </c>
      <c r="BB71" s="277">
        <v>0</v>
      </c>
      <c r="BC71" s="277">
        <v>0</v>
      </c>
      <c r="BD71" s="277">
        <v>25</v>
      </c>
      <c r="BE71" s="277" t="s">
        <v>75</v>
      </c>
      <c r="BF71" s="277">
        <v>0</v>
      </c>
      <c r="BG71" s="277">
        <v>0</v>
      </c>
      <c r="BH71" s="277">
        <v>0</v>
      </c>
      <c r="BI71" s="277">
        <v>0</v>
      </c>
      <c r="BJ71" s="277">
        <v>0</v>
      </c>
      <c r="BK71" s="277">
        <v>0</v>
      </c>
      <c r="BL71" s="277">
        <v>0</v>
      </c>
      <c r="BM71" s="277">
        <v>0</v>
      </c>
      <c r="BN71" s="277">
        <v>0</v>
      </c>
      <c r="BO71" s="277">
        <v>0</v>
      </c>
      <c r="BP71" s="277">
        <v>0</v>
      </c>
      <c r="BQ71" s="221"/>
      <c r="BR71" s="279">
        <f t="shared" si="59"/>
        <v>205991436288.96991</v>
      </c>
      <c r="BS71" s="279">
        <f t="shared" si="60"/>
        <v>263037913</v>
      </c>
      <c r="BT71" s="280">
        <f t="shared" si="61"/>
        <v>1.3686239975603822E-6</v>
      </c>
      <c r="BU71" s="280">
        <f t="shared" si="62"/>
        <v>9.5043333163915423E-8</v>
      </c>
      <c r="BV71" s="280">
        <f t="shared" si="63"/>
        <v>0</v>
      </c>
      <c r="BX71" t="s">
        <v>69</v>
      </c>
      <c r="BY71">
        <f t="shared" si="90"/>
        <v>25515512983082.805</v>
      </c>
      <c r="BZ71">
        <v>1326334438916.5286</v>
      </c>
      <c r="CA71">
        <v>1338302550335.5706</v>
      </c>
      <c r="CB71">
        <v>1452030491247.8826</v>
      </c>
      <c r="CC71">
        <v>1792214898419.8645</v>
      </c>
      <c r="CD71">
        <v>2055677736181.7312</v>
      </c>
      <c r="CE71">
        <v>2136555364870.915</v>
      </c>
      <c r="CF71">
        <v>2255705477450.0371</v>
      </c>
      <c r="CG71">
        <v>2582389733356.3267</v>
      </c>
      <c r="CH71">
        <v>2831794060131.1016</v>
      </c>
      <c r="CI71">
        <v>2624504232172.8486</v>
      </c>
      <c r="CJ71">
        <v>2560002000000</v>
      </c>
      <c r="CK71" s="14">
        <f t="shared" ref="CK71" si="93">CJ71</f>
        <v>2560002000000</v>
      </c>
      <c r="CL71">
        <f t="shared" si="92"/>
        <v>756967593.86742449</v>
      </c>
      <c r="CM71">
        <v>60762169</v>
      </c>
      <c r="CN71">
        <v>61201676</v>
      </c>
      <c r="CO71">
        <v>61644062</v>
      </c>
      <c r="CP71">
        <v>62078165</v>
      </c>
      <c r="CQ71">
        <v>62532556</v>
      </c>
      <c r="CR71">
        <v>63001253</v>
      </c>
      <c r="CS71">
        <v>63437350</v>
      </c>
      <c r="CT71">
        <v>63826178</v>
      </c>
      <c r="CU71">
        <v>64188219</v>
      </c>
      <c r="CV71">
        <v>64542729</v>
      </c>
      <c r="CW71">
        <v>64876618.433712251</v>
      </c>
    </row>
    <row r="72" spans="2:101" ht="14.25" customHeight="1" x14ac:dyDescent="0.25">
      <c r="B72" t="s">
        <v>44</v>
      </c>
      <c r="C72" t="s">
        <v>312</v>
      </c>
      <c r="D72">
        <v>78.415853658536591</v>
      </c>
      <c r="E72">
        <v>78.534268292682938</v>
      </c>
      <c r="F72">
        <v>78.647219512195136</v>
      </c>
      <c r="G72">
        <v>78.762707317073179</v>
      </c>
      <c r="I72" t="s">
        <v>70</v>
      </c>
      <c r="N72" s="38"/>
      <c r="O72" t="s">
        <v>70</v>
      </c>
      <c r="U72" t="e">
        <f t="shared" si="88"/>
        <v>#DIV/0!</v>
      </c>
      <c r="V72" s="38"/>
      <c r="W72" t="s">
        <v>70</v>
      </c>
      <c r="X72" t="s">
        <v>342</v>
      </c>
      <c r="Y72">
        <v>1.2825649857499082</v>
      </c>
      <c r="Z72">
        <v>1.2667107650424916</v>
      </c>
      <c r="AA72">
        <v>1.2420654649898006</v>
      </c>
      <c r="AB72">
        <v>1.2154875194447834</v>
      </c>
      <c r="AC72">
        <v>1.1814667346362084</v>
      </c>
      <c r="AD72">
        <v>1.1436676678401305</v>
      </c>
      <c r="AE72">
        <f t="shared" si="89"/>
        <v>1.2</v>
      </c>
      <c r="AG72" s="277" t="s">
        <v>76</v>
      </c>
      <c r="AH72" s="277">
        <v>0</v>
      </c>
      <c r="AI72" s="277">
        <v>0</v>
      </c>
      <c r="AJ72" s="277">
        <v>0</v>
      </c>
      <c r="AK72" s="277">
        <v>43</v>
      </c>
      <c r="AL72" s="277">
        <v>16</v>
      </c>
      <c r="AM72" s="277">
        <v>0</v>
      </c>
      <c r="AN72" s="277">
        <v>0</v>
      </c>
      <c r="AO72" s="277">
        <v>0</v>
      </c>
      <c r="AP72" s="277">
        <v>5</v>
      </c>
      <c r="AQ72" s="277">
        <v>79</v>
      </c>
      <c r="AR72" s="277">
        <v>143</v>
      </c>
      <c r="AS72" s="277" t="s">
        <v>76</v>
      </c>
      <c r="AT72" s="277">
        <v>0</v>
      </c>
      <c r="AU72" s="277">
        <v>0</v>
      </c>
      <c r="AV72" s="277">
        <v>0</v>
      </c>
      <c r="AW72" s="277">
        <v>176</v>
      </c>
      <c r="AX72" s="277">
        <v>0</v>
      </c>
      <c r="AY72" s="277">
        <v>0</v>
      </c>
      <c r="AZ72" s="277">
        <v>0</v>
      </c>
      <c r="BA72" s="277">
        <v>0</v>
      </c>
      <c r="BB72" s="277">
        <v>12</v>
      </c>
      <c r="BC72" s="277">
        <v>87</v>
      </c>
      <c r="BD72" s="277">
        <v>275</v>
      </c>
      <c r="BE72" s="277" t="s">
        <v>76</v>
      </c>
      <c r="BF72" s="277">
        <v>0</v>
      </c>
      <c r="BG72" s="277">
        <v>0</v>
      </c>
      <c r="BH72" s="277">
        <v>0</v>
      </c>
      <c r="BI72" s="277">
        <v>3000</v>
      </c>
      <c r="BJ72" s="277">
        <v>605659</v>
      </c>
      <c r="BK72" s="277">
        <v>0</v>
      </c>
      <c r="BL72" s="277">
        <v>0</v>
      </c>
      <c r="BM72" s="277">
        <v>0</v>
      </c>
      <c r="BN72" s="277">
        <v>340000</v>
      </c>
      <c r="BO72" s="277">
        <v>1750000</v>
      </c>
      <c r="BP72" s="277">
        <v>2698659</v>
      </c>
      <c r="BQ72" s="221"/>
      <c r="BR72" s="279">
        <f t="shared" si="59"/>
        <v>2893287865341.1123</v>
      </c>
      <c r="BS72" s="279">
        <f t="shared" si="60"/>
        <v>133543335</v>
      </c>
      <c r="BT72" s="280">
        <f t="shared" si="61"/>
        <v>1.0708134554225413E-6</v>
      </c>
      <c r="BU72" s="280">
        <f t="shared" si="62"/>
        <v>2.0592566450433487E-6</v>
      </c>
      <c r="BV72" s="280">
        <f t="shared" si="63"/>
        <v>9.3273090186683999E-4</v>
      </c>
      <c r="BX72" t="s">
        <v>70</v>
      </c>
      <c r="BY72">
        <f t="shared" si="90"/>
        <v>3447543137.9414911</v>
      </c>
      <c r="BZ72">
        <v>3447543137.9414911</v>
      </c>
      <c r="CK72" s="14">
        <f t="shared" ref="CK72" si="94">CJ72</f>
        <v>0</v>
      </c>
      <c r="CL72">
        <f t="shared" si="92"/>
        <v>3072153</v>
      </c>
      <c r="CM72">
        <v>237638</v>
      </c>
      <c r="CN72">
        <v>241448</v>
      </c>
      <c r="CO72">
        <v>245000</v>
      </c>
      <c r="CP72">
        <v>248357</v>
      </c>
      <c r="CQ72">
        <v>251622</v>
      </c>
      <c r="CR72">
        <v>254870</v>
      </c>
      <c r="CS72">
        <v>258119.00000000003</v>
      </c>
      <c r="CT72">
        <v>261345.00000000003</v>
      </c>
      <c r="CU72">
        <v>264541</v>
      </c>
      <c r="CV72">
        <v>267685</v>
      </c>
      <c r="CW72">
        <v>270764</v>
      </c>
    </row>
    <row r="73" spans="2:101" ht="14.25" customHeight="1" x14ac:dyDescent="0.25">
      <c r="B73" t="s">
        <v>45</v>
      </c>
      <c r="C73" t="s">
        <v>313</v>
      </c>
      <c r="D73">
        <v>72.389731707317083</v>
      </c>
      <c r="E73">
        <v>72.612585365853661</v>
      </c>
      <c r="F73">
        <v>72.835341463414636</v>
      </c>
      <c r="G73">
        <v>73.056512195121954</v>
      </c>
      <c r="I73" t="s">
        <v>71</v>
      </c>
      <c r="J73">
        <v>8127.6727306713674</v>
      </c>
      <c r="K73">
        <v>10020.489970798257</v>
      </c>
      <c r="L73">
        <v>7411.183884410043</v>
      </c>
      <c r="M73">
        <v>8642.803705166978</v>
      </c>
      <c r="N73" s="38"/>
      <c r="O73" t="s">
        <v>71</v>
      </c>
      <c r="P73">
        <v>-0.73519729526590538</v>
      </c>
      <c r="Q73">
        <v>3.5926304412715808</v>
      </c>
      <c r="R73">
        <v>0.44159553430618814</v>
      </c>
      <c r="S73">
        <v>-3.2274416326500273</v>
      </c>
      <c r="T73">
        <v>3.7788127395624258</v>
      </c>
      <c r="U73">
        <f t="shared" si="88"/>
        <v>0.77007995744485247</v>
      </c>
      <c r="V73" s="38"/>
      <c r="W73" t="s">
        <v>71</v>
      </c>
      <c r="X73" t="s">
        <v>343</v>
      </c>
      <c r="Y73">
        <v>1.9565248953926786</v>
      </c>
      <c r="Z73">
        <v>1.9121793092540005</v>
      </c>
      <c r="AA73">
        <v>1.8750356565950241</v>
      </c>
      <c r="AB73">
        <v>1.8562461922533142</v>
      </c>
      <c r="AC73">
        <v>1.8583619033094709</v>
      </c>
      <c r="AD73">
        <v>1.8739546366465485</v>
      </c>
      <c r="AE73">
        <f t="shared" si="89"/>
        <v>1.9</v>
      </c>
      <c r="AG73" s="277" t="s">
        <v>77</v>
      </c>
      <c r="AH73" s="277">
        <v>0</v>
      </c>
      <c r="AI73" s="277">
        <v>0</v>
      </c>
      <c r="AJ73" s="277">
        <v>0</v>
      </c>
      <c r="AK73" s="277">
        <v>0</v>
      </c>
      <c r="AL73" s="277">
        <v>0</v>
      </c>
      <c r="AM73" s="277">
        <v>0</v>
      </c>
      <c r="AN73" s="277">
        <v>0</v>
      </c>
      <c r="AO73" s="277">
        <v>0</v>
      </c>
      <c r="AP73" s="277">
        <v>40</v>
      </c>
      <c r="AQ73" s="277">
        <v>0</v>
      </c>
      <c r="AR73" s="277">
        <v>40</v>
      </c>
      <c r="AS73" s="277" t="s">
        <v>77</v>
      </c>
      <c r="AT73" s="277">
        <v>0</v>
      </c>
      <c r="AU73" s="277">
        <v>0</v>
      </c>
      <c r="AV73" s="277">
        <v>0</v>
      </c>
      <c r="AW73" s="277">
        <v>0</v>
      </c>
      <c r="AX73" s="277">
        <v>0</v>
      </c>
      <c r="AY73" s="277">
        <v>0</v>
      </c>
      <c r="AZ73" s="277">
        <v>0</v>
      </c>
      <c r="BA73" s="277">
        <v>0</v>
      </c>
      <c r="BB73" s="277">
        <v>0</v>
      </c>
      <c r="BC73" s="277">
        <v>0</v>
      </c>
      <c r="BD73" s="277">
        <v>0</v>
      </c>
      <c r="BE73" s="277" t="s">
        <v>77</v>
      </c>
      <c r="BF73" s="277">
        <v>0</v>
      </c>
      <c r="BG73" s="277">
        <v>0</v>
      </c>
      <c r="BH73" s="277">
        <v>0</v>
      </c>
      <c r="BI73" s="277">
        <v>0</v>
      </c>
      <c r="BJ73" s="277">
        <v>0</v>
      </c>
      <c r="BK73" s="277">
        <v>0</v>
      </c>
      <c r="BL73" s="277">
        <v>0</v>
      </c>
      <c r="BM73" s="277">
        <v>0</v>
      </c>
      <c r="BN73" s="277">
        <v>889000</v>
      </c>
      <c r="BO73" s="277">
        <v>0</v>
      </c>
      <c r="BP73" s="277">
        <v>889000</v>
      </c>
      <c r="BQ73" s="221"/>
      <c r="BR73" s="279">
        <f t="shared" si="59"/>
        <v>8057327906.5913448</v>
      </c>
      <c r="BS73" s="279">
        <f t="shared" si="60"/>
        <v>1235790</v>
      </c>
      <c r="BT73" s="280">
        <f t="shared" si="61"/>
        <v>3.2367958957428043E-5</v>
      </c>
      <c r="BU73" s="280">
        <f t="shared" si="62"/>
        <v>0</v>
      </c>
      <c r="BV73" s="280">
        <f t="shared" si="63"/>
        <v>0.11033434536935605</v>
      </c>
      <c r="BX73" t="s">
        <v>71</v>
      </c>
      <c r="BY73">
        <f t="shared" si="90"/>
        <v>109233571248.98</v>
      </c>
      <c r="BZ73">
        <v>5067838984.2411299</v>
      </c>
      <c r="CA73">
        <v>4712839681.3270769</v>
      </c>
      <c r="CB73">
        <v>4931503861.901823</v>
      </c>
      <c r="CC73">
        <v>6054886441.8444595</v>
      </c>
      <c r="CD73">
        <v>7178135732.8471308</v>
      </c>
      <c r="CE73">
        <v>8665738964.2594433</v>
      </c>
      <c r="CF73">
        <v>9545984815.1618881</v>
      </c>
      <c r="CG73">
        <v>11570855623.274794</v>
      </c>
      <c r="CH73">
        <v>14532816809.54842</v>
      </c>
      <c r="CI73">
        <v>10950127945.79022</v>
      </c>
      <c r="CJ73">
        <v>13011421194.391794</v>
      </c>
      <c r="CK73" s="14">
        <f t="shared" ref="CK73" si="95">CJ73</f>
        <v>13011421194.391794</v>
      </c>
      <c r="CL73">
        <f t="shared" si="92"/>
        <v>16580934</v>
      </c>
      <c r="CM73">
        <v>1235274</v>
      </c>
      <c r="CN73">
        <v>1263165</v>
      </c>
      <c r="CO73">
        <v>1290532</v>
      </c>
      <c r="CP73">
        <v>1317484</v>
      </c>
      <c r="CQ73">
        <v>1344171</v>
      </c>
      <c r="CR73">
        <v>1370729</v>
      </c>
      <c r="CS73">
        <v>1397192</v>
      </c>
      <c r="CT73">
        <v>1423637</v>
      </c>
      <c r="CU73">
        <v>1450310</v>
      </c>
      <c r="CV73">
        <v>1477514</v>
      </c>
      <c r="CW73">
        <v>1505463</v>
      </c>
    </row>
    <row r="74" spans="2:101" ht="14.25" customHeight="1" x14ac:dyDescent="0.25">
      <c r="B74" t="s">
        <v>46</v>
      </c>
      <c r="C74" t="s">
        <v>314</v>
      </c>
      <c r="D74">
        <v>72.518756097560981</v>
      </c>
      <c r="E74">
        <v>72.753780487804889</v>
      </c>
      <c r="F74">
        <v>72.984341463414651</v>
      </c>
      <c r="G74">
        <v>73.2099756097561</v>
      </c>
      <c r="I74" t="s">
        <v>344</v>
      </c>
      <c r="J74">
        <v>409.04377419198465</v>
      </c>
      <c r="K74">
        <v>502.36189211291077</v>
      </c>
      <c r="L74">
        <v>436.14719573673204</v>
      </c>
      <c r="M74">
        <v>466.63199927236667</v>
      </c>
      <c r="N74" s="38"/>
      <c r="O74" t="s">
        <v>344</v>
      </c>
      <c r="P74">
        <v>-1.3499954393236635</v>
      </c>
      <c r="Q74">
        <v>2.2604795371575506</v>
      </c>
      <c r="R74">
        <v>2.5582818417971822</v>
      </c>
      <c r="S74">
        <v>3.2764179857227589</v>
      </c>
      <c r="T74">
        <v>2.1776910476803977</v>
      </c>
      <c r="U74">
        <f t="shared" si="88"/>
        <v>1.7845749946068452</v>
      </c>
      <c r="V74" s="38"/>
      <c r="W74" t="s">
        <v>344</v>
      </c>
      <c r="X74" t="s">
        <v>345</v>
      </c>
      <c r="Y74">
        <v>2.9140056906180063</v>
      </c>
      <c r="Z74">
        <v>2.857087153090661</v>
      </c>
      <c r="AA74">
        <v>2.8102132970379698</v>
      </c>
      <c r="AB74">
        <v>2.7732528102339651</v>
      </c>
      <c r="AC74">
        <v>2.7505764514281021</v>
      </c>
      <c r="AD74">
        <v>2.7367249671854088</v>
      </c>
      <c r="AE74">
        <f t="shared" si="89"/>
        <v>2.8</v>
      </c>
      <c r="AG74" s="277" t="s">
        <v>230</v>
      </c>
      <c r="AH74" s="277">
        <v>0</v>
      </c>
      <c r="AI74" s="277">
        <v>0</v>
      </c>
      <c r="AJ74" s="277">
        <v>0</v>
      </c>
      <c r="AK74" s="277">
        <v>0</v>
      </c>
      <c r="AL74" s="277">
        <v>0</v>
      </c>
      <c r="AM74" s="277">
        <v>0</v>
      </c>
      <c r="AN74" s="277">
        <v>0</v>
      </c>
      <c r="AO74" s="277">
        <v>0</v>
      </c>
      <c r="AP74" s="277">
        <v>0</v>
      </c>
      <c r="AQ74" s="277">
        <v>0</v>
      </c>
      <c r="AR74" s="277">
        <v>0</v>
      </c>
      <c r="AS74" s="277" t="s">
        <v>230</v>
      </c>
      <c r="AT74" s="277">
        <v>0</v>
      </c>
      <c r="AU74" s="277">
        <v>0</v>
      </c>
      <c r="AV74" s="277">
        <v>0</v>
      </c>
      <c r="AW74" s="277">
        <v>0</v>
      </c>
      <c r="AX74" s="277">
        <v>0</v>
      </c>
      <c r="AY74" s="277">
        <v>0</v>
      </c>
      <c r="AZ74" s="277">
        <v>0</v>
      </c>
      <c r="BA74" s="277">
        <v>0</v>
      </c>
      <c r="BB74" s="277">
        <v>0</v>
      </c>
      <c r="BC74" s="277">
        <v>0</v>
      </c>
      <c r="BD74" s="277">
        <v>0</v>
      </c>
      <c r="BE74" s="277" t="s">
        <v>230</v>
      </c>
      <c r="BF74" s="277">
        <v>0</v>
      </c>
      <c r="BG74" s="277">
        <v>0</v>
      </c>
      <c r="BH74" s="277">
        <v>0</v>
      </c>
      <c r="BI74" s="277">
        <v>0</v>
      </c>
      <c r="BJ74" s="277">
        <v>0</v>
      </c>
      <c r="BK74" s="277">
        <v>0</v>
      </c>
      <c r="BL74" s="277">
        <v>0</v>
      </c>
      <c r="BM74" s="277">
        <v>0</v>
      </c>
      <c r="BN74" s="277">
        <v>300000</v>
      </c>
      <c r="BO74" s="277">
        <v>0</v>
      </c>
      <c r="BP74" s="277">
        <v>300000</v>
      </c>
      <c r="BQ74" s="221"/>
      <c r="BR74" s="279"/>
      <c r="BS74" s="279"/>
      <c r="BT74" s="280"/>
      <c r="BU74" s="280"/>
      <c r="BV74" s="280"/>
      <c r="BX74" t="s">
        <v>72</v>
      </c>
      <c r="BY74">
        <f t="shared" si="90"/>
        <v>6765237778.1156464</v>
      </c>
      <c r="BZ74">
        <v>420894585.16137141</v>
      </c>
      <c r="CA74">
        <v>417921838.79736984</v>
      </c>
      <c r="CB74">
        <v>369731927.24167889</v>
      </c>
      <c r="CC74">
        <v>367172050.09887934</v>
      </c>
      <c r="CD74">
        <v>400799200.79920077</v>
      </c>
      <c r="CE74">
        <v>461032370.95363081</v>
      </c>
      <c r="CF74">
        <v>508301859.90166038</v>
      </c>
      <c r="CG74">
        <v>650934673.36683416</v>
      </c>
      <c r="CH74">
        <v>821917808.21917808</v>
      </c>
      <c r="CI74">
        <v>733483568.07511735</v>
      </c>
      <c r="CJ74">
        <v>806523947.75036287</v>
      </c>
      <c r="CK74" s="14">
        <f t="shared" ref="CK74" si="96">CJ74</f>
        <v>806523947.75036287</v>
      </c>
      <c r="CL74">
        <f t="shared" si="92"/>
        <v>18304027</v>
      </c>
      <c r="CM74">
        <v>1297084</v>
      </c>
      <c r="CN74">
        <v>1335674</v>
      </c>
      <c r="CO74">
        <v>1376035</v>
      </c>
      <c r="CP74">
        <v>1417818</v>
      </c>
      <c r="CQ74">
        <v>1460493</v>
      </c>
      <c r="CR74">
        <v>1503678</v>
      </c>
      <c r="CS74">
        <v>1547259</v>
      </c>
      <c r="CT74">
        <v>1591357</v>
      </c>
      <c r="CU74">
        <v>1636107</v>
      </c>
      <c r="CV74">
        <v>1681734</v>
      </c>
      <c r="CW74">
        <v>1728394</v>
      </c>
    </row>
    <row r="75" spans="2:101" ht="14.25" customHeight="1" x14ac:dyDescent="0.25">
      <c r="B75" t="s">
        <v>47</v>
      </c>
      <c r="C75" t="s">
        <v>315</v>
      </c>
      <c r="D75">
        <v>59.237073170731719</v>
      </c>
      <c r="E75">
        <v>59.530000000000008</v>
      </c>
      <c r="F75">
        <v>59.861170731707332</v>
      </c>
      <c r="G75">
        <v>60.229073170731716</v>
      </c>
      <c r="I75" t="s">
        <v>73</v>
      </c>
      <c r="J75">
        <v>2318.1272613217243</v>
      </c>
      <c r="K75">
        <v>2918.7773969936275</v>
      </c>
      <c r="L75">
        <v>2441.0166583304394</v>
      </c>
      <c r="M75">
        <v>2620.2338357247741</v>
      </c>
      <c r="N75" s="38"/>
      <c r="O75" t="s">
        <v>73</v>
      </c>
      <c r="P75">
        <v>8.4680186361933067</v>
      </c>
      <c r="Q75">
        <v>12.589762100082069</v>
      </c>
      <c r="R75">
        <v>2.4237434760222811</v>
      </c>
      <c r="S75">
        <v>-4.3669765832301692</v>
      </c>
      <c r="T75">
        <v>5.3643920864038961</v>
      </c>
      <c r="U75">
        <f t="shared" si="88"/>
        <v>4.8957879430942768</v>
      </c>
      <c r="V75" s="38"/>
      <c r="W75" t="s">
        <v>73</v>
      </c>
      <c r="X75" t="s">
        <v>346</v>
      </c>
      <c r="Y75">
        <v>0.98854425613203112</v>
      </c>
      <c r="Z75">
        <v>0.84026432824798847</v>
      </c>
      <c r="AA75">
        <v>-0.21851961713707319</v>
      </c>
      <c r="AB75">
        <v>-0.10715793139029117</v>
      </c>
      <c r="AC75">
        <v>0.61629622550904928</v>
      </c>
      <c r="AD75">
        <v>0.94770328871029708</v>
      </c>
      <c r="AE75">
        <f t="shared" si="89"/>
        <v>0.5</v>
      </c>
      <c r="AG75" s="277" t="s">
        <v>231</v>
      </c>
      <c r="AH75" s="277">
        <v>0</v>
      </c>
      <c r="AI75" s="277">
        <v>0</v>
      </c>
      <c r="AJ75" s="277">
        <v>0</v>
      </c>
      <c r="AK75" s="277">
        <v>0</v>
      </c>
      <c r="AL75" s="277">
        <v>0</v>
      </c>
      <c r="AM75" s="277">
        <v>0</v>
      </c>
      <c r="AN75" s="277">
        <v>0</v>
      </c>
      <c r="AO75" s="277">
        <v>0</v>
      </c>
      <c r="AP75" s="277">
        <v>5</v>
      </c>
      <c r="AQ75" s="277">
        <v>0</v>
      </c>
      <c r="AR75" s="277">
        <v>5</v>
      </c>
      <c r="AS75" s="277" t="s">
        <v>231</v>
      </c>
      <c r="AT75" s="277">
        <v>0</v>
      </c>
      <c r="AU75" s="277">
        <v>0</v>
      </c>
      <c r="AV75" s="277">
        <v>0</v>
      </c>
      <c r="AW75" s="277">
        <v>0</v>
      </c>
      <c r="AX75" s="277">
        <v>0</v>
      </c>
      <c r="AY75" s="277">
        <v>0</v>
      </c>
      <c r="AZ75" s="277">
        <v>0</v>
      </c>
      <c r="BA75" s="277">
        <v>0</v>
      </c>
      <c r="BB75" s="277">
        <v>0</v>
      </c>
      <c r="BC75" s="277">
        <v>0</v>
      </c>
      <c r="BD75" s="277">
        <v>0</v>
      </c>
      <c r="BE75" s="277" t="s">
        <v>231</v>
      </c>
      <c r="BF75" s="277">
        <v>0</v>
      </c>
      <c r="BG75" s="277">
        <v>0</v>
      </c>
      <c r="BH75" s="277">
        <v>0</v>
      </c>
      <c r="BI75" s="277">
        <v>0</v>
      </c>
      <c r="BJ75" s="277">
        <v>0</v>
      </c>
      <c r="BK75" s="277">
        <v>0</v>
      </c>
      <c r="BL75" s="277">
        <v>0</v>
      </c>
      <c r="BM75" s="277">
        <v>0</v>
      </c>
      <c r="BN75" s="277">
        <v>131000</v>
      </c>
      <c r="BO75" s="277">
        <v>0</v>
      </c>
      <c r="BP75" s="277">
        <v>131000</v>
      </c>
      <c r="BQ75" s="221"/>
      <c r="BR75" s="279"/>
      <c r="BS75" s="279">
        <f t="shared" ref="BS75:BS115" si="97">VLOOKUP(BE75,$BX$5:$CL$220,15,FALSE)</f>
        <v>2028034</v>
      </c>
      <c r="BT75" s="280">
        <f t="shared" ref="BT75:BT115" si="98">AR75/BS75</f>
        <v>2.465441900875429E-6</v>
      </c>
      <c r="BU75" s="280">
        <f t="shared" ref="BU75:BU115" si="99">BD75/BS75</f>
        <v>0</v>
      </c>
      <c r="BV75" s="280"/>
      <c r="BX75" t="s">
        <v>73</v>
      </c>
      <c r="BY75">
        <f t="shared" si="90"/>
        <v>90015906805.398865</v>
      </c>
      <c r="BZ75">
        <v>3057453460.8497453</v>
      </c>
      <c r="CA75">
        <v>3219487823.0487194</v>
      </c>
      <c r="CB75">
        <v>3395778661.4036245</v>
      </c>
      <c r="CC75">
        <v>3991374539.8205533</v>
      </c>
      <c r="CD75">
        <v>5125763952.1564503</v>
      </c>
      <c r="CE75">
        <v>6411141777.6276169</v>
      </c>
      <c r="CF75">
        <v>7745401717.7124805</v>
      </c>
      <c r="CG75">
        <v>10172869673.584255</v>
      </c>
      <c r="CH75">
        <v>12795044475.200964</v>
      </c>
      <c r="CI75">
        <v>10766836276.563902</v>
      </c>
      <c r="CJ75">
        <v>11667377223.715273</v>
      </c>
      <c r="CK75" s="14">
        <f t="shared" ref="CK75" si="100">CJ75</f>
        <v>11667377223.715273</v>
      </c>
      <c r="CL75">
        <f t="shared" si="92"/>
        <v>52656600</v>
      </c>
      <c r="CM75">
        <v>4418300</v>
      </c>
      <c r="CN75">
        <v>4386400</v>
      </c>
      <c r="CO75">
        <v>4357000</v>
      </c>
      <c r="CP75">
        <v>4328900</v>
      </c>
      <c r="CQ75">
        <v>4318300</v>
      </c>
      <c r="CR75">
        <v>4361200</v>
      </c>
      <c r="CS75">
        <v>4398000</v>
      </c>
      <c r="CT75">
        <v>4388400</v>
      </c>
      <c r="CU75">
        <v>4383700</v>
      </c>
      <c r="CV75">
        <v>4410800</v>
      </c>
      <c r="CW75">
        <v>4452800</v>
      </c>
    </row>
    <row r="76" spans="2:101" ht="14.25" customHeight="1" x14ac:dyDescent="0.25">
      <c r="B76" t="s">
        <v>316</v>
      </c>
      <c r="C76" t="s">
        <v>317</v>
      </c>
      <c r="D76">
        <v>47.168756097560987</v>
      </c>
      <c r="E76">
        <v>47.34929268292683</v>
      </c>
      <c r="F76">
        <v>47.557341463414637</v>
      </c>
      <c r="G76">
        <v>47.796926829268294</v>
      </c>
      <c r="I76" t="s">
        <v>74</v>
      </c>
      <c r="J76">
        <v>40402.990083871926</v>
      </c>
      <c r="K76">
        <v>44132.041815745237</v>
      </c>
      <c r="L76">
        <v>40275.250763838412</v>
      </c>
      <c r="M76">
        <v>40152.218932761432</v>
      </c>
      <c r="N76" s="38"/>
      <c r="O76" t="s">
        <v>74</v>
      </c>
      <c r="P76">
        <v>3.8170370000523519</v>
      </c>
      <c r="Q76">
        <v>3.4072275834745795</v>
      </c>
      <c r="R76">
        <v>1.2755863653239459</v>
      </c>
      <c r="S76">
        <v>-4.8863235805480087</v>
      </c>
      <c r="T76">
        <v>3.8492451421580967</v>
      </c>
      <c r="U76">
        <f t="shared" si="88"/>
        <v>1.4925545020921931</v>
      </c>
      <c r="V76" s="38"/>
      <c r="W76" t="s">
        <v>74</v>
      </c>
      <c r="X76" t="s">
        <v>347</v>
      </c>
      <c r="Y76">
        <v>-5.6776695499378388E-2</v>
      </c>
      <c r="Z76">
        <v>-0.11277082108722168</v>
      </c>
      <c r="AA76">
        <v>-0.13371857260048556</v>
      </c>
      <c r="AB76">
        <v>-0.19014284469567355</v>
      </c>
      <c r="AC76">
        <v>-0.25338341016340171</v>
      </c>
      <c r="AD76">
        <v>-0.24446507688734345</v>
      </c>
      <c r="AE76">
        <f t="shared" si="89"/>
        <v>-0.2</v>
      </c>
      <c r="AG76" s="277" t="s">
        <v>78</v>
      </c>
      <c r="AH76" s="277">
        <v>0</v>
      </c>
      <c r="AI76" s="277">
        <v>41</v>
      </c>
      <c r="AJ76" s="277">
        <v>1</v>
      </c>
      <c r="AK76" s="277">
        <v>6</v>
      </c>
      <c r="AL76" s="277">
        <v>120</v>
      </c>
      <c r="AM76" s="277">
        <v>0</v>
      </c>
      <c r="AN76" s="277">
        <v>36</v>
      </c>
      <c r="AO76" s="277">
        <v>240</v>
      </c>
      <c r="AP76" s="277">
        <v>1719</v>
      </c>
      <c r="AQ76" s="277">
        <v>0</v>
      </c>
      <c r="AR76" s="277">
        <v>2163</v>
      </c>
      <c r="AS76" s="277" t="s">
        <v>78</v>
      </c>
      <c r="AT76" s="277">
        <v>0</v>
      </c>
      <c r="AU76" s="277">
        <v>0</v>
      </c>
      <c r="AV76" s="277">
        <v>0</v>
      </c>
      <c r="AW76" s="277">
        <v>0</v>
      </c>
      <c r="AX76" s="277">
        <v>54</v>
      </c>
      <c r="AY76" s="277">
        <v>0</v>
      </c>
      <c r="AZ76" s="277">
        <v>0</v>
      </c>
      <c r="BA76" s="277">
        <v>110</v>
      </c>
      <c r="BB76" s="277">
        <v>551</v>
      </c>
      <c r="BC76" s="277">
        <v>0</v>
      </c>
      <c r="BD76" s="277">
        <v>715</v>
      </c>
      <c r="BE76" s="277" t="s">
        <v>78</v>
      </c>
      <c r="BF76" s="277">
        <v>0</v>
      </c>
      <c r="BG76" s="277">
        <v>14000</v>
      </c>
      <c r="BH76" s="277">
        <v>0</v>
      </c>
      <c r="BI76" s="277">
        <v>0</v>
      </c>
      <c r="BJ76" s="277">
        <v>0</v>
      </c>
      <c r="BK76" s="277">
        <v>0</v>
      </c>
      <c r="BL76" s="277">
        <v>0</v>
      </c>
      <c r="BM76" s="277">
        <v>500000</v>
      </c>
      <c r="BN76" s="277">
        <v>1638500</v>
      </c>
      <c r="BO76" s="277">
        <v>0</v>
      </c>
      <c r="BP76" s="277">
        <v>2152500</v>
      </c>
      <c r="BQ76" s="221"/>
      <c r="BR76" s="279">
        <f t="shared" ref="BR76:BR115" si="101">VLOOKUP(BE76,$BX$5:$CL$220,2,FALSE)</f>
        <v>355400459834.5929</v>
      </c>
      <c r="BS76" s="279">
        <f t="shared" si="97"/>
        <v>154666656</v>
      </c>
      <c r="BT76" s="280">
        <f t="shared" si="98"/>
        <v>1.3984914757580327E-5</v>
      </c>
      <c r="BU76" s="280">
        <f t="shared" si="99"/>
        <v>4.6228451464031132E-6</v>
      </c>
      <c r="BV76" s="280">
        <f t="shared" ref="BV76:BV96" si="102">BP76*1000/BR76</f>
        <v>6.0565481569770513E-3</v>
      </c>
      <c r="BX76" t="s">
        <v>74</v>
      </c>
      <c r="BY76">
        <f t="shared" si="90"/>
        <v>33400231860277.32</v>
      </c>
      <c r="BZ76">
        <v>1886401326699.8342</v>
      </c>
      <c r="CA76">
        <v>1880894854586.1299</v>
      </c>
      <c r="CB76">
        <v>2006587615283.2676</v>
      </c>
      <c r="CC76">
        <v>2423814898419.8647</v>
      </c>
      <c r="CD76">
        <v>2726341472500.0464</v>
      </c>
      <c r="CE76">
        <v>2766253792966.2241</v>
      </c>
      <c r="CF76">
        <v>2902748698160.0493</v>
      </c>
      <c r="CG76">
        <v>3323807412152.1191</v>
      </c>
      <c r="CH76">
        <v>3623686234298.8975</v>
      </c>
      <c r="CI76">
        <v>3298635952561.8779</v>
      </c>
      <c r="CJ76">
        <v>3280529801324.5034</v>
      </c>
      <c r="CK76" s="14">
        <f t="shared" ref="CK76" si="103">CJ76</f>
        <v>3280529801324.5034</v>
      </c>
      <c r="CL76">
        <f t="shared" si="92"/>
        <v>986637535</v>
      </c>
      <c r="CM76">
        <v>82210000</v>
      </c>
      <c r="CN76">
        <v>82333000</v>
      </c>
      <c r="CO76">
        <v>82508000</v>
      </c>
      <c r="CP76">
        <v>82541000</v>
      </c>
      <c r="CQ76">
        <v>82516250</v>
      </c>
      <c r="CR76">
        <v>82469400</v>
      </c>
      <c r="CS76">
        <v>82376451</v>
      </c>
      <c r="CT76">
        <v>82266372</v>
      </c>
      <c r="CU76">
        <v>82110097</v>
      </c>
      <c r="CV76">
        <v>81902307</v>
      </c>
      <c r="CW76">
        <v>81702329</v>
      </c>
    </row>
    <row r="77" spans="2:101" ht="14.25" customHeight="1" x14ac:dyDescent="0.25">
      <c r="B77" t="s">
        <v>318</v>
      </c>
      <c r="C77" t="s">
        <v>319</v>
      </c>
      <c r="D77">
        <v>55.40143902439025</v>
      </c>
      <c r="E77">
        <v>55.770414634146348</v>
      </c>
      <c r="F77">
        <v>56.159341463414648</v>
      </c>
      <c r="G77">
        <v>56.55875609756098</v>
      </c>
      <c r="I77" t="s">
        <v>75</v>
      </c>
      <c r="J77">
        <v>1084.5387168886018</v>
      </c>
      <c r="K77">
        <v>1226.2167548653742</v>
      </c>
      <c r="L77">
        <v>1098.4257394513431</v>
      </c>
      <c r="M77">
        <v>1283.4584495477111</v>
      </c>
      <c r="N77" s="38"/>
      <c r="O77" t="s">
        <v>75</v>
      </c>
      <c r="P77">
        <v>3.852846920032249</v>
      </c>
      <c r="Q77">
        <v>3.9199387851913059</v>
      </c>
      <c r="R77">
        <v>5.8587807373417462</v>
      </c>
      <c r="S77">
        <v>1.5461341071218726</v>
      </c>
      <c r="T77">
        <v>5.2163147086680368</v>
      </c>
      <c r="U77">
        <f t="shared" si="88"/>
        <v>4.0788030516710423</v>
      </c>
      <c r="V77" s="38"/>
      <c r="W77" t="s">
        <v>75</v>
      </c>
      <c r="X77" t="s">
        <v>348</v>
      </c>
      <c r="Y77">
        <v>2.4318244244213569</v>
      </c>
      <c r="Z77">
        <v>2.4230613191003307</v>
      </c>
      <c r="AA77">
        <v>2.4146060687918038</v>
      </c>
      <c r="AB77">
        <v>2.4003503722327886</v>
      </c>
      <c r="AC77">
        <v>2.3795682880565621</v>
      </c>
      <c r="AD77">
        <v>2.3537603642032878</v>
      </c>
      <c r="AE77">
        <f t="shared" si="89"/>
        <v>2.4</v>
      </c>
      <c r="AG77" s="277" t="s">
        <v>79</v>
      </c>
      <c r="AH77" s="277">
        <v>0</v>
      </c>
      <c r="AI77" s="277">
        <v>0</v>
      </c>
      <c r="AJ77" s="277">
        <v>640</v>
      </c>
      <c r="AK77" s="277">
        <v>0</v>
      </c>
      <c r="AL77" s="277">
        <v>19</v>
      </c>
      <c r="AM77" s="277">
        <v>0</v>
      </c>
      <c r="AN77" s="277">
        <v>0</v>
      </c>
      <c r="AO77" s="277">
        <v>0</v>
      </c>
      <c r="AP77" s="277">
        <v>4</v>
      </c>
      <c r="AQ77" s="277">
        <v>0</v>
      </c>
      <c r="AR77" s="277">
        <v>663</v>
      </c>
      <c r="AS77" s="277" t="s">
        <v>79</v>
      </c>
      <c r="AT77" s="277">
        <v>0</v>
      </c>
      <c r="AU77" s="277">
        <v>0</v>
      </c>
      <c r="AV77" s="277">
        <v>0</v>
      </c>
      <c r="AW77" s="277">
        <v>0</v>
      </c>
      <c r="AX77" s="277">
        <v>6</v>
      </c>
      <c r="AY77" s="277">
        <v>0</v>
      </c>
      <c r="AZ77" s="277">
        <v>0</v>
      </c>
      <c r="BA77" s="277">
        <v>0</v>
      </c>
      <c r="BB77" s="277">
        <v>0</v>
      </c>
      <c r="BC77" s="277">
        <v>0</v>
      </c>
      <c r="BD77" s="277">
        <v>6</v>
      </c>
      <c r="BE77" s="277" t="s">
        <v>79</v>
      </c>
      <c r="BF77" s="277">
        <v>0</v>
      </c>
      <c r="BG77" s="277">
        <v>0</v>
      </c>
      <c r="BH77" s="277">
        <v>0</v>
      </c>
      <c r="BI77" s="277">
        <v>0</v>
      </c>
      <c r="BJ77" s="277">
        <v>0</v>
      </c>
      <c r="BK77" s="277">
        <v>0</v>
      </c>
      <c r="BL77" s="277">
        <v>0</v>
      </c>
      <c r="BM77" s="277">
        <v>0</v>
      </c>
      <c r="BN77" s="277">
        <v>0</v>
      </c>
      <c r="BO77" s="277">
        <v>0</v>
      </c>
      <c r="BP77" s="277">
        <v>0</v>
      </c>
      <c r="BQ77" s="221"/>
      <c r="BR77" s="279">
        <f t="shared" si="101"/>
        <v>43102656525.850594</v>
      </c>
      <c r="BS77" s="279">
        <f t="shared" si="97"/>
        <v>109955551</v>
      </c>
      <c r="BT77" s="280">
        <f t="shared" si="98"/>
        <v>6.0297092231387204E-6</v>
      </c>
      <c r="BU77" s="280">
        <f t="shared" si="99"/>
        <v>5.4567504281798375E-8</v>
      </c>
      <c r="BV77" s="280">
        <f t="shared" si="102"/>
        <v>0</v>
      </c>
      <c r="BX77" t="s">
        <v>75</v>
      </c>
      <c r="BY77">
        <f t="shared" si="90"/>
        <v>205991436288.96991</v>
      </c>
      <c r="BZ77">
        <v>4977488790.224122</v>
      </c>
      <c r="CA77">
        <v>5309158304.0012493</v>
      </c>
      <c r="CB77">
        <v>6159567360.419529</v>
      </c>
      <c r="CC77">
        <v>7624164925.547718</v>
      </c>
      <c r="CD77">
        <v>8871872034.9611759</v>
      </c>
      <c r="CE77">
        <v>10720345993.400087</v>
      </c>
      <c r="CF77">
        <v>20388317031.721809</v>
      </c>
      <c r="CG77">
        <v>24632480407.076832</v>
      </c>
      <c r="CH77">
        <v>28526922399.336922</v>
      </c>
      <c r="CI77">
        <v>26169336383.83606</v>
      </c>
      <c r="CJ77">
        <v>31305891329.222198</v>
      </c>
      <c r="CK77" s="14">
        <f t="shared" ref="CK77" si="104">CJ77</f>
        <v>31305891329.222198</v>
      </c>
      <c r="CL77">
        <f t="shared" si="92"/>
        <v>263037913</v>
      </c>
      <c r="CM77">
        <v>19165490</v>
      </c>
      <c r="CN77">
        <v>19632265</v>
      </c>
      <c r="CO77">
        <v>20114361</v>
      </c>
      <c r="CP77">
        <v>20610897</v>
      </c>
      <c r="CQ77">
        <v>21119911</v>
      </c>
      <c r="CR77">
        <v>21639806</v>
      </c>
      <c r="CS77">
        <v>22170556</v>
      </c>
      <c r="CT77">
        <v>22712403</v>
      </c>
      <c r="CU77">
        <v>23264176</v>
      </c>
      <c r="CV77">
        <v>23824402</v>
      </c>
      <c r="CW77">
        <v>24391823</v>
      </c>
    </row>
    <row r="78" spans="2:101" ht="14.25" customHeight="1" x14ac:dyDescent="0.25">
      <c r="B78" t="s">
        <v>49</v>
      </c>
      <c r="C78" t="s">
        <v>320</v>
      </c>
      <c r="D78">
        <v>78.695073170731717</v>
      </c>
      <c r="E78">
        <v>78.82141463414635</v>
      </c>
      <c r="F78">
        <v>78.946268292682944</v>
      </c>
      <c r="G78">
        <v>79.069170731707331</v>
      </c>
      <c r="I78" t="s">
        <v>228</v>
      </c>
      <c r="N78" s="38"/>
      <c r="O78" t="s">
        <v>228</v>
      </c>
      <c r="U78" t="e">
        <f t="shared" si="88"/>
        <v>#DIV/0!</v>
      </c>
      <c r="V78" s="38"/>
      <c r="W78" t="s">
        <v>228</v>
      </c>
      <c r="X78" t="s">
        <v>610</v>
      </c>
      <c r="Y78">
        <v>0.97463963611720494</v>
      </c>
      <c r="Z78">
        <v>0.55563320339871292</v>
      </c>
      <c r="AA78">
        <v>0.20159574934395327</v>
      </c>
      <c r="AB78">
        <v>-3.0725637371948424E-2</v>
      </c>
      <c r="AC78">
        <v>-0.10248702728168778</v>
      </c>
      <c r="AD78">
        <v>-4.4443685454904604E-2</v>
      </c>
      <c r="AE78">
        <f t="shared" si="89"/>
        <v>-0.1</v>
      </c>
      <c r="AG78" s="277" t="s">
        <v>956</v>
      </c>
      <c r="AH78" s="277">
        <v>0</v>
      </c>
      <c r="AI78" s="277">
        <v>0</v>
      </c>
      <c r="AJ78" s="277">
        <v>623</v>
      </c>
      <c r="AK78" s="277">
        <v>0</v>
      </c>
      <c r="AL78" s="277">
        <v>5</v>
      </c>
      <c r="AM78" s="277">
        <v>0</v>
      </c>
      <c r="AN78" s="277">
        <v>0</v>
      </c>
      <c r="AO78" s="277">
        <v>0</v>
      </c>
      <c r="AP78" s="277">
        <v>0</v>
      </c>
      <c r="AQ78" s="277">
        <v>0</v>
      </c>
      <c r="AR78" s="277">
        <v>628</v>
      </c>
      <c r="AS78" s="277" t="s">
        <v>956</v>
      </c>
      <c r="AT78" s="277">
        <v>0</v>
      </c>
      <c r="AU78" s="277">
        <v>0</v>
      </c>
      <c r="AV78" s="277">
        <v>0</v>
      </c>
      <c r="AW78" s="277">
        <v>0</v>
      </c>
      <c r="AX78" s="277">
        <v>0</v>
      </c>
      <c r="AY78" s="277">
        <v>0</v>
      </c>
      <c r="AZ78" s="277">
        <v>0</v>
      </c>
      <c r="BA78" s="277">
        <v>0</v>
      </c>
      <c r="BB78" s="277">
        <v>0</v>
      </c>
      <c r="BC78" s="277">
        <v>0</v>
      </c>
      <c r="BD78" s="277">
        <v>0</v>
      </c>
      <c r="BE78" s="277" t="s">
        <v>956</v>
      </c>
      <c r="BF78" s="277">
        <v>0</v>
      </c>
      <c r="BG78" s="277">
        <v>0</v>
      </c>
      <c r="BH78" s="277">
        <v>0</v>
      </c>
      <c r="BI78" s="277">
        <v>0</v>
      </c>
      <c r="BJ78" s="277">
        <v>0</v>
      </c>
      <c r="BK78" s="277">
        <v>0</v>
      </c>
      <c r="BL78" s="277">
        <v>0</v>
      </c>
      <c r="BM78" s="277">
        <v>0</v>
      </c>
      <c r="BN78" s="277">
        <v>0</v>
      </c>
      <c r="BO78" s="277">
        <v>0</v>
      </c>
      <c r="BP78" s="277">
        <v>0</v>
      </c>
      <c r="BQ78" s="221"/>
      <c r="BR78" s="279">
        <f t="shared" si="101"/>
        <v>6896650988.0485525</v>
      </c>
      <c r="BS78" s="279">
        <f t="shared" si="97"/>
        <v>16606348</v>
      </c>
      <c r="BT78" s="280">
        <f t="shared" si="98"/>
        <v>3.7816863768000043E-5</v>
      </c>
      <c r="BU78" s="280">
        <f t="shared" si="99"/>
        <v>0</v>
      </c>
      <c r="BV78" s="280">
        <f t="shared" si="102"/>
        <v>0</v>
      </c>
      <c r="BX78" t="s">
        <v>228</v>
      </c>
      <c r="BY78">
        <f t="shared" si="90"/>
        <v>0</v>
      </c>
      <c r="CK78" s="14">
        <f t="shared" ref="CK78" si="105">CJ78</f>
        <v>0</v>
      </c>
      <c r="CL78">
        <f t="shared" si="92"/>
        <v>344795</v>
      </c>
      <c r="CM78">
        <v>27348</v>
      </c>
      <c r="CN78">
        <v>27615</v>
      </c>
      <c r="CO78">
        <v>27989</v>
      </c>
      <c r="CP78">
        <v>28410</v>
      </c>
      <c r="CQ78">
        <v>28793</v>
      </c>
      <c r="CR78">
        <v>29075</v>
      </c>
      <c r="CS78">
        <v>29237</v>
      </c>
      <c r="CT78">
        <v>29296</v>
      </c>
      <c r="CU78">
        <v>29287</v>
      </c>
      <c r="CV78">
        <v>29257</v>
      </c>
      <c r="CW78">
        <v>29244</v>
      </c>
    </row>
    <row r="79" spans="2:101" ht="14.25" customHeight="1" x14ac:dyDescent="0.25">
      <c r="B79" t="s">
        <v>321</v>
      </c>
      <c r="C79" t="s">
        <v>322</v>
      </c>
      <c r="D79">
        <v>52.118365853658545</v>
      </c>
      <c r="E79">
        <v>52.725878048780494</v>
      </c>
      <c r="F79">
        <v>53.377707317073181</v>
      </c>
      <c r="G79">
        <v>54.055902439024393</v>
      </c>
      <c r="I79" t="s">
        <v>76</v>
      </c>
      <c r="J79">
        <v>27240.766152226202</v>
      </c>
      <c r="K79">
        <v>30362.629255157568</v>
      </c>
      <c r="L79">
        <v>28520.963790200705</v>
      </c>
      <c r="M79">
        <v>26599.696855370767</v>
      </c>
      <c r="N79" s="38"/>
      <c r="O79" t="s">
        <v>76</v>
      </c>
      <c r="P79">
        <v>5.1217221450793744</v>
      </c>
      <c r="Q79">
        <v>2.5885153549333779</v>
      </c>
      <c r="R79">
        <v>-0.55075173389145959</v>
      </c>
      <c r="S79">
        <v>-3.6421943452551488</v>
      </c>
      <c r="T79">
        <v>-3.8001314402190189</v>
      </c>
      <c r="U79">
        <f t="shared" si="88"/>
        <v>-5.6568003870575014E-2</v>
      </c>
      <c r="V79" s="38"/>
      <c r="W79" t="s">
        <v>76</v>
      </c>
      <c r="X79" t="s">
        <v>349</v>
      </c>
      <c r="Y79">
        <v>0.38194679865301601</v>
      </c>
      <c r="Z79">
        <v>0.39991200330346116</v>
      </c>
      <c r="AA79">
        <v>0.39660369597315259</v>
      </c>
      <c r="AB79">
        <v>0.39528613778551225</v>
      </c>
      <c r="AC79">
        <v>0.40556268786878408</v>
      </c>
      <c r="AD79">
        <v>0.32110733070941133</v>
      </c>
      <c r="AE79">
        <f t="shared" si="89"/>
        <v>0.4</v>
      </c>
      <c r="AG79" s="277" t="s">
        <v>81</v>
      </c>
      <c r="AH79" s="277">
        <v>0</v>
      </c>
      <c r="AI79" s="277">
        <v>0</v>
      </c>
      <c r="AJ79" s="277">
        <v>0</v>
      </c>
      <c r="AK79" s="277">
        <v>0</v>
      </c>
      <c r="AL79" s="277">
        <v>34</v>
      </c>
      <c r="AM79" s="277">
        <v>0</v>
      </c>
      <c r="AN79" s="277">
        <v>0</v>
      </c>
      <c r="AO79" s="277">
        <v>10</v>
      </c>
      <c r="AP79" s="277">
        <v>0</v>
      </c>
      <c r="AQ79" s="277">
        <v>0</v>
      </c>
      <c r="AR79" s="277">
        <v>44</v>
      </c>
      <c r="AS79" s="277" t="s">
        <v>81</v>
      </c>
      <c r="AT79" s="277">
        <v>0</v>
      </c>
      <c r="AU79" s="277">
        <v>0</v>
      </c>
      <c r="AV79" s="277">
        <v>0</v>
      </c>
      <c r="AW79" s="277">
        <v>0</v>
      </c>
      <c r="AX79" s="277">
        <v>0</v>
      </c>
      <c r="AY79" s="277">
        <v>0</v>
      </c>
      <c r="AZ79" s="277">
        <v>0</v>
      </c>
      <c r="BA79" s="277">
        <v>0</v>
      </c>
      <c r="BB79" s="277">
        <v>0</v>
      </c>
      <c r="BC79" s="277">
        <v>0</v>
      </c>
      <c r="BD79" s="277">
        <v>0</v>
      </c>
      <c r="BE79" s="277" t="s">
        <v>81</v>
      </c>
      <c r="BF79" s="277">
        <v>0</v>
      </c>
      <c r="BG79" s="277">
        <v>14700</v>
      </c>
      <c r="BH79" s="277">
        <v>0</v>
      </c>
      <c r="BI79" s="277">
        <v>0</v>
      </c>
      <c r="BJ79" s="277">
        <v>634100</v>
      </c>
      <c r="BK79" s="277">
        <v>0</v>
      </c>
      <c r="BL79" s="277">
        <v>0</v>
      </c>
      <c r="BM79" s="277">
        <v>0</v>
      </c>
      <c r="BN79" s="277">
        <v>0</v>
      </c>
      <c r="BO79" s="277">
        <v>0</v>
      </c>
      <c r="BP79" s="277">
        <v>648800</v>
      </c>
      <c r="BQ79" s="221"/>
      <c r="BR79" s="279">
        <f t="shared" si="101"/>
        <v>16082316371.613173</v>
      </c>
      <c r="BS79" s="279">
        <f t="shared" si="97"/>
        <v>8949308</v>
      </c>
      <c r="BT79" s="280">
        <f t="shared" si="98"/>
        <v>4.9165812596906931E-6</v>
      </c>
      <c r="BU79" s="280">
        <f t="shared" si="99"/>
        <v>0</v>
      </c>
      <c r="BV79" s="280">
        <f t="shared" si="102"/>
        <v>4.0342447257485502E-2</v>
      </c>
      <c r="BX79" t="s">
        <v>76</v>
      </c>
      <c r="BY79">
        <f t="shared" si="90"/>
        <v>2893287865341.1123</v>
      </c>
      <c r="BZ79">
        <v>124418164455.20306</v>
      </c>
      <c r="CA79">
        <v>129841697351.14417</v>
      </c>
      <c r="CB79">
        <v>146050256230.41437</v>
      </c>
      <c r="CC79">
        <v>192850219244.13589</v>
      </c>
      <c r="CD79">
        <v>227950420085.70847</v>
      </c>
      <c r="CE79">
        <v>240075690332.28873</v>
      </c>
      <c r="CF79">
        <v>262052578738.26587</v>
      </c>
      <c r="CG79">
        <v>304899439480.28979</v>
      </c>
      <c r="CH79">
        <v>341187719027.35559</v>
      </c>
      <c r="CI79">
        <v>321795189413.5249</v>
      </c>
      <c r="CJ79">
        <v>301083245491.39075</v>
      </c>
      <c r="CK79" s="14">
        <f t="shared" ref="CK79" si="106">CJ79</f>
        <v>301083245491.39075</v>
      </c>
      <c r="CL79">
        <f t="shared" si="92"/>
        <v>133543335</v>
      </c>
      <c r="CM79">
        <v>10917482</v>
      </c>
      <c r="CN79">
        <v>10949957</v>
      </c>
      <c r="CO79">
        <v>10987543</v>
      </c>
      <c r="CP79">
        <v>11023514</v>
      </c>
      <c r="CQ79">
        <v>11061701</v>
      </c>
      <c r="CR79">
        <v>11103965</v>
      </c>
      <c r="CS79">
        <v>11148460</v>
      </c>
      <c r="CT79">
        <v>11192763</v>
      </c>
      <c r="CU79">
        <v>11237094</v>
      </c>
      <c r="CV79">
        <v>11282760</v>
      </c>
      <c r="CW79">
        <v>11319048</v>
      </c>
    </row>
    <row r="80" spans="2:101" ht="14.25" customHeight="1" x14ac:dyDescent="0.25">
      <c r="B80" t="s">
        <v>51</v>
      </c>
      <c r="C80" t="s">
        <v>323</v>
      </c>
      <c r="D80">
        <v>75.836829268292703</v>
      </c>
      <c r="E80">
        <v>75.705609756097573</v>
      </c>
      <c r="F80">
        <v>75.912195121951228</v>
      </c>
      <c r="G80">
        <v>76.168292682926847</v>
      </c>
      <c r="I80" t="s">
        <v>229</v>
      </c>
      <c r="J80">
        <v>37516.75092253906</v>
      </c>
      <c r="K80">
        <v>30883.034966033381</v>
      </c>
      <c r="L80">
        <v>22507.888715520439</v>
      </c>
      <c r="N80" s="38"/>
      <c r="O80" t="s">
        <v>229</v>
      </c>
      <c r="P80">
        <v>4.7652345628292636</v>
      </c>
      <c r="Q80">
        <v>5.9216418690743069</v>
      </c>
      <c r="R80">
        <v>0.75029982001528595</v>
      </c>
      <c r="S80">
        <v>-5.4035893676428941</v>
      </c>
      <c r="U80">
        <f t="shared" si="88"/>
        <v>1.5083967210689906</v>
      </c>
      <c r="V80" s="38"/>
      <c r="W80" t="s">
        <v>229</v>
      </c>
      <c r="X80" t="s">
        <v>611</v>
      </c>
      <c r="Y80">
        <v>4.0413269609226948E-2</v>
      </c>
      <c r="Z80">
        <v>-0.28277860718363135</v>
      </c>
      <c r="AA80">
        <v>-0.38573995138619921</v>
      </c>
      <c r="AB80">
        <v>-0.40137918840066344</v>
      </c>
      <c r="AC80">
        <v>-8.8765800312473608E-3</v>
      </c>
      <c r="AD80">
        <v>0.37462493120039575</v>
      </c>
      <c r="AE80">
        <f t="shared" si="89"/>
        <v>0</v>
      </c>
      <c r="AG80" s="277" t="s">
        <v>82</v>
      </c>
      <c r="AH80" s="277">
        <v>0</v>
      </c>
      <c r="AI80" s="277">
        <v>0</v>
      </c>
      <c r="AJ80" s="277">
        <v>5632</v>
      </c>
      <c r="AK80" s="277">
        <v>0</v>
      </c>
      <c r="AL80" s="277">
        <v>2990</v>
      </c>
      <c r="AM80" s="277">
        <v>0</v>
      </c>
      <c r="AN80" s="277">
        <v>0</v>
      </c>
      <c r="AO80" s="277">
        <v>0</v>
      </c>
      <c r="AP80" s="277">
        <v>3693</v>
      </c>
      <c r="AQ80" s="277">
        <v>0</v>
      </c>
      <c r="AR80" s="277">
        <v>12315</v>
      </c>
      <c r="AS80" s="277" t="s">
        <v>82</v>
      </c>
      <c r="AT80" s="277">
        <v>0</v>
      </c>
      <c r="AU80" s="277">
        <v>0</v>
      </c>
      <c r="AV80" s="277">
        <v>200608</v>
      </c>
      <c r="AW80" s="277">
        <v>0</v>
      </c>
      <c r="AX80" s="277">
        <v>355</v>
      </c>
      <c r="AY80" s="277">
        <v>0</v>
      </c>
      <c r="AZ80" s="277">
        <v>0</v>
      </c>
      <c r="BA80" s="277">
        <v>0</v>
      </c>
      <c r="BB80" s="277">
        <v>2976</v>
      </c>
      <c r="BC80" s="277">
        <v>0</v>
      </c>
      <c r="BD80" s="277">
        <v>203939</v>
      </c>
      <c r="BE80" s="277" t="s">
        <v>82</v>
      </c>
      <c r="BF80" s="277">
        <v>0</v>
      </c>
      <c r="BG80" s="277">
        <v>0</v>
      </c>
      <c r="BH80" s="277">
        <v>0</v>
      </c>
      <c r="BI80" s="277">
        <v>0</v>
      </c>
      <c r="BJ80" s="277">
        <v>1000</v>
      </c>
      <c r="BK80" s="277">
        <v>0</v>
      </c>
      <c r="BL80" s="277">
        <v>0</v>
      </c>
      <c r="BM80" s="277">
        <v>0</v>
      </c>
      <c r="BN80" s="277">
        <v>101520</v>
      </c>
      <c r="BO80" s="277">
        <v>0</v>
      </c>
      <c r="BP80" s="277">
        <v>102520</v>
      </c>
      <c r="BQ80" s="221"/>
      <c r="BR80" s="279">
        <f t="shared" si="101"/>
        <v>58185351249.819138</v>
      </c>
      <c r="BS80" s="279">
        <f t="shared" si="97"/>
        <v>112682505</v>
      </c>
      <c r="BT80" s="280">
        <f t="shared" si="98"/>
        <v>1.0928937016442792E-4</v>
      </c>
      <c r="BU80" s="280">
        <f t="shared" si="99"/>
        <v>1.8098550436023765E-3</v>
      </c>
      <c r="BV80" s="280">
        <f t="shared" si="102"/>
        <v>1.7619555059456425E-3</v>
      </c>
      <c r="BX80" t="s">
        <v>229</v>
      </c>
      <c r="BY80">
        <f t="shared" si="90"/>
        <v>17500186729.713993</v>
      </c>
      <c r="BZ80">
        <v>1068024993.9869722</v>
      </c>
      <c r="CA80">
        <v>1086170638.7290123</v>
      </c>
      <c r="CB80">
        <v>1169136691.3537185</v>
      </c>
      <c r="CC80">
        <v>1426452030.1047113</v>
      </c>
      <c r="CD80">
        <v>1644951892.1815119</v>
      </c>
      <c r="CE80">
        <v>1702543476.5570936</v>
      </c>
      <c r="CF80">
        <v>1738432116.4372764</v>
      </c>
      <c r="CG80">
        <v>2121759848.4241967</v>
      </c>
      <c r="CH80">
        <v>1739579593.5667284</v>
      </c>
      <c r="CI80">
        <v>1267711816.1242578</v>
      </c>
      <c r="CJ80" s="14">
        <f t="shared" ref="CJ80" si="107">CI80</f>
        <v>1267711816.1242578</v>
      </c>
      <c r="CK80" s="14">
        <f t="shared" ref="CK80" si="108">CJ80</f>
        <v>1267711816.1242578</v>
      </c>
      <c r="CL80">
        <f t="shared" si="92"/>
        <v>678810</v>
      </c>
      <c r="CM80">
        <v>56200</v>
      </c>
      <c r="CN80">
        <v>56350</v>
      </c>
      <c r="CO80">
        <v>56600</v>
      </c>
      <c r="CP80">
        <v>56765</v>
      </c>
      <c r="CQ80">
        <v>56912</v>
      </c>
      <c r="CR80">
        <v>56935</v>
      </c>
      <c r="CS80">
        <v>56774</v>
      </c>
      <c r="CT80">
        <v>56555</v>
      </c>
      <c r="CU80">
        <v>56328</v>
      </c>
      <c r="CV80">
        <v>56323</v>
      </c>
      <c r="CW80">
        <v>56534</v>
      </c>
    </row>
    <row r="81" spans="2:101" ht="14.25" customHeight="1" x14ac:dyDescent="0.25">
      <c r="B81" t="s">
        <v>52</v>
      </c>
      <c r="C81" t="s">
        <v>324</v>
      </c>
      <c r="D81">
        <v>77.993195121951231</v>
      </c>
      <c r="E81">
        <v>78.285243902439035</v>
      </c>
      <c r="F81">
        <v>78.547414634146349</v>
      </c>
      <c r="G81">
        <v>78.773219512195126</v>
      </c>
      <c r="I81" t="s">
        <v>77</v>
      </c>
      <c r="J81">
        <v>7344.2681337025188</v>
      </c>
      <c r="K81">
        <v>8002.1434026818979</v>
      </c>
      <c r="L81">
        <v>7311.4108447573817</v>
      </c>
      <c r="M81">
        <v>7400.6419941930326</v>
      </c>
      <c r="N81" s="38"/>
      <c r="O81" t="s">
        <v>77</v>
      </c>
      <c r="P81">
        <v>-2.2175248939786059</v>
      </c>
      <c r="Q81">
        <v>5.4184854538631413</v>
      </c>
      <c r="R81">
        <v>1.0929198050325653</v>
      </c>
      <c r="S81">
        <v>-8.6733910483448966</v>
      </c>
      <c r="T81">
        <v>-1.1991023738773805</v>
      </c>
      <c r="U81">
        <f t="shared" si="88"/>
        <v>-1.1157226114610352</v>
      </c>
      <c r="V81" s="38"/>
      <c r="W81" t="s">
        <v>77</v>
      </c>
      <c r="X81" t="s">
        <v>350</v>
      </c>
      <c r="Y81">
        <v>0.27194457007215878</v>
      </c>
      <c r="Z81">
        <v>0.29450235358468074</v>
      </c>
      <c r="AA81">
        <v>0.32072893945549552</v>
      </c>
      <c r="AB81">
        <v>0.34284478584775074</v>
      </c>
      <c r="AC81">
        <v>0.35992724834633655</v>
      </c>
      <c r="AD81">
        <v>0.37395049905704747</v>
      </c>
      <c r="AE81">
        <f t="shared" si="89"/>
        <v>0.4</v>
      </c>
      <c r="AG81" s="277" t="s">
        <v>83</v>
      </c>
      <c r="AH81" s="277">
        <v>0</v>
      </c>
      <c r="AI81" s="277">
        <v>0</v>
      </c>
      <c r="AJ81" s="277">
        <v>82</v>
      </c>
      <c r="AK81" s="277">
        <v>0</v>
      </c>
      <c r="AL81" s="277">
        <v>246</v>
      </c>
      <c r="AM81" s="277">
        <v>0</v>
      </c>
      <c r="AN81" s="277">
        <v>0</v>
      </c>
      <c r="AO81" s="277">
        <v>0</v>
      </c>
      <c r="AP81" s="277">
        <v>97</v>
      </c>
      <c r="AQ81" s="277">
        <v>0</v>
      </c>
      <c r="AR81" s="277">
        <v>425</v>
      </c>
      <c r="AS81" s="277" t="s">
        <v>83</v>
      </c>
      <c r="AT81" s="277">
        <v>0</v>
      </c>
      <c r="AU81" s="277">
        <v>0</v>
      </c>
      <c r="AV81" s="277">
        <v>0</v>
      </c>
      <c r="AW81" s="277">
        <v>0</v>
      </c>
      <c r="AX81" s="277">
        <v>22</v>
      </c>
      <c r="AY81" s="277">
        <v>0</v>
      </c>
      <c r="AZ81" s="277">
        <v>0</v>
      </c>
      <c r="BA81" s="277">
        <v>0</v>
      </c>
      <c r="BB81" s="277">
        <v>4</v>
      </c>
      <c r="BC81" s="277">
        <v>0</v>
      </c>
      <c r="BD81" s="277">
        <v>26</v>
      </c>
      <c r="BE81" s="277" t="s">
        <v>83</v>
      </c>
      <c r="BF81" s="277">
        <v>0</v>
      </c>
      <c r="BG81" s="277">
        <v>0</v>
      </c>
      <c r="BH81" s="277">
        <v>0</v>
      </c>
      <c r="BI81" s="277">
        <v>0</v>
      </c>
      <c r="BJ81" s="277">
        <v>128000</v>
      </c>
      <c r="BK81" s="277">
        <v>0</v>
      </c>
      <c r="BL81" s="277">
        <v>0</v>
      </c>
      <c r="BM81" s="277">
        <v>0</v>
      </c>
      <c r="BN81" s="277">
        <v>217079</v>
      </c>
      <c r="BO81" s="277">
        <v>0</v>
      </c>
      <c r="BP81" s="277">
        <v>345079</v>
      </c>
      <c r="BQ81" s="221"/>
      <c r="BR81" s="279">
        <f t="shared" si="101"/>
        <v>131447418862.69008</v>
      </c>
      <c r="BS81" s="279">
        <f t="shared" si="97"/>
        <v>83404957</v>
      </c>
      <c r="BT81" s="280">
        <f t="shared" si="98"/>
        <v>5.0956203957997367E-6</v>
      </c>
      <c r="BU81" s="280">
        <f t="shared" si="99"/>
        <v>3.1173207127245444E-7</v>
      </c>
      <c r="BV81" s="280">
        <f t="shared" si="102"/>
        <v>2.6252246182214456E-3</v>
      </c>
      <c r="BX81" t="s">
        <v>77</v>
      </c>
      <c r="BY81">
        <f t="shared" si="90"/>
        <v>8057327906.5913448</v>
      </c>
      <c r="BZ81">
        <v>519752999.70971984</v>
      </c>
      <c r="CA81">
        <v>519353847.12417656</v>
      </c>
      <c r="CB81">
        <v>540133568.97941566</v>
      </c>
      <c r="CC81">
        <v>589027993.30109417</v>
      </c>
      <c r="CD81">
        <v>593813109.51288223</v>
      </c>
      <c r="CE81">
        <v>697408002.86851561</v>
      </c>
      <c r="CF81">
        <v>701032061.69340134</v>
      </c>
      <c r="CG81">
        <v>759162308.44456196</v>
      </c>
      <c r="CH81">
        <v>830006320.15637445</v>
      </c>
      <c r="CI81">
        <v>761095934.70670915</v>
      </c>
      <c r="CJ81">
        <v>773270880.04724741</v>
      </c>
      <c r="CK81" s="14">
        <f t="shared" ref="CK81" si="109">CJ81</f>
        <v>773270880.04724741</v>
      </c>
      <c r="CL81">
        <f t="shared" si="92"/>
        <v>1235790</v>
      </c>
      <c r="CM81">
        <v>101522</v>
      </c>
      <c r="CN81">
        <v>101731</v>
      </c>
      <c r="CO81">
        <v>101954</v>
      </c>
      <c r="CP81">
        <v>102195</v>
      </c>
      <c r="CQ81">
        <v>102455</v>
      </c>
      <c r="CR81">
        <v>102734</v>
      </c>
      <c r="CS81">
        <v>103037</v>
      </c>
      <c r="CT81">
        <v>103368</v>
      </c>
      <c r="CU81">
        <v>103723</v>
      </c>
      <c r="CV81">
        <v>104097</v>
      </c>
      <c r="CW81">
        <v>104487</v>
      </c>
    </row>
    <row r="82" spans="2:101" ht="14.25" customHeight="1" x14ac:dyDescent="0.25">
      <c r="B82" t="s">
        <v>606</v>
      </c>
      <c r="C82" t="s">
        <v>607</v>
      </c>
      <c r="I82" t="s">
        <v>231</v>
      </c>
      <c r="N82" s="38"/>
      <c r="O82" t="s">
        <v>231</v>
      </c>
      <c r="U82" t="e">
        <f t="shared" si="88"/>
        <v>#DIV/0!</v>
      </c>
      <c r="V82" s="38"/>
      <c r="W82" t="s">
        <v>231</v>
      </c>
      <c r="X82" t="s">
        <v>612</v>
      </c>
      <c r="Y82">
        <v>1.5827741677358138</v>
      </c>
      <c r="Z82">
        <v>1.44824654475933</v>
      </c>
      <c r="AA82">
        <v>1.3416471522223119</v>
      </c>
      <c r="AB82">
        <v>1.2635174630646817</v>
      </c>
      <c r="AC82">
        <v>1.2280582934394595</v>
      </c>
      <c r="AD82">
        <v>1.2242779515677427</v>
      </c>
      <c r="AE82">
        <f t="shared" si="89"/>
        <v>1.2</v>
      </c>
      <c r="AG82" s="277" t="s">
        <v>957</v>
      </c>
      <c r="AH82" s="277">
        <v>0</v>
      </c>
      <c r="AI82" s="277">
        <v>0</v>
      </c>
      <c r="AJ82" s="277">
        <v>299</v>
      </c>
      <c r="AK82" s="277">
        <v>0</v>
      </c>
      <c r="AL82" s="277">
        <v>0</v>
      </c>
      <c r="AM82" s="277">
        <v>0</v>
      </c>
      <c r="AN82" s="277">
        <v>0</v>
      </c>
      <c r="AO82" s="277">
        <v>0</v>
      </c>
      <c r="AP82" s="277">
        <v>7</v>
      </c>
      <c r="AQ82" s="277">
        <v>0</v>
      </c>
      <c r="AR82" s="277">
        <v>306</v>
      </c>
      <c r="AS82" s="277" t="s">
        <v>957</v>
      </c>
      <c r="AT82" s="277">
        <v>0</v>
      </c>
      <c r="AU82" s="277">
        <v>0</v>
      </c>
      <c r="AV82" s="277">
        <v>0</v>
      </c>
      <c r="AW82" s="277">
        <v>0</v>
      </c>
      <c r="AX82" s="277">
        <v>0</v>
      </c>
      <c r="AY82" s="277">
        <v>0</v>
      </c>
      <c r="AZ82" s="277">
        <v>0</v>
      </c>
      <c r="BA82" s="277">
        <v>0</v>
      </c>
      <c r="BB82" s="277">
        <v>290</v>
      </c>
      <c r="BC82" s="277">
        <v>0</v>
      </c>
      <c r="BD82" s="277">
        <v>290</v>
      </c>
      <c r="BE82" s="277" t="s">
        <v>972</v>
      </c>
      <c r="BF82" s="277">
        <v>0</v>
      </c>
      <c r="BG82" s="277">
        <v>0</v>
      </c>
      <c r="BH82" s="277">
        <v>0</v>
      </c>
      <c r="BI82" s="277">
        <v>0</v>
      </c>
      <c r="BJ82" s="277">
        <v>0</v>
      </c>
      <c r="BK82" s="277">
        <v>0</v>
      </c>
      <c r="BL82" s="277">
        <v>0</v>
      </c>
      <c r="BM82" s="277">
        <v>0</v>
      </c>
      <c r="BN82" s="277">
        <v>380</v>
      </c>
      <c r="BO82" s="277">
        <v>0</v>
      </c>
      <c r="BP82" s="277">
        <v>380</v>
      </c>
      <c r="BQ82" s="221"/>
      <c r="BR82" s="279">
        <f t="shared" si="101"/>
        <v>2272308943784.7891</v>
      </c>
      <c r="BS82" s="279">
        <f t="shared" si="97"/>
        <v>82350900</v>
      </c>
      <c r="BT82" s="280">
        <f t="shared" si="98"/>
        <v>3.7158063846296762E-6</v>
      </c>
      <c r="BU82" s="280">
        <f t="shared" si="99"/>
        <v>3.5215158547143988E-6</v>
      </c>
      <c r="BV82" s="280">
        <f t="shared" si="102"/>
        <v>1.672307812893905E-7</v>
      </c>
      <c r="BX82" t="s">
        <v>231</v>
      </c>
      <c r="BY82">
        <f t="shared" si="90"/>
        <v>0</v>
      </c>
      <c r="CK82" s="14"/>
      <c r="CL82">
        <f t="shared" si="92"/>
        <v>2028034</v>
      </c>
      <c r="CM82">
        <v>155147</v>
      </c>
      <c r="CN82">
        <v>157596</v>
      </c>
      <c r="CO82">
        <v>160292</v>
      </c>
      <c r="CP82">
        <v>163121</v>
      </c>
      <c r="CQ82">
        <v>165918</v>
      </c>
      <c r="CR82">
        <v>168565</v>
      </c>
      <c r="CS82">
        <v>171024</v>
      </c>
      <c r="CT82">
        <v>173334</v>
      </c>
      <c r="CU82">
        <v>175538</v>
      </c>
      <c r="CV82">
        <v>177707</v>
      </c>
      <c r="CW82">
        <v>179896</v>
      </c>
    </row>
    <row r="83" spans="2:101" ht="14.25" customHeight="1" x14ac:dyDescent="0.25">
      <c r="B83" t="s">
        <v>53</v>
      </c>
      <c r="C83" t="s">
        <v>325</v>
      </c>
      <c r="D83">
        <v>78.708731707317085</v>
      </c>
      <c r="E83">
        <v>78.8579024390244</v>
      </c>
      <c r="F83">
        <v>79.021463414634155</v>
      </c>
      <c r="G83">
        <v>79.196951219512201</v>
      </c>
      <c r="I83" t="s">
        <v>78</v>
      </c>
      <c r="J83">
        <v>2553.5975712660738</v>
      </c>
      <c r="K83">
        <v>2858.5732756191696</v>
      </c>
      <c r="L83">
        <v>2685.1960277615185</v>
      </c>
      <c r="M83">
        <v>2862.3669797348343</v>
      </c>
      <c r="N83" s="38"/>
      <c r="O83" t="s">
        <v>78</v>
      </c>
      <c r="P83">
        <v>2.8109656673857728</v>
      </c>
      <c r="Q83">
        <v>3.7262501138928883</v>
      </c>
      <c r="R83">
        <v>0.77652132366645787</v>
      </c>
      <c r="S83">
        <v>-1.9086160318923504</v>
      </c>
      <c r="T83">
        <v>0.24500568027822567</v>
      </c>
      <c r="U83">
        <f t="shared" si="88"/>
        <v>1.1300253506661988</v>
      </c>
      <c r="V83" s="38"/>
      <c r="W83" t="s">
        <v>78</v>
      </c>
      <c r="X83" t="s">
        <v>351</v>
      </c>
      <c r="Y83">
        <v>2.4871198363670532</v>
      </c>
      <c r="Z83">
        <v>2.467889183162844</v>
      </c>
      <c r="AA83">
        <v>2.4547805133922305</v>
      </c>
      <c r="AB83">
        <v>2.4548946617917471</v>
      </c>
      <c r="AC83">
        <v>2.4728658814290103</v>
      </c>
      <c r="AD83">
        <v>2.5002998306912239</v>
      </c>
      <c r="AE83">
        <f t="shared" si="89"/>
        <v>2.5</v>
      </c>
      <c r="AG83" s="277" t="s">
        <v>84</v>
      </c>
      <c r="AH83" s="277">
        <v>0</v>
      </c>
      <c r="AI83" s="277">
        <v>0</v>
      </c>
      <c r="AJ83" s="277">
        <v>0</v>
      </c>
      <c r="AK83" s="277">
        <v>646</v>
      </c>
      <c r="AL83" s="277">
        <v>2</v>
      </c>
      <c r="AM83" s="277">
        <v>0</v>
      </c>
      <c r="AN83" s="277">
        <v>0</v>
      </c>
      <c r="AO83" s="277">
        <v>0</v>
      </c>
      <c r="AP83" s="277">
        <v>16</v>
      </c>
      <c r="AQ83" s="277">
        <v>0</v>
      </c>
      <c r="AR83" s="277">
        <v>664</v>
      </c>
      <c r="AS83" s="277" t="s">
        <v>84</v>
      </c>
      <c r="AT83" s="277">
        <v>0</v>
      </c>
      <c r="AU83" s="277">
        <v>0</v>
      </c>
      <c r="AV83" s="277">
        <v>0</v>
      </c>
      <c r="AW83" s="277">
        <v>500</v>
      </c>
      <c r="AX83" s="277">
        <v>0</v>
      </c>
      <c r="AY83" s="277">
        <v>0</v>
      </c>
      <c r="AZ83" s="277">
        <v>0</v>
      </c>
      <c r="BA83" s="277">
        <v>0</v>
      </c>
      <c r="BB83" s="277">
        <v>300</v>
      </c>
      <c r="BC83" s="277">
        <v>0</v>
      </c>
      <c r="BD83" s="277">
        <v>800</v>
      </c>
      <c r="BE83" s="277" t="s">
        <v>84</v>
      </c>
      <c r="BF83" s="277">
        <v>0</v>
      </c>
      <c r="BG83" s="277">
        <v>100000</v>
      </c>
      <c r="BH83" s="277">
        <v>0</v>
      </c>
      <c r="BI83" s="277">
        <v>0</v>
      </c>
      <c r="BJ83" s="277">
        <v>578000</v>
      </c>
      <c r="BK83" s="277">
        <v>0</v>
      </c>
      <c r="BL83" s="277">
        <v>0</v>
      </c>
      <c r="BM83" s="277">
        <v>0</v>
      </c>
      <c r="BN83" s="277">
        <v>10000</v>
      </c>
      <c r="BO83" s="277">
        <v>0</v>
      </c>
      <c r="BP83" s="277">
        <v>688000</v>
      </c>
      <c r="BQ83" s="221"/>
      <c r="BR83" s="279">
        <f t="shared" si="101"/>
        <v>1248045532635.7729</v>
      </c>
      <c r="BS83" s="279">
        <f t="shared" si="97"/>
        <v>121086312</v>
      </c>
      <c r="BT83" s="280">
        <f t="shared" si="98"/>
        <v>5.4836916661562866E-6</v>
      </c>
      <c r="BU83" s="280">
        <f t="shared" si="99"/>
        <v>6.6068574291039604E-6</v>
      </c>
      <c r="BV83" s="280">
        <f t="shared" si="102"/>
        <v>5.5126193877478072E-4</v>
      </c>
      <c r="BX83" t="s">
        <v>78</v>
      </c>
      <c r="BY83">
        <f t="shared" si="90"/>
        <v>355400459834.5929</v>
      </c>
      <c r="BZ83">
        <v>19290566570.048309</v>
      </c>
      <c r="CA83">
        <v>18702816768.483753</v>
      </c>
      <c r="CB83">
        <v>20776640958.336266</v>
      </c>
      <c r="CC83">
        <v>21917582105.078346</v>
      </c>
      <c r="CD83">
        <v>23965280312.087082</v>
      </c>
      <c r="CE83">
        <v>27211230373.830551</v>
      </c>
      <c r="CF83">
        <v>30231130542.98315</v>
      </c>
      <c r="CG83">
        <v>34113106486.12722</v>
      </c>
      <c r="CH83">
        <v>39136286496.217606</v>
      </c>
      <c r="CI83">
        <v>37683028734.702682</v>
      </c>
      <c r="CJ83">
        <v>41186395243.348969</v>
      </c>
      <c r="CK83" s="14">
        <f t="shared" ref="CK83" si="110">CJ83</f>
        <v>41186395243.348969</v>
      </c>
      <c r="CL83">
        <f t="shared" si="92"/>
        <v>154666656</v>
      </c>
      <c r="CM83">
        <v>11237101</v>
      </c>
      <c r="CN83">
        <v>11512637</v>
      </c>
      <c r="CO83">
        <v>11800351</v>
      </c>
      <c r="CP83">
        <v>12098576</v>
      </c>
      <c r="CQ83">
        <v>12404764</v>
      </c>
      <c r="CR83">
        <v>12717154</v>
      </c>
      <c r="CS83">
        <v>13034904</v>
      </c>
      <c r="CT83">
        <v>13358842</v>
      </c>
      <c r="CU83">
        <v>13690846</v>
      </c>
      <c r="CV83">
        <v>14033623</v>
      </c>
      <c r="CW83">
        <v>14388929</v>
      </c>
    </row>
    <row r="84" spans="2:101" ht="14.25" customHeight="1" x14ac:dyDescent="0.25">
      <c r="B84" t="s">
        <v>54</v>
      </c>
      <c r="C84" t="s">
        <v>326</v>
      </c>
      <c r="D84">
        <v>76.524390243902445</v>
      </c>
      <c r="E84">
        <v>76.724390243902462</v>
      </c>
      <c r="F84">
        <v>76.975609756097569</v>
      </c>
      <c r="G84">
        <v>77.078048780487805</v>
      </c>
      <c r="I84" t="s">
        <v>79</v>
      </c>
      <c r="J84">
        <v>449.06146037717258</v>
      </c>
      <c r="K84">
        <v>395.25227767020152</v>
      </c>
      <c r="L84">
        <v>426.65301282398184</v>
      </c>
      <c r="M84">
        <v>451.8909177857426</v>
      </c>
      <c r="N84" s="38"/>
      <c r="O84" t="s">
        <v>79</v>
      </c>
      <c r="P84">
        <v>0.70856272137027076</v>
      </c>
      <c r="Q84">
        <v>-0.10599443241746087</v>
      </c>
      <c r="R84">
        <v>2.9006986663733301</v>
      </c>
      <c r="S84">
        <v>-2.3448625328498451</v>
      </c>
      <c r="T84">
        <v>-0.31781036309030242</v>
      </c>
      <c r="U84">
        <f t="shared" si="88"/>
        <v>0.16811881187719849</v>
      </c>
      <c r="V84" s="38"/>
      <c r="W84" t="s">
        <v>79</v>
      </c>
      <c r="X84" t="s">
        <v>352</v>
      </c>
      <c r="Y84">
        <v>1.6968669912158143</v>
      </c>
      <c r="Z84">
        <v>1.75951014948097</v>
      </c>
      <c r="AA84">
        <v>1.8484814276034403</v>
      </c>
      <c r="AB84">
        <v>1.9595372156161761</v>
      </c>
      <c r="AC84">
        <v>2.0922458779196038</v>
      </c>
      <c r="AD84">
        <v>2.2325310996307892</v>
      </c>
      <c r="AE84">
        <f t="shared" si="89"/>
        <v>2.1</v>
      </c>
      <c r="AG84" s="277" t="s">
        <v>86</v>
      </c>
      <c r="AH84" s="277">
        <v>0</v>
      </c>
      <c r="AI84" s="277">
        <v>20</v>
      </c>
      <c r="AJ84" s="277">
        <v>1528</v>
      </c>
      <c r="AK84" s="277">
        <v>5356</v>
      </c>
      <c r="AL84" s="277">
        <v>14433</v>
      </c>
      <c r="AM84" s="277">
        <v>0</v>
      </c>
      <c r="AN84" s="277">
        <v>0</v>
      </c>
      <c r="AO84" s="277">
        <v>678</v>
      </c>
      <c r="AP84" s="277">
        <v>1315</v>
      </c>
      <c r="AQ84" s="277">
        <v>0</v>
      </c>
      <c r="AR84" s="277">
        <v>23330</v>
      </c>
      <c r="AS84" s="277" t="s">
        <v>86</v>
      </c>
      <c r="AT84" s="277">
        <v>0</v>
      </c>
      <c r="AU84" s="277">
        <v>0</v>
      </c>
      <c r="AV84" s="277">
        <v>0</v>
      </c>
      <c r="AW84" s="277">
        <v>50</v>
      </c>
      <c r="AX84" s="277">
        <v>641</v>
      </c>
      <c r="AY84" s="277">
        <v>0</v>
      </c>
      <c r="AZ84" s="277">
        <v>0</v>
      </c>
      <c r="BA84" s="277">
        <v>58</v>
      </c>
      <c r="BB84" s="277">
        <v>5469</v>
      </c>
      <c r="BC84" s="277">
        <v>0</v>
      </c>
      <c r="BD84" s="277">
        <v>6218</v>
      </c>
      <c r="BE84" s="277" t="s">
        <v>86</v>
      </c>
      <c r="BF84" s="277">
        <v>0</v>
      </c>
      <c r="BG84" s="277">
        <v>1498722</v>
      </c>
      <c r="BH84" s="277">
        <v>0</v>
      </c>
      <c r="BI84" s="277">
        <v>400000</v>
      </c>
      <c r="BJ84" s="277">
        <v>18949347</v>
      </c>
      <c r="BK84" s="277">
        <v>0</v>
      </c>
      <c r="BL84" s="277">
        <v>0</v>
      </c>
      <c r="BM84" s="277">
        <v>50000</v>
      </c>
      <c r="BN84" s="277">
        <v>344416</v>
      </c>
      <c r="BO84" s="277">
        <v>0</v>
      </c>
      <c r="BP84" s="277">
        <v>21242485</v>
      </c>
      <c r="BQ84" s="221"/>
      <c r="BR84" s="279">
        <f t="shared" si="101"/>
        <v>11841536619589.123</v>
      </c>
      <c r="BS84" s="279">
        <f t="shared" si="97"/>
        <v>13207526706.405521</v>
      </c>
      <c r="BT84" s="280">
        <f t="shared" si="98"/>
        <v>1.7664170225516318E-6</v>
      </c>
      <c r="BU84" s="280">
        <f t="shared" si="99"/>
        <v>4.7079215800368823E-7</v>
      </c>
      <c r="BV84" s="280">
        <f t="shared" si="102"/>
        <v>1.7938959851594894E-3</v>
      </c>
      <c r="BX84" t="s">
        <v>79</v>
      </c>
      <c r="BY84">
        <f t="shared" si="90"/>
        <v>43102656525.850594</v>
      </c>
      <c r="BZ84">
        <v>3112362568.4796238</v>
      </c>
      <c r="CA84">
        <v>2892340075.9831605</v>
      </c>
      <c r="CB84">
        <v>3053354383.6212568</v>
      </c>
      <c r="CC84">
        <v>3446417029.1057978</v>
      </c>
      <c r="CD84">
        <v>3666340827.6311502</v>
      </c>
      <c r="CE84">
        <v>2937072435.4772191</v>
      </c>
      <c r="CF84">
        <v>2821345794.3925233</v>
      </c>
      <c r="CG84">
        <v>4209331037.1592121</v>
      </c>
      <c r="CH84">
        <v>3778260000</v>
      </c>
      <c r="CI84">
        <v>4164652641.8786697</v>
      </c>
      <c r="CJ84">
        <v>4510589866.0609903</v>
      </c>
      <c r="CK84" s="14">
        <f t="shared" ref="CK84" si="111">CJ84</f>
        <v>4510589866.0609903</v>
      </c>
      <c r="CL84">
        <f t="shared" si="92"/>
        <v>109955551</v>
      </c>
      <c r="CM84">
        <v>8344486.0000000009</v>
      </c>
      <c r="CN84">
        <v>8472339</v>
      </c>
      <c r="CO84">
        <v>8604936</v>
      </c>
      <c r="CP84">
        <v>8743954</v>
      </c>
      <c r="CQ84">
        <v>8889321</v>
      </c>
      <c r="CR84">
        <v>9041448</v>
      </c>
      <c r="CS84">
        <v>9201941</v>
      </c>
      <c r="CT84">
        <v>9373619</v>
      </c>
      <c r="CU84">
        <v>9559110</v>
      </c>
      <c r="CV84">
        <v>9761217</v>
      </c>
      <c r="CW84">
        <v>9981590</v>
      </c>
    </row>
    <row r="85" spans="2:101" ht="14.25" customHeight="1" x14ac:dyDescent="0.25">
      <c r="B85" t="s">
        <v>57</v>
      </c>
      <c r="C85" t="s">
        <v>327</v>
      </c>
      <c r="D85">
        <v>78.095121951219539</v>
      </c>
      <c r="E85">
        <v>78.195121951219519</v>
      </c>
      <c r="F85">
        <v>78.44634146341464</v>
      </c>
      <c r="G85">
        <v>78.597560975609767</v>
      </c>
      <c r="I85" t="s">
        <v>80</v>
      </c>
      <c r="J85">
        <v>484.99215055419666</v>
      </c>
      <c r="K85">
        <v>582.52822130660513</v>
      </c>
      <c r="L85">
        <v>562.41501466810814</v>
      </c>
      <c r="M85">
        <v>579.79391299263386</v>
      </c>
      <c r="N85" s="38"/>
      <c r="O85" t="s">
        <v>80</v>
      </c>
      <c r="P85">
        <v>0.10190182908991119</v>
      </c>
      <c r="Q85">
        <v>1.1225185562812499</v>
      </c>
      <c r="R85">
        <v>1.1222866228505239</v>
      </c>
      <c r="S85">
        <v>0.88859506898396035</v>
      </c>
      <c r="T85">
        <v>1.3484750133137169</v>
      </c>
      <c r="U85">
        <f t="shared" si="88"/>
        <v>0.9167554181038724</v>
      </c>
      <c r="V85" s="38"/>
      <c r="W85" t="s">
        <v>80</v>
      </c>
      <c r="X85" t="s">
        <v>353</v>
      </c>
      <c r="Y85">
        <v>1.9849948907605701</v>
      </c>
      <c r="Z85">
        <v>2.0120200139296895</v>
      </c>
      <c r="AA85">
        <v>2.0356891943230324</v>
      </c>
      <c r="AB85">
        <v>2.0547306763671869</v>
      </c>
      <c r="AC85">
        <v>2.0670764037262495</v>
      </c>
      <c r="AD85">
        <v>2.0741278807686654</v>
      </c>
      <c r="AE85">
        <f t="shared" si="89"/>
        <v>2.1</v>
      </c>
      <c r="AG85" s="277" t="s">
        <v>87</v>
      </c>
      <c r="AH85" s="277">
        <v>0</v>
      </c>
      <c r="AI85" s="277">
        <v>0</v>
      </c>
      <c r="AJ85" s="277">
        <v>1190</v>
      </c>
      <c r="AK85" s="277">
        <v>0</v>
      </c>
      <c r="AL85" s="277">
        <v>3213</v>
      </c>
      <c r="AM85" s="277">
        <v>0</v>
      </c>
      <c r="AN85" s="277">
        <v>0</v>
      </c>
      <c r="AO85" s="277">
        <v>1058</v>
      </c>
      <c r="AP85" s="277">
        <v>4</v>
      </c>
      <c r="AQ85" s="277">
        <v>0</v>
      </c>
      <c r="AR85" s="277">
        <v>5465</v>
      </c>
      <c r="AS85" s="277" t="s">
        <v>87</v>
      </c>
      <c r="AT85" s="277">
        <v>0</v>
      </c>
      <c r="AU85" s="277">
        <v>0</v>
      </c>
      <c r="AV85" s="277">
        <v>0</v>
      </c>
      <c r="AW85" s="277">
        <v>0</v>
      </c>
      <c r="AX85" s="277">
        <v>4723</v>
      </c>
      <c r="AY85" s="277">
        <v>0</v>
      </c>
      <c r="AZ85" s="277">
        <v>0</v>
      </c>
      <c r="BA85" s="277">
        <v>409</v>
      </c>
      <c r="BB85" s="277">
        <v>0</v>
      </c>
      <c r="BC85" s="277">
        <v>400</v>
      </c>
      <c r="BD85" s="277">
        <v>5532</v>
      </c>
      <c r="BE85" s="277" t="s">
        <v>87</v>
      </c>
      <c r="BF85" s="277">
        <v>0</v>
      </c>
      <c r="BG85" s="277">
        <v>1000</v>
      </c>
      <c r="BH85" s="277">
        <v>0</v>
      </c>
      <c r="BI85" s="277">
        <v>0</v>
      </c>
      <c r="BJ85" s="277">
        <v>1692633</v>
      </c>
      <c r="BK85" s="277">
        <v>0</v>
      </c>
      <c r="BL85" s="277">
        <v>0</v>
      </c>
      <c r="BM85" s="277">
        <v>115004</v>
      </c>
      <c r="BN85" s="277">
        <v>0</v>
      </c>
      <c r="BO85" s="277">
        <v>14000</v>
      </c>
      <c r="BP85" s="277">
        <v>1822637</v>
      </c>
      <c r="BQ85" s="221"/>
      <c r="BR85" s="279">
        <f t="shared" si="101"/>
        <v>4558110306648.1162</v>
      </c>
      <c r="BS85" s="279">
        <f t="shared" si="97"/>
        <v>2736862032</v>
      </c>
      <c r="BT85" s="280">
        <f t="shared" si="98"/>
        <v>1.996812384439553E-6</v>
      </c>
      <c r="BU85" s="280">
        <f t="shared" si="99"/>
        <v>2.0212929754290222E-6</v>
      </c>
      <c r="BV85" s="280">
        <f t="shared" si="102"/>
        <v>3.9986680386862051E-4</v>
      </c>
      <c r="BX85" t="s">
        <v>956</v>
      </c>
      <c r="BY85">
        <f t="shared" si="90"/>
        <v>6896650988.0485525</v>
      </c>
      <c r="BZ85">
        <v>215455490.32276186</v>
      </c>
      <c r="CA85">
        <v>199034150.79188585</v>
      </c>
      <c r="CB85">
        <v>203613702.24639666</v>
      </c>
      <c r="CC85">
        <v>475221954.57673776</v>
      </c>
      <c r="CD85">
        <v>522654072.39497805</v>
      </c>
      <c r="CE85">
        <v>572851536.58027947</v>
      </c>
      <c r="CF85">
        <v>578517470.21362042</v>
      </c>
      <c r="CG85">
        <v>690721455.88993192</v>
      </c>
      <c r="CH85">
        <v>846854479.4220264</v>
      </c>
      <c r="CI85">
        <v>834691371.56923258</v>
      </c>
      <c r="CJ85">
        <v>878517652.02035058</v>
      </c>
      <c r="CK85" s="14">
        <f t="shared" ref="CK85" si="112">CJ85</f>
        <v>878517652.02035058</v>
      </c>
      <c r="CL85">
        <f t="shared" si="92"/>
        <v>16606348</v>
      </c>
      <c r="CM85">
        <v>1240655</v>
      </c>
      <c r="CN85">
        <v>1264855</v>
      </c>
      <c r="CO85">
        <v>1289526</v>
      </c>
      <c r="CP85">
        <v>1314795</v>
      </c>
      <c r="CQ85">
        <v>1340814</v>
      </c>
      <c r="CR85">
        <v>1367695</v>
      </c>
      <c r="CS85">
        <v>1395492</v>
      </c>
      <c r="CT85">
        <v>1424191</v>
      </c>
      <c r="CU85">
        <v>1453757</v>
      </c>
      <c r="CV85">
        <v>1484120</v>
      </c>
      <c r="CW85">
        <v>1515224</v>
      </c>
    </row>
    <row r="86" spans="2:101" ht="14.25" customHeight="1" x14ac:dyDescent="0.25">
      <c r="B86" t="s">
        <v>58</v>
      </c>
      <c r="C86" t="s">
        <v>328</v>
      </c>
      <c r="D86">
        <v>55.95285365853659</v>
      </c>
      <c r="E86">
        <v>56.356536585365859</v>
      </c>
      <c r="F86">
        <v>56.755097560975614</v>
      </c>
      <c r="G86">
        <v>57.145048780487812</v>
      </c>
      <c r="I86" t="s">
        <v>81</v>
      </c>
      <c r="J86">
        <v>2320.2429786938778</v>
      </c>
      <c r="K86">
        <v>2558.0815384630487</v>
      </c>
      <c r="L86">
        <v>2689.9405273483681</v>
      </c>
      <c r="M86">
        <v>2949.8155329112983</v>
      </c>
      <c r="N86" s="38"/>
      <c r="O86" t="s">
        <v>81</v>
      </c>
      <c r="P86">
        <v>4.8365528037675318</v>
      </c>
      <c r="Q86">
        <v>6.7507839289237808</v>
      </c>
      <c r="R86">
        <v>1.7950711702577706</v>
      </c>
      <c r="S86">
        <v>3.1031435048266047</v>
      </c>
      <c r="T86">
        <v>3.3967800894110383</v>
      </c>
      <c r="U86">
        <f t="shared" si="88"/>
        <v>3.9764662994373454</v>
      </c>
      <c r="V86" s="38"/>
      <c r="W86" t="s">
        <v>81</v>
      </c>
      <c r="X86" t="s">
        <v>354</v>
      </c>
      <c r="Y86">
        <v>0.33450189514388329</v>
      </c>
      <c r="Z86">
        <v>0.27914663011069052</v>
      </c>
      <c r="AA86">
        <v>0.23318387836606846</v>
      </c>
      <c r="AB86">
        <v>0.20111271350898852</v>
      </c>
      <c r="AC86">
        <v>0.19074957049573418</v>
      </c>
      <c r="AD86">
        <v>0.1963508570440341</v>
      </c>
      <c r="AE86">
        <f t="shared" si="89"/>
        <v>0.2</v>
      </c>
      <c r="AG86" s="277" t="s">
        <v>914</v>
      </c>
      <c r="AH86" s="277">
        <v>0</v>
      </c>
      <c r="AI86" s="277">
        <v>0</v>
      </c>
      <c r="AJ86" s="277">
        <v>76</v>
      </c>
      <c r="AK86" s="277">
        <v>0</v>
      </c>
      <c r="AL86" s="277">
        <v>744</v>
      </c>
      <c r="AM86" s="277">
        <v>0</v>
      </c>
      <c r="AN86" s="277">
        <v>0</v>
      </c>
      <c r="AO86" s="277">
        <v>20</v>
      </c>
      <c r="AP86" s="277">
        <v>43</v>
      </c>
      <c r="AQ86" s="277">
        <v>0</v>
      </c>
      <c r="AR86" s="277">
        <v>883</v>
      </c>
      <c r="AS86" s="277" t="s">
        <v>914</v>
      </c>
      <c r="AT86" s="277">
        <v>0</v>
      </c>
      <c r="AU86" s="277">
        <v>0</v>
      </c>
      <c r="AV86" s="277">
        <v>0</v>
      </c>
      <c r="AW86" s="277">
        <v>0</v>
      </c>
      <c r="AX86" s="277">
        <v>417</v>
      </c>
      <c r="AY86" s="277">
        <v>0</v>
      </c>
      <c r="AZ86" s="277">
        <v>0</v>
      </c>
      <c r="BA86" s="277">
        <v>4</v>
      </c>
      <c r="BB86" s="277">
        <v>9</v>
      </c>
      <c r="BC86" s="277">
        <v>0</v>
      </c>
      <c r="BD86" s="277">
        <v>430</v>
      </c>
      <c r="BE86" s="277" t="s">
        <v>710</v>
      </c>
      <c r="BF86" s="277">
        <v>0</v>
      </c>
      <c r="BG86" s="277">
        <v>3300000</v>
      </c>
      <c r="BH86" s="277">
        <v>0</v>
      </c>
      <c r="BI86" s="277">
        <v>0</v>
      </c>
      <c r="BJ86" s="277">
        <v>211698</v>
      </c>
      <c r="BK86" s="277">
        <v>0</v>
      </c>
      <c r="BL86" s="277">
        <v>0</v>
      </c>
      <c r="BM86" s="277">
        <v>0</v>
      </c>
      <c r="BN86" s="277">
        <v>240</v>
      </c>
      <c r="BO86" s="277">
        <v>0</v>
      </c>
      <c r="BP86" s="277">
        <v>3511938</v>
      </c>
      <c r="BQ86" s="221"/>
      <c r="BR86" s="279">
        <f t="shared" si="101"/>
        <v>2663967611510.2866</v>
      </c>
      <c r="BS86" s="279">
        <f t="shared" si="97"/>
        <v>840947030</v>
      </c>
      <c r="BT86" s="280">
        <f t="shared" si="98"/>
        <v>1.0500066811580272E-6</v>
      </c>
      <c r="BU86" s="280">
        <f t="shared" si="99"/>
        <v>5.1132828187763505E-7</v>
      </c>
      <c r="BV86" s="280">
        <f t="shared" si="102"/>
        <v>1.3183110728620954E-3</v>
      </c>
      <c r="BX86" t="s">
        <v>81</v>
      </c>
      <c r="BY86">
        <f t="shared" si="90"/>
        <v>16082316371.613173</v>
      </c>
      <c r="BZ86">
        <v>712667925.07666481</v>
      </c>
      <c r="CA86">
        <v>696281468.79593778</v>
      </c>
      <c r="CB86">
        <v>722460911.62251318</v>
      </c>
      <c r="CC86">
        <v>741929343.01569593</v>
      </c>
      <c r="CD86">
        <v>785918769.74900091</v>
      </c>
      <c r="CE86">
        <v>824880550.34396493</v>
      </c>
      <c r="CF86">
        <v>1458449057.8855877</v>
      </c>
      <c r="CG86">
        <v>1740340010.5429597</v>
      </c>
      <c r="CH86">
        <v>1922597806.514981</v>
      </c>
      <c r="CI86">
        <v>2025560186.3201766</v>
      </c>
      <c r="CJ86">
        <v>2225615170.8728442</v>
      </c>
      <c r="CK86" s="14">
        <f t="shared" ref="CK86" si="113">CJ86</f>
        <v>2225615170.8728442</v>
      </c>
      <c r="CL86">
        <f t="shared" si="92"/>
        <v>8949308</v>
      </c>
      <c r="CM86">
        <v>733101</v>
      </c>
      <c r="CN86">
        <v>735327</v>
      </c>
      <c r="CO86">
        <v>738011</v>
      </c>
      <c r="CP86">
        <v>740925</v>
      </c>
      <c r="CQ86">
        <v>743743</v>
      </c>
      <c r="CR86">
        <v>746235</v>
      </c>
      <c r="CS86">
        <v>748321</v>
      </c>
      <c r="CT86">
        <v>750068</v>
      </c>
      <c r="CU86">
        <v>751578</v>
      </c>
      <c r="CV86">
        <v>753013</v>
      </c>
      <c r="CW86">
        <v>754493</v>
      </c>
    </row>
    <row r="87" spans="2:101" ht="14.25" customHeight="1" x14ac:dyDescent="0.25">
      <c r="B87" t="s">
        <v>59</v>
      </c>
      <c r="C87" t="s">
        <v>329</v>
      </c>
      <c r="I87" t="s">
        <v>82</v>
      </c>
      <c r="J87">
        <v>621.4615752928562</v>
      </c>
      <c r="K87">
        <v>658.12333478924177</v>
      </c>
      <c r="L87">
        <v>656.77922027837224</v>
      </c>
      <c r="M87">
        <v>671.42689526201275</v>
      </c>
      <c r="N87" s="38"/>
      <c r="O87" t="s">
        <v>82</v>
      </c>
      <c r="P87">
        <v>0.83044582276545498</v>
      </c>
      <c r="Q87">
        <v>1.9524159056049797</v>
      </c>
      <c r="R87">
        <v>-0.48056091117636868</v>
      </c>
      <c r="S87">
        <v>1.5509350022765886</v>
      </c>
      <c r="T87">
        <v>-6.2774476641535983</v>
      </c>
      <c r="U87">
        <f t="shared" si="88"/>
        <v>-0.48484236893658872</v>
      </c>
      <c r="V87" s="38"/>
      <c r="W87" t="s">
        <v>82</v>
      </c>
      <c r="X87" t="s">
        <v>355</v>
      </c>
      <c r="Y87">
        <v>1.450766332746666</v>
      </c>
      <c r="Z87">
        <v>1.4009706681308132</v>
      </c>
      <c r="AA87">
        <v>1.3550059003074497</v>
      </c>
      <c r="AB87">
        <v>1.3221223474267993</v>
      </c>
      <c r="AC87">
        <v>1.3051742492240554</v>
      </c>
      <c r="AD87">
        <v>1.2993367033722003</v>
      </c>
      <c r="AE87">
        <f t="shared" si="89"/>
        <v>1.3</v>
      </c>
      <c r="AG87" s="277" t="s">
        <v>232</v>
      </c>
      <c r="AH87" s="277">
        <v>0</v>
      </c>
      <c r="AI87" s="277">
        <v>0</v>
      </c>
      <c r="AJ87" s="277">
        <v>37</v>
      </c>
      <c r="AK87" s="277">
        <v>0</v>
      </c>
      <c r="AL87" s="277">
        <v>32</v>
      </c>
      <c r="AM87" s="277">
        <v>0</v>
      </c>
      <c r="AN87" s="277">
        <v>0</v>
      </c>
      <c r="AO87" s="277">
        <v>0</v>
      </c>
      <c r="AP87" s="277">
        <v>0</v>
      </c>
      <c r="AQ87" s="277">
        <v>0</v>
      </c>
      <c r="AR87" s="277">
        <v>69</v>
      </c>
      <c r="AS87" s="277" t="s">
        <v>232</v>
      </c>
      <c r="AT87" s="277">
        <v>0</v>
      </c>
      <c r="AU87" s="277">
        <v>0</v>
      </c>
      <c r="AV87" s="277">
        <v>0</v>
      </c>
      <c r="AW87" s="277">
        <v>0</v>
      </c>
      <c r="AX87" s="277">
        <v>21</v>
      </c>
      <c r="AY87" s="277">
        <v>0</v>
      </c>
      <c r="AZ87" s="277">
        <v>0</v>
      </c>
      <c r="BA87" s="277">
        <v>0</v>
      </c>
      <c r="BB87" s="277">
        <v>0</v>
      </c>
      <c r="BC87" s="277">
        <v>0</v>
      </c>
      <c r="BD87" s="277">
        <v>21</v>
      </c>
      <c r="BE87" s="277" t="s">
        <v>232</v>
      </c>
      <c r="BF87" s="277">
        <v>0</v>
      </c>
      <c r="BG87" s="277">
        <v>0</v>
      </c>
      <c r="BH87" s="277">
        <v>0</v>
      </c>
      <c r="BI87" s="277">
        <v>0</v>
      </c>
      <c r="BJ87" s="277">
        <v>1300</v>
      </c>
      <c r="BK87" s="277">
        <v>0</v>
      </c>
      <c r="BL87" s="277">
        <v>0</v>
      </c>
      <c r="BM87" s="277">
        <v>0</v>
      </c>
      <c r="BN87" s="277">
        <v>0</v>
      </c>
      <c r="BO87" s="277">
        <v>0</v>
      </c>
      <c r="BP87" s="277">
        <v>1300</v>
      </c>
      <c r="BQ87" s="221"/>
      <c r="BR87" s="279">
        <f t="shared" si="101"/>
        <v>538928224927.35114</v>
      </c>
      <c r="BS87" s="279">
        <f t="shared" si="97"/>
        <v>338625984.76606697</v>
      </c>
      <c r="BT87" s="280">
        <f t="shared" si="98"/>
        <v>2.0376463444666622E-7</v>
      </c>
      <c r="BU87" s="280">
        <f t="shared" si="99"/>
        <v>6.2015323527246243E-8</v>
      </c>
      <c r="BV87" s="280">
        <f t="shared" si="102"/>
        <v>2.41219505654068E-6</v>
      </c>
      <c r="BX87" t="s">
        <v>82</v>
      </c>
      <c r="BY87">
        <f t="shared" si="90"/>
        <v>58185351249.819138</v>
      </c>
      <c r="BZ87">
        <v>3664503845.568922</v>
      </c>
      <c r="CA87">
        <v>3507981945.5361772</v>
      </c>
      <c r="CB87">
        <v>3214632478.6324787</v>
      </c>
      <c r="CC87">
        <v>2826481071.9614677</v>
      </c>
      <c r="CD87">
        <v>3660678111.7536249</v>
      </c>
      <c r="CE87">
        <v>4154243480.6440125</v>
      </c>
      <c r="CF87">
        <v>4879740567.5490799</v>
      </c>
      <c r="CG87">
        <v>5971284337.50737</v>
      </c>
      <c r="CH87">
        <v>6407707284.4552078</v>
      </c>
      <c r="CI87">
        <v>6478628512.6179504</v>
      </c>
      <c r="CJ87">
        <v>6709734806.796423</v>
      </c>
      <c r="CK87" s="14">
        <f t="shared" ref="CK87" si="114">CJ87</f>
        <v>6709734806.796423</v>
      </c>
      <c r="CL87">
        <f t="shared" si="92"/>
        <v>112682505</v>
      </c>
      <c r="CM87">
        <v>8645371</v>
      </c>
      <c r="CN87">
        <v>8791931</v>
      </c>
      <c r="CO87">
        <v>8935252</v>
      </c>
      <c r="CP87">
        <v>9075399</v>
      </c>
      <c r="CQ87">
        <v>9212634</v>
      </c>
      <c r="CR87">
        <v>9347262</v>
      </c>
      <c r="CS87">
        <v>9479136</v>
      </c>
      <c r="CT87">
        <v>9608453</v>
      </c>
      <c r="CU87">
        <v>9736332</v>
      </c>
      <c r="CV87">
        <v>9864241</v>
      </c>
      <c r="CW87">
        <v>9993247</v>
      </c>
    </row>
    <row r="88" spans="2:101" ht="14.25" customHeight="1" x14ac:dyDescent="0.25">
      <c r="B88" t="s">
        <v>60</v>
      </c>
      <c r="C88" t="s">
        <v>330</v>
      </c>
      <c r="D88">
        <v>72.287926829268301</v>
      </c>
      <c r="E88">
        <v>72.504463414634174</v>
      </c>
      <c r="F88">
        <v>72.728951219512211</v>
      </c>
      <c r="G88">
        <v>72.961975609756095</v>
      </c>
      <c r="I88" t="s">
        <v>83</v>
      </c>
      <c r="J88">
        <v>1726.717402012767</v>
      </c>
      <c r="K88">
        <v>1900.8927452703183</v>
      </c>
      <c r="L88">
        <v>1902.7571389248981</v>
      </c>
      <c r="M88">
        <v>2026.2181336674023</v>
      </c>
      <c r="N88" s="38"/>
      <c r="O88" t="s">
        <v>83</v>
      </c>
      <c r="P88">
        <v>4.4633490339797106</v>
      </c>
      <c r="Q88">
        <v>4.0961334575416544</v>
      </c>
      <c r="R88">
        <v>2.1774088705502237</v>
      </c>
      <c r="S88">
        <v>-4.0639447497009371</v>
      </c>
      <c r="T88">
        <v>0.73684870254065515</v>
      </c>
      <c r="U88">
        <f t="shared" si="88"/>
        <v>1.4819590629822614</v>
      </c>
      <c r="V88" s="38"/>
      <c r="W88" t="s">
        <v>83</v>
      </c>
      <c r="X88" t="s">
        <v>356</v>
      </c>
      <c r="Y88">
        <v>1.9984704600893501</v>
      </c>
      <c r="Z88">
        <v>1.9936744436956633</v>
      </c>
      <c r="AA88">
        <v>1.9899661974896967</v>
      </c>
      <c r="AB88">
        <v>1.9904870832810868</v>
      </c>
      <c r="AC88">
        <v>1.9953802701078733</v>
      </c>
      <c r="AD88">
        <v>2.0013495516359963</v>
      </c>
      <c r="AE88">
        <f t="shared" si="89"/>
        <v>2</v>
      </c>
      <c r="AG88" s="277" t="s">
        <v>89</v>
      </c>
      <c r="AH88" s="277">
        <v>0</v>
      </c>
      <c r="AI88" s="277">
        <v>0</v>
      </c>
      <c r="AJ88" s="277">
        <v>2</v>
      </c>
      <c r="AK88" s="277">
        <v>0</v>
      </c>
      <c r="AL88" s="277">
        <v>0</v>
      </c>
      <c r="AM88" s="277">
        <v>0</v>
      </c>
      <c r="AN88" s="277">
        <v>0</v>
      </c>
      <c r="AO88" s="277">
        <v>0</v>
      </c>
      <c r="AP88" s="277">
        <v>1</v>
      </c>
      <c r="AQ88" s="277">
        <v>0</v>
      </c>
      <c r="AR88" s="277">
        <v>3</v>
      </c>
      <c r="AS88" s="277" t="s">
        <v>89</v>
      </c>
      <c r="AT88" s="277">
        <v>0</v>
      </c>
      <c r="AU88" s="277">
        <v>0</v>
      </c>
      <c r="AV88" s="277">
        <v>0</v>
      </c>
      <c r="AW88" s="277">
        <v>0</v>
      </c>
      <c r="AX88" s="277">
        <v>0</v>
      </c>
      <c r="AY88" s="277">
        <v>0</v>
      </c>
      <c r="AZ88" s="277">
        <v>0</v>
      </c>
      <c r="BA88" s="277">
        <v>0</v>
      </c>
      <c r="BB88" s="277">
        <v>0</v>
      </c>
      <c r="BC88" s="277">
        <v>0</v>
      </c>
      <c r="BD88" s="277">
        <v>0</v>
      </c>
      <c r="BE88" s="277" t="s">
        <v>89</v>
      </c>
      <c r="BF88" s="277">
        <v>0</v>
      </c>
      <c r="BG88" s="277">
        <v>0</v>
      </c>
      <c r="BH88" s="277">
        <v>0</v>
      </c>
      <c r="BI88" s="277">
        <v>0</v>
      </c>
      <c r="BJ88" s="277">
        <v>0</v>
      </c>
      <c r="BK88" s="277">
        <v>0</v>
      </c>
      <c r="BL88" s="277">
        <v>0</v>
      </c>
      <c r="BM88" s="277">
        <v>0</v>
      </c>
      <c r="BN88" s="277">
        <v>100000</v>
      </c>
      <c r="BO88" s="277">
        <v>0</v>
      </c>
      <c r="BP88" s="277">
        <v>100000</v>
      </c>
      <c r="BQ88" s="221"/>
      <c r="BR88" s="279">
        <f t="shared" si="101"/>
        <v>2259537599103.0122</v>
      </c>
      <c r="BS88" s="279">
        <f t="shared" si="97"/>
        <v>50294818</v>
      </c>
      <c r="BT88" s="280">
        <f t="shared" si="98"/>
        <v>5.96482921958282E-8</v>
      </c>
      <c r="BU88" s="280">
        <f t="shared" si="99"/>
        <v>0</v>
      </c>
      <c r="BV88" s="280">
        <f t="shared" si="102"/>
        <v>4.4256842656523109E-5</v>
      </c>
      <c r="BX88" t="s">
        <v>83</v>
      </c>
      <c r="BY88">
        <f t="shared" si="90"/>
        <v>131447418862.69008</v>
      </c>
      <c r="BZ88">
        <v>7105541205.2821112</v>
      </c>
      <c r="CA88">
        <v>7566501475.5887337</v>
      </c>
      <c r="CB88">
        <v>7776438040.8304558</v>
      </c>
      <c r="CC88">
        <v>8233948656.8234758</v>
      </c>
      <c r="CD88">
        <v>8871111446.5087776</v>
      </c>
      <c r="CE88">
        <v>9757258851.2592049</v>
      </c>
      <c r="CF88">
        <v>10917599271.817425</v>
      </c>
      <c r="CG88">
        <v>12361257345.159636</v>
      </c>
      <c r="CH88">
        <v>13881729288.380856</v>
      </c>
      <c r="CI88">
        <v>14175394172.690794</v>
      </c>
      <c r="CJ88">
        <v>15400319554.174299</v>
      </c>
      <c r="CK88" s="14">
        <f t="shared" ref="CK88" si="115">CJ88</f>
        <v>15400319554.174299</v>
      </c>
      <c r="CL88">
        <f t="shared" si="92"/>
        <v>83404957</v>
      </c>
      <c r="CM88">
        <v>6218151</v>
      </c>
      <c r="CN88">
        <v>6347272</v>
      </c>
      <c r="CO88">
        <v>6477525</v>
      </c>
      <c r="CP88">
        <v>6609337</v>
      </c>
      <c r="CQ88">
        <v>6743128</v>
      </c>
      <c r="CR88">
        <v>6879243</v>
      </c>
      <c r="CS88">
        <v>7017769</v>
      </c>
      <c r="CT88">
        <v>7158819</v>
      </c>
      <c r="CU88">
        <v>7302742</v>
      </c>
      <c r="CV88">
        <v>7449923</v>
      </c>
      <c r="CW88">
        <v>7600524</v>
      </c>
    </row>
    <row r="89" spans="2:101" ht="14.25" customHeight="1" x14ac:dyDescent="0.25">
      <c r="B89" t="s">
        <v>61</v>
      </c>
      <c r="C89" t="s">
        <v>331</v>
      </c>
      <c r="D89">
        <v>74.85782926829269</v>
      </c>
      <c r="E89">
        <v>75.004951219512208</v>
      </c>
      <c r="F89">
        <v>75.150585365853658</v>
      </c>
      <c r="G89">
        <v>75.302195121951229</v>
      </c>
      <c r="I89" t="s">
        <v>613</v>
      </c>
      <c r="J89">
        <v>29900.411468915081</v>
      </c>
      <c r="K89">
        <v>30864.880345145561</v>
      </c>
      <c r="L89">
        <v>29881.814361278422</v>
      </c>
      <c r="M89">
        <v>31757.811375399207</v>
      </c>
      <c r="N89" s="38"/>
      <c r="O89" t="s">
        <v>613</v>
      </c>
      <c r="P89">
        <v>6.3346216397574437</v>
      </c>
      <c r="Q89">
        <v>5.3324916342454003</v>
      </c>
      <c r="R89">
        <v>1.5468291796055382</v>
      </c>
      <c r="S89">
        <v>-3.0218798787703918</v>
      </c>
      <c r="T89">
        <v>5.9999276032019111</v>
      </c>
      <c r="U89">
        <f t="shared" si="88"/>
        <v>3.2383980356079802</v>
      </c>
      <c r="V89" s="38"/>
      <c r="W89" t="s">
        <v>613</v>
      </c>
      <c r="X89" t="s">
        <v>614</v>
      </c>
      <c r="Y89">
        <v>0.43687140610588465</v>
      </c>
      <c r="Z89">
        <v>0.64227048287612809</v>
      </c>
      <c r="AA89">
        <v>0.99833956946968583</v>
      </c>
      <c r="AB89">
        <v>0.7451342051252402</v>
      </c>
      <c r="AC89">
        <v>0.37192312602174604</v>
      </c>
      <c r="AD89">
        <v>0.91106766700608066</v>
      </c>
      <c r="AE89">
        <f t="shared" si="89"/>
        <v>0.7</v>
      </c>
      <c r="AG89" s="277" t="s">
        <v>90</v>
      </c>
      <c r="AH89" s="277">
        <v>0</v>
      </c>
      <c r="AI89" s="277">
        <v>0</v>
      </c>
      <c r="AJ89" s="277">
        <v>12</v>
      </c>
      <c r="AK89" s="277">
        <v>0</v>
      </c>
      <c r="AL89" s="277">
        <v>2</v>
      </c>
      <c r="AM89" s="277">
        <v>0</v>
      </c>
      <c r="AN89" s="277">
        <v>0</v>
      </c>
      <c r="AO89" s="277">
        <v>0</v>
      </c>
      <c r="AP89" s="277">
        <v>3</v>
      </c>
      <c r="AQ89" s="277">
        <v>44</v>
      </c>
      <c r="AR89" s="277">
        <v>61</v>
      </c>
      <c r="AS89" s="277" t="s">
        <v>90</v>
      </c>
      <c r="AT89" s="277">
        <v>0</v>
      </c>
      <c r="AU89" s="277">
        <v>0</v>
      </c>
      <c r="AV89" s="277">
        <v>0</v>
      </c>
      <c r="AW89" s="277">
        <v>0</v>
      </c>
      <c r="AX89" s="277">
        <v>0</v>
      </c>
      <c r="AY89" s="277">
        <v>0</v>
      </c>
      <c r="AZ89" s="277">
        <v>0</v>
      </c>
      <c r="BA89" s="277">
        <v>0</v>
      </c>
      <c r="BB89" s="277">
        <v>0</v>
      </c>
      <c r="BC89" s="277">
        <v>22</v>
      </c>
      <c r="BD89" s="277">
        <v>22</v>
      </c>
      <c r="BE89" s="277" t="s">
        <v>90</v>
      </c>
      <c r="BF89" s="277">
        <v>0</v>
      </c>
      <c r="BG89" s="277">
        <v>0</v>
      </c>
      <c r="BH89" s="277">
        <v>0</v>
      </c>
      <c r="BI89" s="277">
        <v>0</v>
      </c>
      <c r="BJ89" s="277">
        <v>0</v>
      </c>
      <c r="BK89" s="277">
        <v>0</v>
      </c>
      <c r="BL89" s="277">
        <v>0</v>
      </c>
      <c r="BM89" s="277">
        <v>0</v>
      </c>
      <c r="BN89" s="277">
        <v>2750</v>
      </c>
      <c r="BO89" s="277">
        <v>270000</v>
      </c>
      <c r="BP89" s="277">
        <v>272750</v>
      </c>
      <c r="BQ89" s="221"/>
      <c r="BR89" s="279">
        <f t="shared" si="101"/>
        <v>1885804162283.2085</v>
      </c>
      <c r="BS89" s="279">
        <f t="shared" si="97"/>
        <v>84004200</v>
      </c>
      <c r="BT89" s="280">
        <f t="shared" si="98"/>
        <v>7.2615416848205207E-7</v>
      </c>
      <c r="BU89" s="280">
        <f t="shared" si="99"/>
        <v>2.6189166732139584E-7</v>
      </c>
      <c r="BV89" s="280">
        <f t="shared" si="102"/>
        <v>1.4463325803129638E-4</v>
      </c>
      <c r="BX89" t="s">
        <v>972</v>
      </c>
      <c r="BY89">
        <f t="shared" si="90"/>
        <v>2272308943784.7891</v>
      </c>
      <c r="BZ89">
        <v>169121013113.14087</v>
      </c>
      <c r="CA89">
        <v>166593107869.85092</v>
      </c>
      <c r="CB89">
        <v>163780952482.71655</v>
      </c>
      <c r="CC89">
        <v>158572061514.75262</v>
      </c>
      <c r="CD89">
        <v>165886363636.36362</v>
      </c>
      <c r="CE89">
        <v>177771729813.13223</v>
      </c>
      <c r="CF89">
        <v>189931598257.77252</v>
      </c>
      <c r="CG89">
        <v>207087259792.55896</v>
      </c>
      <c r="CH89">
        <v>215365875584.32217</v>
      </c>
      <c r="CI89">
        <v>209283263242.08569</v>
      </c>
      <c r="CJ89">
        <v>224457859239.04651</v>
      </c>
      <c r="CK89" s="14">
        <f t="shared" ref="CK89" si="116">CJ89</f>
        <v>224457859239.04651</v>
      </c>
      <c r="CL89">
        <f t="shared" si="92"/>
        <v>82350900</v>
      </c>
      <c r="CM89">
        <v>6665000</v>
      </c>
      <c r="CN89">
        <v>6714300</v>
      </c>
      <c r="CO89">
        <v>6744100</v>
      </c>
      <c r="CP89">
        <v>6730800</v>
      </c>
      <c r="CQ89">
        <v>6783500</v>
      </c>
      <c r="CR89">
        <v>6813200</v>
      </c>
      <c r="CS89">
        <v>6857100</v>
      </c>
      <c r="CT89">
        <v>6925900</v>
      </c>
      <c r="CU89">
        <v>6977700</v>
      </c>
      <c r="CV89">
        <v>7003700</v>
      </c>
      <c r="CW89">
        <v>7067800</v>
      </c>
    </row>
    <row r="90" spans="2:101" ht="14.25" customHeight="1" x14ac:dyDescent="0.25">
      <c r="B90" t="s">
        <v>332</v>
      </c>
      <c r="C90" t="s">
        <v>333</v>
      </c>
      <c r="D90">
        <v>71.878975609756111</v>
      </c>
      <c r="E90">
        <v>72.192219512195123</v>
      </c>
      <c r="F90">
        <v>72.475439024390255</v>
      </c>
      <c r="G90">
        <v>72.734121951219521</v>
      </c>
      <c r="I90" t="s">
        <v>84</v>
      </c>
      <c r="J90">
        <v>13534.705499395212</v>
      </c>
      <c r="K90">
        <v>15364.679546972839</v>
      </c>
      <c r="L90">
        <v>12634.551144934985</v>
      </c>
      <c r="M90">
        <v>12851.978335777218</v>
      </c>
      <c r="N90" s="38"/>
      <c r="O90" t="s">
        <v>84</v>
      </c>
      <c r="P90">
        <v>4.0590723174020837</v>
      </c>
      <c r="Q90">
        <v>0.26991219312412795</v>
      </c>
      <c r="R90">
        <v>1.0709693605571431</v>
      </c>
      <c r="S90">
        <v>-6.6541354832381501</v>
      </c>
      <c r="T90">
        <v>1.487502591786523</v>
      </c>
      <c r="U90">
        <f t="shared" si="88"/>
        <v>4.6664195926345541E-2</v>
      </c>
      <c r="V90" s="38"/>
      <c r="W90" t="s">
        <v>84</v>
      </c>
      <c r="X90" t="s">
        <v>357</v>
      </c>
      <c r="Y90">
        <v>-0.19887884323710348</v>
      </c>
      <c r="Z90">
        <v>-0.15571648465157847</v>
      </c>
      <c r="AA90">
        <v>-0.15491515806094833</v>
      </c>
      <c r="AB90">
        <v>-0.17509736747488028</v>
      </c>
      <c r="AC90">
        <v>-0.15490881395062134</v>
      </c>
      <c r="AD90">
        <v>-0.13925172457121743</v>
      </c>
      <c r="AE90">
        <f t="shared" si="89"/>
        <v>-0.2</v>
      </c>
      <c r="AG90" s="277" t="s">
        <v>91</v>
      </c>
      <c r="AH90" s="277">
        <v>0</v>
      </c>
      <c r="AI90" s="277">
        <v>0</v>
      </c>
      <c r="AJ90" s="277">
        <v>3</v>
      </c>
      <c r="AK90" s="277">
        <v>20114</v>
      </c>
      <c r="AL90" s="277">
        <v>99</v>
      </c>
      <c r="AM90" s="277">
        <v>0</v>
      </c>
      <c r="AN90" s="277">
        <v>0</v>
      </c>
      <c r="AO90" s="277">
        <v>4</v>
      </c>
      <c r="AP90" s="277">
        <v>7</v>
      </c>
      <c r="AQ90" s="277">
        <v>13</v>
      </c>
      <c r="AR90" s="277">
        <v>20240</v>
      </c>
      <c r="AS90" s="277" t="s">
        <v>91</v>
      </c>
      <c r="AT90" s="277">
        <v>0</v>
      </c>
      <c r="AU90" s="277">
        <v>0</v>
      </c>
      <c r="AV90" s="277">
        <v>0</v>
      </c>
      <c r="AW90" s="277">
        <v>0</v>
      </c>
      <c r="AX90" s="277">
        <v>182</v>
      </c>
      <c r="AY90" s="277">
        <v>0</v>
      </c>
      <c r="AZ90" s="277">
        <v>0</v>
      </c>
      <c r="BA90" s="277">
        <v>9</v>
      </c>
      <c r="BB90" s="277">
        <v>5</v>
      </c>
      <c r="BC90" s="277">
        <v>0</v>
      </c>
      <c r="BD90" s="277">
        <v>196</v>
      </c>
      <c r="BE90" s="277" t="s">
        <v>91</v>
      </c>
      <c r="BF90" s="277">
        <v>0</v>
      </c>
      <c r="BG90" s="277">
        <v>0</v>
      </c>
      <c r="BH90" s="277">
        <v>0</v>
      </c>
      <c r="BI90" s="277">
        <v>4400000</v>
      </c>
      <c r="BJ90" s="277">
        <v>9899000</v>
      </c>
      <c r="BK90" s="277">
        <v>0</v>
      </c>
      <c r="BL90" s="277">
        <v>0</v>
      </c>
      <c r="BM90" s="277">
        <v>0</v>
      </c>
      <c r="BN90" s="277">
        <v>1047000</v>
      </c>
      <c r="BO90" s="277">
        <v>115000</v>
      </c>
      <c r="BP90" s="277">
        <v>15461000</v>
      </c>
      <c r="BQ90" s="221"/>
      <c r="BR90" s="279">
        <f t="shared" si="101"/>
        <v>20936376793193.242</v>
      </c>
      <c r="BS90" s="279">
        <f t="shared" si="97"/>
        <v>704782407</v>
      </c>
      <c r="BT90" s="280">
        <f t="shared" si="98"/>
        <v>2.8718083480764299E-5</v>
      </c>
      <c r="BU90" s="280">
        <f t="shared" si="99"/>
        <v>2.7810001789672937E-7</v>
      </c>
      <c r="BV90" s="280">
        <f t="shared" si="102"/>
        <v>7.3847543692596431E-4</v>
      </c>
      <c r="BX90" t="s">
        <v>84</v>
      </c>
      <c r="BY90">
        <f t="shared" si="90"/>
        <v>1248045532635.7729</v>
      </c>
      <c r="BZ90">
        <v>46385589533.836304</v>
      </c>
      <c r="CA90">
        <v>52720966883.371872</v>
      </c>
      <c r="CB90">
        <v>66389489264.339073</v>
      </c>
      <c r="CC90">
        <v>83538373060.690598</v>
      </c>
      <c r="CD90">
        <v>101925734602.02652</v>
      </c>
      <c r="CE90">
        <v>110321711572.90845</v>
      </c>
      <c r="CF90">
        <v>112533152716.38387</v>
      </c>
      <c r="CG90">
        <v>136102020866.70837</v>
      </c>
      <c r="CH90">
        <v>154233541852.26819</v>
      </c>
      <c r="CI90">
        <v>126631684032.78262</v>
      </c>
      <c r="CJ90">
        <v>128631634125.22844</v>
      </c>
      <c r="CK90" s="14">
        <f t="shared" ref="CK90" si="117">CJ90</f>
        <v>128631634125.22844</v>
      </c>
      <c r="CL90">
        <f t="shared" si="92"/>
        <v>121086312</v>
      </c>
      <c r="CM90">
        <v>10210971</v>
      </c>
      <c r="CN90">
        <v>10187576</v>
      </c>
      <c r="CO90">
        <v>10158608</v>
      </c>
      <c r="CP90">
        <v>10129552</v>
      </c>
      <c r="CQ90">
        <v>10107146</v>
      </c>
      <c r="CR90">
        <v>10087065</v>
      </c>
      <c r="CS90">
        <v>10071370</v>
      </c>
      <c r="CT90">
        <v>10055780</v>
      </c>
      <c r="CU90">
        <v>10038188</v>
      </c>
      <c r="CV90">
        <v>10022650</v>
      </c>
      <c r="CW90">
        <v>10008703</v>
      </c>
    </row>
    <row r="91" spans="2:101" ht="14.25" customHeight="1" x14ac:dyDescent="0.25">
      <c r="B91" t="s">
        <v>63</v>
      </c>
      <c r="C91" t="s">
        <v>334</v>
      </c>
      <c r="D91">
        <v>70.900487804878054</v>
      </c>
      <c r="E91">
        <v>71.104170731707327</v>
      </c>
      <c r="F91">
        <v>71.310878048780495</v>
      </c>
      <c r="G91">
        <v>71.520609756097571</v>
      </c>
      <c r="I91" t="s">
        <v>85</v>
      </c>
      <c r="J91">
        <v>65566.309174529088</v>
      </c>
      <c r="K91">
        <v>53087.525974316042</v>
      </c>
      <c r="L91">
        <v>38032.658591011561</v>
      </c>
      <c r="M91">
        <v>39616.840309262843</v>
      </c>
      <c r="N91" s="38"/>
      <c r="O91" t="s">
        <v>85</v>
      </c>
      <c r="P91">
        <v>2.2796338694378591</v>
      </c>
      <c r="Q91">
        <v>3.3371270726570117</v>
      </c>
      <c r="R91">
        <v>-0.59623331529162726</v>
      </c>
      <c r="S91">
        <v>-6.9904185605884095</v>
      </c>
      <c r="T91">
        <v>-3.8492415275838852</v>
      </c>
      <c r="U91">
        <f t="shared" si="88"/>
        <v>-1.1638264922738102</v>
      </c>
      <c r="V91" s="38"/>
      <c r="W91" t="s">
        <v>85</v>
      </c>
      <c r="X91" t="s">
        <v>358</v>
      </c>
      <c r="Y91">
        <v>1.5828919778046489</v>
      </c>
      <c r="Z91">
        <v>2.347422430283872</v>
      </c>
      <c r="AA91">
        <v>2.5300854894066216</v>
      </c>
      <c r="AB91">
        <v>1.8595721705991837</v>
      </c>
      <c r="AC91">
        <v>0.34124197897088232</v>
      </c>
      <c r="AD91">
        <v>-0.3462828414635124</v>
      </c>
      <c r="AE91">
        <f t="shared" si="89"/>
        <v>0.6</v>
      </c>
      <c r="AG91" s="277" t="s">
        <v>92</v>
      </c>
      <c r="AH91" s="277">
        <v>0</v>
      </c>
      <c r="AI91" s="277">
        <v>0</v>
      </c>
      <c r="AJ91" s="277">
        <v>3</v>
      </c>
      <c r="AK91" s="277">
        <v>0</v>
      </c>
      <c r="AL91" s="277">
        <v>10</v>
      </c>
      <c r="AM91" s="277">
        <v>0</v>
      </c>
      <c r="AN91" s="277">
        <v>0</v>
      </c>
      <c r="AO91" s="277">
        <v>0</v>
      </c>
      <c r="AP91" s="277">
        <v>60</v>
      </c>
      <c r="AQ91" s="277">
        <v>0</v>
      </c>
      <c r="AR91" s="277">
        <v>73</v>
      </c>
      <c r="AS91" s="277" t="s">
        <v>92</v>
      </c>
      <c r="AT91" s="277">
        <v>0</v>
      </c>
      <c r="AU91" s="277">
        <v>0</v>
      </c>
      <c r="AV91" s="277">
        <v>0</v>
      </c>
      <c r="AW91" s="277">
        <v>0</v>
      </c>
      <c r="AX91" s="277">
        <v>0</v>
      </c>
      <c r="AY91" s="277">
        <v>0</v>
      </c>
      <c r="AZ91" s="277">
        <v>0</v>
      </c>
      <c r="BA91" s="277">
        <v>0</v>
      </c>
      <c r="BB91" s="277">
        <v>32</v>
      </c>
      <c r="BC91" s="277">
        <v>0</v>
      </c>
      <c r="BD91" s="277">
        <v>32</v>
      </c>
      <c r="BE91" s="277" t="s">
        <v>92</v>
      </c>
      <c r="BF91" s="277">
        <v>0</v>
      </c>
      <c r="BG91" s="277">
        <v>6000</v>
      </c>
      <c r="BH91" s="277">
        <v>0</v>
      </c>
      <c r="BI91" s="277">
        <v>0</v>
      </c>
      <c r="BJ91" s="277">
        <v>20000</v>
      </c>
      <c r="BK91" s="277">
        <v>0</v>
      </c>
      <c r="BL91" s="277">
        <v>0</v>
      </c>
      <c r="BM91" s="277">
        <v>0</v>
      </c>
      <c r="BN91" s="277">
        <v>1502215</v>
      </c>
      <c r="BO91" s="277">
        <v>0</v>
      </c>
      <c r="BP91" s="277">
        <v>1528215</v>
      </c>
      <c r="BQ91" s="221"/>
      <c r="BR91" s="279">
        <f t="shared" si="101"/>
        <v>138682780280.2338</v>
      </c>
      <c r="BS91" s="279">
        <f t="shared" si="97"/>
        <v>31852172.394885991</v>
      </c>
      <c r="BT91" s="280">
        <f t="shared" si="98"/>
        <v>2.2918374010722255E-6</v>
      </c>
      <c r="BU91" s="280">
        <f t="shared" si="99"/>
        <v>1.0046410525248112E-6</v>
      </c>
      <c r="BV91" s="280">
        <f t="shared" si="102"/>
        <v>1.1019500740553106E-2</v>
      </c>
      <c r="BX91" t="s">
        <v>85</v>
      </c>
      <c r="BY91">
        <f t="shared" si="90"/>
        <v>157227570499.39056</v>
      </c>
      <c r="BZ91">
        <v>8697298233.8200874</v>
      </c>
      <c r="CA91">
        <v>7922983042.6606836</v>
      </c>
      <c r="CB91">
        <v>8907207933.0298271</v>
      </c>
      <c r="CC91">
        <v>10969898924.063669</v>
      </c>
      <c r="CD91">
        <v>13251434311.421436</v>
      </c>
      <c r="CE91">
        <v>16286323127.432255</v>
      </c>
      <c r="CF91">
        <v>16651492783.542318</v>
      </c>
      <c r="CG91">
        <v>20428232684.271328</v>
      </c>
      <c r="CH91">
        <v>16850723969.611553</v>
      </c>
      <c r="CI91">
        <v>12113363728.578592</v>
      </c>
      <c r="CJ91">
        <v>12574305880.479408</v>
      </c>
      <c r="CK91" s="14">
        <f t="shared" ref="CK91" si="118">CJ91</f>
        <v>12574305880.479408</v>
      </c>
      <c r="CL91">
        <f t="shared" si="92"/>
        <v>3618386</v>
      </c>
      <c r="CM91">
        <v>281000</v>
      </c>
      <c r="CN91">
        <v>285000</v>
      </c>
      <c r="CO91">
        <v>288000</v>
      </c>
      <c r="CP91">
        <v>289521</v>
      </c>
      <c r="CQ91">
        <v>292074</v>
      </c>
      <c r="CR91">
        <v>296734</v>
      </c>
      <c r="CS91">
        <v>303782</v>
      </c>
      <c r="CT91">
        <v>311566</v>
      </c>
      <c r="CU91">
        <v>317414</v>
      </c>
      <c r="CV91">
        <v>318499</v>
      </c>
      <c r="CW91">
        <v>317398</v>
      </c>
    </row>
    <row r="92" spans="2:101" ht="14.25" customHeight="1" x14ac:dyDescent="0.25">
      <c r="B92" t="s">
        <v>224</v>
      </c>
      <c r="C92" t="s">
        <v>335</v>
      </c>
      <c r="D92">
        <v>49.665512195121956</v>
      </c>
      <c r="E92">
        <v>49.95263414634146</v>
      </c>
      <c r="F92">
        <v>50.247219512195123</v>
      </c>
      <c r="G92">
        <v>50.544756097560978</v>
      </c>
      <c r="I92" t="s">
        <v>86</v>
      </c>
      <c r="J92">
        <v>1104.5880300373781</v>
      </c>
      <c r="K92">
        <v>1066.6931747384037</v>
      </c>
      <c r="L92">
        <v>1192.0781462081409</v>
      </c>
      <c r="M92">
        <v>1474.9808242308841</v>
      </c>
      <c r="N92" s="38"/>
      <c r="O92" t="s">
        <v>86</v>
      </c>
      <c r="P92">
        <v>7.7724712048378422</v>
      </c>
      <c r="Q92">
        <v>8.3548575643108478</v>
      </c>
      <c r="R92">
        <v>3.5352650885434258</v>
      </c>
      <c r="S92">
        <v>7.6522642414068969</v>
      </c>
      <c r="T92">
        <v>7.3577130598995666</v>
      </c>
      <c r="U92">
        <f t="shared" si="88"/>
        <v>6.9345142317997155</v>
      </c>
      <c r="V92" s="38"/>
      <c r="W92" t="s">
        <v>86</v>
      </c>
      <c r="X92" t="s">
        <v>359</v>
      </c>
      <c r="Y92">
        <v>1.3670614765151274</v>
      </c>
      <c r="Z92">
        <v>1.3816394597581452</v>
      </c>
      <c r="AA92">
        <v>1.3403818399222651</v>
      </c>
      <c r="AB92">
        <v>1.3403818399224843</v>
      </c>
      <c r="AC92">
        <v>1.3403818399226595</v>
      </c>
      <c r="AD92">
        <v>1.3403818399221554</v>
      </c>
      <c r="AE92">
        <f t="shared" si="89"/>
        <v>1.3</v>
      </c>
      <c r="AG92" s="277" t="s">
        <v>93</v>
      </c>
      <c r="AH92" s="277">
        <v>0</v>
      </c>
      <c r="AI92" s="277">
        <v>0</v>
      </c>
      <c r="AJ92" s="277">
        <v>0</v>
      </c>
      <c r="AK92" s="277">
        <v>242</v>
      </c>
      <c r="AL92" s="277">
        <v>123</v>
      </c>
      <c r="AM92" s="277">
        <v>0</v>
      </c>
      <c r="AN92" s="277">
        <v>0</v>
      </c>
      <c r="AO92" s="277">
        <v>0</v>
      </c>
      <c r="AP92" s="277">
        <v>549</v>
      </c>
      <c r="AQ92" s="277">
        <v>0</v>
      </c>
      <c r="AR92" s="277">
        <v>914</v>
      </c>
      <c r="AS92" s="277" t="s">
        <v>93</v>
      </c>
      <c r="AT92" s="277">
        <v>0</v>
      </c>
      <c r="AU92" s="277">
        <v>0</v>
      </c>
      <c r="AV92" s="277">
        <v>0</v>
      </c>
      <c r="AW92" s="277">
        <v>3300</v>
      </c>
      <c r="AX92" s="277">
        <v>166</v>
      </c>
      <c r="AY92" s="277">
        <v>0</v>
      </c>
      <c r="AZ92" s="277">
        <v>0</v>
      </c>
      <c r="BA92" s="277">
        <v>0</v>
      </c>
      <c r="BB92" s="277">
        <v>4602</v>
      </c>
      <c r="BC92" s="277">
        <v>0</v>
      </c>
      <c r="BD92" s="277">
        <v>8068</v>
      </c>
      <c r="BE92" s="277" t="s">
        <v>93</v>
      </c>
      <c r="BF92" s="277">
        <v>0</v>
      </c>
      <c r="BG92" s="277">
        <v>0</v>
      </c>
      <c r="BH92" s="277">
        <v>0</v>
      </c>
      <c r="BI92" s="277">
        <v>0</v>
      </c>
      <c r="BJ92" s="277">
        <v>9397000</v>
      </c>
      <c r="BK92" s="277">
        <v>0</v>
      </c>
      <c r="BL92" s="277">
        <v>0</v>
      </c>
      <c r="BM92" s="277">
        <v>0</v>
      </c>
      <c r="BN92" s="277">
        <v>24217000</v>
      </c>
      <c r="BO92" s="277">
        <v>0</v>
      </c>
      <c r="BP92" s="277">
        <v>33614000</v>
      </c>
      <c r="BQ92" s="221"/>
      <c r="BR92" s="279">
        <f t="shared" si="101"/>
        <v>55639536533696.672</v>
      </c>
      <c r="BS92" s="279">
        <f t="shared" si="97"/>
        <v>1530405666</v>
      </c>
      <c r="BT92" s="280">
        <f t="shared" si="98"/>
        <v>5.9722727137368035E-7</v>
      </c>
      <c r="BU92" s="280">
        <f t="shared" si="99"/>
        <v>5.2718048418411962E-6</v>
      </c>
      <c r="BV92" s="280">
        <f t="shared" si="102"/>
        <v>6.0413874906457095E-4</v>
      </c>
      <c r="BX92" t="s">
        <v>86</v>
      </c>
      <c r="BY92">
        <f t="shared" si="90"/>
        <v>11841536619589.123</v>
      </c>
      <c r="BZ92">
        <v>460182031503.09515</v>
      </c>
      <c r="CA92">
        <v>477848859030.56915</v>
      </c>
      <c r="CB92">
        <v>507189954396.39801</v>
      </c>
      <c r="CC92">
        <v>599461389810.14807</v>
      </c>
      <c r="CD92">
        <v>721573248762.03198</v>
      </c>
      <c r="CE92">
        <v>834035801005.13867</v>
      </c>
      <c r="CF92">
        <v>951339358745.92639</v>
      </c>
      <c r="CG92">
        <v>1242426253335.1328</v>
      </c>
      <c r="CH92">
        <v>1215992812023.5244</v>
      </c>
      <c r="CI92">
        <v>1377264718250.6306</v>
      </c>
      <c r="CJ92">
        <v>1727111096363.2629</v>
      </c>
      <c r="CK92" s="14">
        <f t="shared" ref="CK92" si="119">CJ92</f>
        <v>1727111096363.2629</v>
      </c>
      <c r="CL92">
        <f t="shared" si="92"/>
        <v>13207526706.405521</v>
      </c>
      <c r="CM92">
        <v>1015923000</v>
      </c>
      <c r="CN92">
        <v>1032473426.1040044</v>
      </c>
      <c r="CO92">
        <v>1048640720.5863045</v>
      </c>
      <c r="CP92">
        <v>1064398611.5515249</v>
      </c>
      <c r="CQ92">
        <v>1079721193.9453681</v>
      </c>
      <c r="CR92">
        <v>1094583000</v>
      </c>
      <c r="CS92">
        <v>1109811147.4504001</v>
      </c>
      <c r="CT92">
        <v>1124786997.0970898</v>
      </c>
      <c r="CU92">
        <v>1139964931.64188</v>
      </c>
      <c r="CV92">
        <v>1155347678.02895</v>
      </c>
      <c r="CW92">
        <v>1170938000</v>
      </c>
    </row>
    <row r="93" spans="2:101" ht="14.25" customHeight="1" x14ac:dyDescent="0.25">
      <c r="B93" t="s">
        <v>64</v>
      </c>
      <c r="C93" t="s">
        <v>336</v>
      </c>
      <c r="D93">
        <v>59.157731707317083</v>
      </c>
      <c r="E93">
        <v>59.639219512195126</v>
      </c>
      <c r="F93">
        <v>60.105268292682936</v>
      </c>
      <c r="G93">
        <v>60.556926829268299</v>
      </c>
      <c r="I93" t="s">
        <v>87</v>
      </c>
      <c r="J93">
        <v>1859.3026388731525</v>
      </c>
      <c r="K93">
        <v>2171.7048002239931</v>
      </c>
      <c r="L93">
        <v>2271.7883718919925</v>
      </c>
      <c r="M93">
        <v>2945.5766910680668</v>
      </c>
      <c r="N93" s="38"/>
      <c r="O93" t="s">
        <v>87</v>
      </c>
      <c r="P93">
        <v>4.3008561910340148</v>
      </c>
      <c r="Q93">
        <v>5.1815768223187035</v>
      </c>
      <c r="R93">
        <v>4.8904419668719328</v>
      </c>
      <c r="S93">
        <v>3.4905903046269913</v>
      </c>
      <c r="T93">
        <v>5.0182746847786461</v>
      </c>
      <c r="U93">
        <f t="shared" si="88"/>
        <v>4.5763479939260581</v>
      </c>
      <c r="V93" s="38"/>
      <c r="W93" t="s">
        <v>87</v>
      </c>
      <c r="X93" t="s">
        <v>360</v>
      </c>
      <c r="Y93">
        <v>1.1934578841635501</v>
      </c>
      <c r="Z93">
        <v>1.1440403636581267</v>
      </c>
      <c r="AA93">
        <v>1.1000575435660327</v>
      </c>
      <c r="AB93">
        <v>1.0651959063115435</v>
      </c>
      <c r="AC93">
        <v>1.0429900378826862</v>
      </c>
      <c r="AD93">
        <v>1.0293478596952839</v>
      </c>
      <c r="AE93">
        <f t="shared" si="89"/>
        <v>1</v>
      </c>
      <c r="AG93" s="277" t="s">
        <v>94</v>
      </c>
      <c r="AH93" s="277">
        <v>0</v>
      </c>
      <c r="AI93" s="277">
        <v>0</v>
      </c>
      <c r="AJ93" s="277">
        <v>0</v>
      </c>
      <c r="AK93" s="277">
        <v>0</v>
      </c>
      <c r="AL93" s="277">
        <v>0</v>
      </c>
      <c r="AM93" s="277">
        <v>0</v>
      </c>
      <c r="AN93" s="277">
        <v>0</v>
      </c>
      <c r="AO93" s="277">
        <v>0</v>
      </c>
      <c r="AP93" s="277">
        <v>14</v>
      </c>
      <c r="AQ93" s="277">
        <v>0</v>
      </c>
      <c r="AR93" s="277">
        <v>14</v>
      </c>
      <c r="AS93" s="277" t="s">
        <v>94</v>
      </c>
      <c r="AT93" s="277">
        <v>0</v>
      </c>
      <c r="AU93" s="277">
        <v>0</v>
      </c>
      <c r="AV93" s="277">
        <v>0</v>
      </c>
      <c r="AW93" s="277">
        <v>12</v>
      </c>
      <c r="AX93" s="277">
        <v>0</v>
      </c>
      <c r="AY93" s="277">
        <v>0</v>
      </c>
      <c r="AZ93" s="277">
        <v>0</v>
      </c>
      <c r="BA93" s="277">
        <v>0</v>
      </c>
      <c r="BB93" s="277">
        <v>225</v>
      </c>
      <c r="BC93" s="277">
        <v>0</v>
      </c>
      <c r="BD93" s="277">
        <v>237</v>
      </c>
      <c r="BE93" s="277" t="s">
        <v>94</v>
      </c>
      <c r="BF93" s="277">
        <v>0</v>
      </c>
      <c r="BG93" s="277">
        <v>0</v>
      </c>
      <c r="BH93" s="277">
        <v>0</v>
      </c>
      <c r="BI93" s="277">
        <v>0</v>
      </c>
      <c r="BJ93" s="277">
        <v>0</v>
      </c>
      <c r="BK93" s="277">
        <v>0</v>
      </c>
      <c r="BL93" s="277">
        <v>0</v>
      </c>
      <c r="BM93" s="277">
        <v>0</v>
      </c>
      <c r="BN93" s="277">
        <v>0</v>
      </c>
      <c r="BO93" s="277">
        <v>0</v>
      </c>
      <c r="BP93" s="277">
        <v>0</v>
      </c>
      <c r="BQ93" s="221"/>
      <c r="BR93" s="279">
        <f t="shared" si="101"/>
        <v>197573538674.79501</v>
      </c>
      <c r="BS93" s="279">
        <f t="shared" si="97"/>
        <v>65613500</v>
      </c>
      <c r="BT93" s="280">
        <f t="shared" si="98"/>
        <v>2.1337072401258888E-7</v>
      </c>
      <c r="BU93" s="280">
        <f t="shared" si="99"/>
        <v>3.6120615422131115E-6</v>
      </c>
      <c r="BV93" s="280">
        <f t="shared" si="102"/>
        <v>0</v>
      </c>
      <c r="BX93" t="s">
        <v>87</v>
      </c>
      <c r="BY93">
        <f t="shared" si="90"/>
        <v>4558110306648.1162</v>
      </c>
      <c r="BZ93">
        <v>165021012261.50867</v>
      </c>
      <c r="CA93">
        <v>160446947638.31348</v>
      </c>
      <c r="CB93">
        <v>195660611033.84912</v>
      </c>
      <c r="CC93">
        <v>234772458818.09644</v>
      </c>
      <c r="CD93">
        <v>256836883304.55344</v>
      </c>
      <c r="CE93">
        <v>285868610016.59149</v>
      </c>
      <c r="CF93">
        <v>364570525997.05414</v>
      </c>
      <c r="CG93">
        <v>432216737774.86053</v>
      </c>
      <c r="CH93">
        <v>510244548959.96661</v>
      </c>
      <c r="CI93">
        <v>539355489059.60956</v>
      </c>
      <c r="CJ93">
        <v>706558240891.85669</v>
      </c>
      <c r="CK93" s="14">
        <f t="shared" ref="CK93" si="120">CJ93</f>
        <v>706558240891.85669</v>
      </c>
      <c r="CL93">
        <f t="shared" si="92"/>
        <v>2736862032</v>
      </c>
      <c r="CM93">
        <v>213395411</v>
      </c>
      <c r="CN93">
        <v>216203499</v>
      </c>
      <c r="CO93">
        <v>219026365</v>
      </c>
      <c r="CP93">
        <v>221839235</v>
      </c>
      <c r="CQ93">
        <v>224606531</v>
      </c>
      <c r="CR93">
        <v>227303175</v>
      </c>
      <c r="CS93">
        <v>229918547</v>
      </c>
      <c r="CT93">
        <v>232461746</v>
      </c>
      <c r="CU93">
        <v>234951154</v>
      </c>
      <c r="CV93">
        <v>237414495</v>
      </c>
      <c r="CW93">
        <v>239870937</v>
      </c>
    </row>
    <row r="94" spans="2:101" ht="14.25" customHeight="1" x14ac:dyDescent="0.25">
      <c r="B94" t="s">
        <v>65</v>
      </c>
      <c r="C94" t="s">
        <v>337</v>
      </c>
      <c r="D94">
        <v>72.691463414634143</v>
      </c>
      <c r="E94">
        <v>72.814634146341476</v>
      </c>
      <c r="F94">
        <v>73.770731707317083</v>
      </c>
      <c r="G94">
        <v>74.824390243902442</v>
      </c>
      <c r="I94" t="s">
        <v>361</v>
      </c>
      <c r="J94">
        <v>4004.4227496743733</v>
      </c>
      <c r="K94">
        <v>4678.2488018142922</v>
      </c>
      <c r="L94">
        <v>4525.9486080334427</v>
      </c>
      <c r="N94" s="38"/>
      <c r="O94" t="s">
        <v>361</v>
      </c>
      <c r="P94">
        <v>4.6185670015271398</v>
      </c>
      <c r="Q94">
        <v>6.5366476767202215</v>
      </c>
      <c r="R94">
        <v>1.0917570819722187</v>
      </c>
      <c r="S94">
        <v>0.61986316174100864</v>
      </c>
      <c r="U94">
        <f t="shared" si="88"/>
        <v>3.2167087304901472</v>
      </c>
      <c r="V94" s="38"/>
      <c r="W94" t="s">
        <v>361</v>
      </c>
      <c r="X94" t="s">
        <v>362</v>
      </c>
      <c r="Y94">
        <v>1.2100158504752594</v>
      </c>
      <c r="Z94">
        <v>1.2116949659851151</v>
      </c>
      <c r="AA94">
        <v>1.2018543740254646</v>
      </c>
      <c r="AB94">
        <v>1.1881082579801705</v>
      </c>
      <c r="AC94">
        <v>1.166041900506898</v>
      </c>
      <c r="AD94">
        <v>1.1372260094318898</v>
      </c>
      <c r="AE94">
        <f t="shared" si="89"/>
        <v>1.2</v>
      </c>
      <c r="AG94" s="277" t="s">
        <v>95</v>
      </c>
      <c r="AH94" s="277">
        <v>0</v>
      </c>
      <c r="AI94" s="277">
        <v>0</v>
      </c>
      <c r="AJ94" s="277">
        <v>0</v>
      </c>
      <c r="AK94" s="277">
        <v>3</v>
      </c>
      <c r="AL94" s="277">
        <v>47</v>
      </c>
      <c r="AM94" s="277">
        <v>0</v>
      </c>
      <c r="AN94" s="277">
        <v>0</v>
      </c>
      <c r="AO94" s="277">
        <v>48</v>
      </c>
      <c r="AP94" s="277">
        <v>0</v>
      </c>
      <c r="AQ94" s="277">
        <v>0</v>
      </c>
      <c r="AR94" s="277">
        <v>98</v>
      </c>
      <c r="AS94" s="277" t="s">
        <v>95</v>
      </c>
      <c r="AT94" s="277">
        <v>0</v>
      </c>
      <c r="AU94" s="277">
        <v>0</v>
      </c>
      <c r="AV94" s="277">
        <v>0</v>
      </c>
      <c r="AW94" s="277">
        <v>12</v>
      </c>
      <c r="AX94" s="277">
        <v>700</v>
      </c>
      <c r="AY94" s="277">
        <v>0</v>
      </c>
      <c r="AZ94" s="277">
        <v>0</v>
      </c>
      <c r="BA94" s="277">
        <v>0</v>
      </c>
      <c r="BB94" s="277">
        <v>0</v>
      </c>
      <c r="BC94" s="277">
        <v>0</v>
      </c>
      <c r="BD94" s="277">
        <v>712</v>
      </c>
      <c r="BE94" s="277" t="s">
        <v>95</v>
      </c>
      <c r="BF94" s="277">
        <v>0</v>
      </c>
      <c r="BG94" s="277">
        <v>0</v>
      </c>
      <c r="BH94" s="277">
        <v>0</v>
      </c>
      <c r="BI94" s="277">
        <v>0</v>
      </c>
      <c r="BJ94" s="277">
        <v>308965</v>
      </c>
      <c r="BK94" s="277">
        <v>0</v>
      </c>
      <c r="BL94" s="277">
        <v>0</v>
      </c>
      <c r="BM94" s="277">
        <v>0</v>
      </c>
      <c r="BN94" s="277">
        <v>0</v>
      </c>
      <c r="BO94" s="277">
        <v>0</v>
      </c>
      <c r="BP94" s="277">
        <v>308965</v>
      </c>
      <c r="BQ94" s="221"/>
      <c r="BR94" s="279">
        <f t="shared" si="101"/>
        <v>928913111296.26099</v>
      </c>
      <c r="BS94" s="279">
        <f t="shared" si="97"/>
        <v>184693317</v>
      </c>
      <c r="BT94" s="280">
        <f t="shared" si="98"/>
        <v>5.3060934522065025E-7</v>
      </c>
      <c r="BU94" s="280">
        <f t="shared" si="99"/>
        <v>3.8550393244602348E-6</v>
      </c>
      <c r="BV94" s="280">
        <f t="shared" si="102"/>
        <v>3.3260914959941921E-4</v>
      </c>
      <c r="BX94" t="s">
        <v>710</v>
      </c>
      <c r="BY94">
        <f t="shared" si="90"/>
        <v>2663967611510.2866</v>
      </c>
      <c r="BZ94">
        <v>101286514977.45734</v>
      </c>
      <c r="CA94">
        <v>115438386681.92885</v>
      </c>
      <c r="CB94">
        <v>116420833373.6758</v>
      </c>
      <c r="CC94">
        <v>135409681532.10822</v>
      </c>
      <c r="CD94">
        <v>163226579221.09576</v>
      </c>
      <c r="CE94">
        <v>192014940324.05362</v>
      </c>
      <c r="CF94">
        <v>222880533511.28671</v>
      </c>
      <c r="CG94">
        <v>286057933325.51819</v>
      </c>
      <c r="CH94">
        <v>338187289004.7547</v>
      </c>
      <c r="CI94">
        <v>331014973186.13586</v>
      </c>
      <c r="CJ94" s="14">
        <f t="shared" ref="CJ94" si="121">CI94</f>
        <v>331014973186.13586</v>
      </c>
      <c r="CK94" s="14">
        <f t="shared" ref="CK94" si="122">CJ94</f>
        <v>331014973186.13586</v>
      </c>
      <c r="CL94">
        <f t="shared" si="92"/>
        <v>840947030</v>
      </c>
      <c r="CM94">
        <v>65342319</v>
      </c>
      <c r="CN94">
        <v>66313553</v>
      </c>
      <c r="CO94">
        <v>67212850</v>
      </c>
      <c r="CP94">
        <v>68061695</v>
      </c>
      <c r="CQ94">
        <v>68893323</v>
      </c>
      <c r="CR94">
        <v>69732007</v>
      </c>
      <c r="CS94">
        <v>70582086</v>
      </c>
      <c r="CT94">
        <v>71435498</v>
      </c>
      <c r="CU94">
        <v>72289291</v>
      </c>
      <c r="CV94">
        <v>73137148</v>
      </c>
      <c r="CW94">
        <v>73973630</v>
      </c>
    </row>
    <row r="95" spans="2:101" ht="14.25" customHeight="1" x14ac:dyDescent="0.25">
      <c r="B95" t="s">
        <v>66</v>
      </c>
      <c r="C95" t="s">
        <v>338</v>
      </c>
      <c r="D95">
        <v>55.951560975609766</v>
      </c>
      <c r="E95">
        <v>56.723926829268301</v>
      </c>
      <c r="F95">
        <v>57.450780487804884</v>
      </c>
      <c r="G95">
        <v>58.118170731707316</v>
      </c>
      <c r="I95" t="s">
        <v>232</v>
      </c>
      <c r="J95">
        <v>1945.5396326350105</v>
      </c>
      <c r="K95">
        <v>2867.2950843826256</v>
      </c>
      <c r="L95">
        <v>2096.8510541036726</v>
      </c>
      <c r="M95">
        <v>2564.7268587413519</v>
      </c>
      <c r="N95" s="38"/>
      <c r="O95" t="s">
        <v>232</v>
      </c>
      <c r="P95">
        <v>3.0831770584602651</v>
      </c>
      <c r="Q95">
        <v>-1.4788844497762454</v>
      </c>
      <c r="R95">
        <v>6.2863266280731409</v>
      </c>
      <c r="S95">
        <v>1.1418742889981388</v>
      </c>
      <c r="T95">
        <v>-2.1153405627447626</v>
      </c>
      <c r="U95">
        <f t="shared" si="88"/>
        <v>1.3834305926021073</v>
      </c>
      <c r="V95" s="38"/>
      <c r="W95" t="s">
        <v>232</v>
      </c>
      <c r="X95" t="s">
        <v>363</v>
      </c>
      <c r="Y95">
        <v>2.5668223127369272</v>
      </c>
      <c r="Z95">
        <v>3.023599999999993</v>
      </c>
      <c r="AA95">
        <v>3.023599999999993</v>
      </c>
      <c r="AB95">
        <v>3.023599999999993</v>
      </c>
      <c r="AC95">
        <v>3.023599999999993</v>
      </c>
      <c r="AD95">
        <v>3.023599999999993</v>
      </c>
      <c r="AE95">
        <f t="shared" si="89"/>
        <v>3</v>
      </c>
      <c r="AG95" s="277" t="s">
        <v>96</v>
      </c>
      <c r="AH95" s="277">
        <v>0</v>
      </c>
      <c r="AI95" s="277">
        <v>196</v>
      </c>
      <c r="AJ95" s="277">
        <v>674</v>
      </c>
      <c r="AK95" s="277">
        <v>0</v>
      </c>
      <c r="AL95" s="277">
        <v>745</v>
      </c>
      <c r="AM95" s="277">
        <v>0</v>
      </c>
      <c r="AN95" s="277">
        <v>0</v>
      </c>
      <c r="AO95" s="277">
        <v>56</v>
      </c>
      <c r="AP95" s="277">
        <v>0</v>
      </c>
      <c r="AQ95" s="277">
        <v>0</v>
      </c>
      <c r="AR95" s="277">
        <v>1671</v>
      </c>
      <c r="AS95" s="277" t="s">
        <v>96</v>
      </c>
      <c r="AT95" s="277">
        <v>0</v>
      </c>
      <c r="AU95" s="277">
        <v>0</v>
      </c>
      <c r="AV95" s="277">
        <v>0</v>
      </c>
      <c r="AW95" s="277">
        <v>0</v>
      </c>
      <c r="AX95" s="277">
        <v>9</v>
      </c>
      <c r="AY95" s="277">
        <v>0</v>
      </c>
      <c r="AZ95" s="277">
        <v>0</v>
      </c>
      <c r="BA95" s="277">
        <v>26</v>
      </c>
      <c r="BB95" s="277">
        <v>0</v>
      </c>
      <c r="BC95" s="277">
        <v>0</v>
      </c>
      <c r="BD95" s="277">
        <v>35</v>
      </c>
      <c r="BE95" s="281" t="s">
        <v>96</v>
      </c>
      <c r="BF95" s="281">
        <v>0</v>
      </c>
      <c r="BG95" s="281">
        <v>0</v>
      </c>
      <c r="BH95" s="281">
        <v>0</v>
      </c>
      <c r="BI95" s="281">
        <v>0</v>
      </c>
      <c r="BJ95" s="281">
        <v>538</v>
      </c>
      <c r="BK95" s="281">
        <v>0</v>
      </c>
      <c r="BL95" s="281">
        <v>0</v>
      </c>
      <c r="BM95" s="281">
        <v>0</v>
      </c>
      <c r="BN95" s="281">
        <v>0</v>
      </c>
      <c r="BO95" s="281">
        <v>0</v>
      </c>
      <c r="BP95" s="281">
        <v>538</v>
      </c>
      <c r="BQ95" s="224"/>
      <c r="BR95" s="129">
        <f t="shared" si="101"/>
        <v>260465107275.62323</v>
      </c>
      <c r="BS95" s="129">
        <f t="shared" si="97"/>
        <v>433348968</v>
      </c>
      <c r="BT95" s="282">
        <f t="shared" si="98"/>
        <v>3.8560147211427076E-6</v>
      </c>
      <c r="BU95" s="282">
        <f t="shared" si="99"/>
        <v>8.0766316720523499E-8</v>
      </c>
      <c r="BV95" s="282">
        <f t="shared" si="102"/>
        <v>2.0655357856846843E-6</v>
      </c>
      <c r="BX95" t="s">
        <v>232</v>
      </c>
      <c r="BY95">
        <f t="shared" si="90"/>
        <v>538928224927.35114</v>
      </c>
      <c r="BZ95">
        <v>25857106735.751297</v>
      </c>
      <c r="CA95">
        <v>18936094867.807156</v>
      </c>
      <c r="CB95">
        <v>18969591211.0373</v>
      </c>
      <c r="CD95">
        <v>25755086058.74749</v>
      </c>
      <c r="CE95">
        <v>31316963994.565216</v>
      </c>
      <c r="CF95">
        <v>45080072236.608971</v>
      </c>
      <c r="CG95">
        <v>56989916307.98661</v>
      </c>
      <c r="CH95">
        <v>86530068728.522339</v>
      </c>
      <c r="CI95">
        <v>65192699145.299149</v>
      </c>
      <c r="CJ95">
        <v>82150312820.512817</v>
      </c>
      <c r="CK95" s="14">
        <f t="shared" ref="CK95" si="123">CJ95</f>
        <v>82150312820.512817</v>
      </c>
      <c r="CL95">
        <f t="shared" si="92"/>
        <v>338625984.76606697</v>
      </c>
      <c r="CM95">
        <v>24313640.499999996</v>
      </c>
      <c r="CN95">
        <v>24937728.449392647</v>
      </c>
      <c r="CO95">
        <v>25577835.627521407</v>
      </c>
      <c r="CP95">
        <v>26234373.21952381</v>
      </c>
      <c r="CQ95">
        <v>26907762.964929231</v>
      </c>
      <c r="CR95">
        <v>27598437.428571399</v>
      </c>
      <c r="CS95">
        <v>28432903.782661684</v>
      </c>
      <c r="CT95">
        <v>29292601.061434243</v>
      </c>
      <c r="CU95">
        <v>30178292.147127766</v>
      </c>
      <c r="CV95">
        <v>31090762.988488317</v>
      </c>
      <c r="CW95">
        <v>32030823.298208248</v>
      </c>
    </row>
    <row r="96" spans="2:101" ht="14.25" customHeight="1" x14ac:dyDescent="0.25">
      <c r="B96" t="s">
        <v>608</v>
      </c>
      <c r="C96" t="s">
        <v>609</v>
      </c>
      <c r="D96">
        <v>79.482926829268294</v>
      </c>
      <c r="E96">
        <v>79.631707317073179</v>
      </c>
      <c r="F96">
        <v>79.980487804878067</v>
      </c>
      <c r="I96" t="s">
        <v>89</v>
      </c>
      <c r="J96">
        <v>59488.95152109085</v>
      </c>
      <c r="K96">
        <v>59573.369348619519</v>
      </c>
      <c r="L96">
        <v>49737.926968329928</v>
      </c>
      <c r="M96">
        <v>47170.20426831545</v>
      </c>
      <c r="N96" s="38"/>
      <c r="O96" t="s">
        <v>89</v>
      </c>
      <c r="P96">
        <v>2.8292524572872679</v>
      </c>
      <c r="Q96">
        <v>2.8504982841300688</v>
      </c>
      <c r="R96">
        <v>-4.4793935876864595</v>
      </c>
      <c r="S96">
        <v>-7.688239975277412</v>
      </c>
      <c r="T96">
        <v>-0.78664969628006531</v>
      </c>
      <c r="U96">
        <f t="shared" si="88"/>
        <v>-1.4549065035653199</v>
      </c>
      <c r="V96" s="38"/>
      <c r="W96" t="s">
        <v>89</v>
      </c>
      <c r="X96" t="s">
        <v>364</v>
      </c>
      <c r="Y96">
        <v>2.2026100531120498</v>
      </c>
      <c r="Z96">
        <v>2.3854803043492119</v>
      </c>
      <c r="AA96">
        <v>2.2418706399049033</v>
      </c>
      <c r="AB96">
        <v>1.5656706406500538</v>
      </c>
      <c r="AC96">
        <v>0.74869013283806085</v>
      </c>
      <c r="AD96">
        <v>0.50306737631432086</v>
      </c>
      <c r="AE96">
        <f t="shared" si="89"/>
        <v>0.9</v>
      </c>
      <c r="AG96" s="277" t="s">
        <v>97</v>
      </c>
      <c r="AH96" s="277">
        <v>0</v>
      </c>
      <c r="AI96" s="277">
        <v>0</v>
      </c>
      <c r="AJ96" s="277">
        <v>0</v>
      </c>
      <c r="AK96" s="277">
        <v>0</v>
      </c>
      <c r="AL96" s="277">
        <v>0</v>
      </c>
      <c r="AM96" s="277">
        <v>0</v>
      </c>
      <c r="AN96" s="277">
        <v>0</v>
      </c>
      <c r="AO96" s="277">
        <v>0</v>
      </c>
      <c r="AP96" s="277">
        <v>0</v>
      </c>
      <c r="AQ96" s="277">
        <v>0</v>
      </c>
      <c r="AR96" s="277">
        <v>0</v>
      </c>
      <c r="AS96" s="277" t="s">
        <v>97</v>
      </c>
      <c r="AT96" s="277">
        <v>0</v>
      </c>
      <c r="AU96" s="277">
        <v>0</v>
      </c>
      <c r="AV96" s="277">
        <v>0</v>
      </c>
      <c r="AW96" s="277">
        <v>0</v>
      </c>
      <c r="AX96" s="277">
        <v>0</v>
      </c>
      <c r="AY96" s="277">
        <v>0</v>
      </c>
      <c r="AZ96" s="277">
        <v>0</v>
      </c>
      <c r="BA96" s="277">
        <v>0</v>
      </c>
      <c r="BB96" s="277">
        <v>0</v>
      </c>
      <c r="BC96" s="277">
        <v>0</v>
      </c>
      <c r="BD96" s="277">
        <v>0</v>
      </c>
      <c r="BE96" s="277" t="s">
        <v>97</v>
      </c>
      <c r="BF96" s="277">
        <v>0</v>
      </c>
      <c r="BG96" s="277">
        <v>0</v>
      </c>
      <c r="BH96" s="277">
        <v>0</v>
      </c>
      <c r="BI96" s="277">
        <v>0</v>
      </c>
      <c r="BJ96" s="277">
        <v>0</v>
      </c>
      <c r="BK96" s="277">
        <v>0</v>
      </c>
      <c r="BL96" s="277">
        <v>0</v>
      </c>
      <c r="BM96" s="277">
        <v>0</v>
      </c>
      <c r="BN96" s="277">
        <v>0</v>
      </c>
      <c r="BO96" s="277">
        <v>0</v>
      </c>
      <c r="BP96" s="277">
        <v>0</v>
      </c>
      <c r="BQ96" s="221"/>
      <c r="BR96" s="279">
        <f t="shared" si="101"/>
        <v>1311473978.7357378</v>
      </c>
      <c r="BS96" s="279">
        <f t="shared" si="97"/>
        <v>1110097</v>
      </c>
      <c r="BT96" s="280">
        <f t="shared" si="98"/>
        <v>0</v>
      </c>
      <c r="BU96" s="280">
        <f t="shared" si="99"/>
        <v>0</v>
      </c>
      <c r="BV96" s="280">
        <f t="shared" si="102"/>
        <v>0</v>
      </c>
      <c r="BX96" t="s">
        <v>89</v>
      </c>
      <c r="BY96">
        <f t="shared" si="90"/>
        <v>2259537599103.0122</v>
      </c>
      <c r="BZ96">
        <v>96754681393.034836</v>
      </c>
      <c r="CA96">
        <v>104819389066.66667</v>
      </c>
      <c r="CB96">
        <v>122777746130.24657</v>
      </c>
      <c r="CC96">
        <v>158022711531.60272</v>
      </c>
      <c r="CD96">
        <v>185436541575.5589</v>
      </c>
      <c r="CE96">
        <v>201852362961.99573</v>
      </c>
      <c r="CF96">
        <v>222473592844.92957</v>
      </c>
      <c r="CG96">
        <v>259189257039.73788</v>
      </c>
      <c r="CH96">
        <v>263652847978.90649</v>
      </c>
      <c r="CI96">
        <v>221778531552.01898</v>
      </c>
      <c r="CJ96">
        <v>211389968514.15692</v>
      </c>
      <c r="CK96" s="14">
        <f t="shared" ref="CK96" si="124">CJ96</f>
        <v>211389968514.15692</v>
      </c>
      <c r="CL96">
        <f t="shared" si="92"/>
        <v>50294818</v>
      </c>
      <c r="CM96">
        <v>3805174</v>
      </c>
      <c r="CN96">
        <v>3866243</v>
      </c>
      <c r="CO96">
        <v>3931947</v>
      </c>
      <c r="CP96">
        <v>3996521</v>
      </c>
      <c r="CQ96">
        <v>4070262</v>
      </c>
      <c r="CR96">
        <v>4159913.9999999995</v>
      </c>
      <c r="CS96">
        <v>4260341</v>
      </c>
      <c r="CT96">
        <v>4356931</v>
      </c>
      <c r="CU96">
        <v>4425683</v>
      </c>
      <c r="CV96">
        <v>4458942</v>
      </c>
      <c r="CW96">
        <v>4481430</v>
      </c>
    </row>
    <row r="97" spans="2:101" ht="14.25" customHeight="1" x14ac:dyDescent="0.25">
      <c r="B97" t="s">
        <v>67</v>
      </c>
      <c r="C97" t="s">
        <v>339</v>
      </c>
      <c r="D97">
        <v>68.679195121951224</v>
      </c>
      <c r="E97">
        <v>68.831634146341472</v>
      </c>
      <c r="F97">
        <v>68.97158536585367</v>
      </c>
      <c r="G97">
        <v>69.102024390243912</v>
      </c>
      <c r="I97" t="s">
        <v>233</v>
      </c>
      <c r="J97">
        <v>50191.061724992629</v>
      </c>
      <c r="N97" s="38"/>
      <c r="O97" t="s">
        <v>233</v>
      </c>
      <c r="P97">
        <v>6.8928980868011536</v>
      </c>
      <c r="Q97">
        <v>6.6990751573217722</v>
      </c>
      <c r="U97">
        <f t="shared" si="88"/>
        <v>6.7959866220614629</v>
      </c>
      <c r="V97" s="38"/>
      <c r="W97" t="s">
        <v>233</v>
      </c>
      <c r="X97" t="s">
        <v>615</v>
      </c>
      <c r="Y97">
        <v>0.73273269541213248</v>
      </c>
      <c r="Z97">
        <v>0.75222034476902211</v>
      </c>
      <c r="AA97">
        <v>0.74783569890292412</v>
      </c>
      <c r="AB97">
        <v>0.73006011340872934</v>
      </c>
      <c r="AC97">
        <v>0.6822804799857497</v>
      </c>
      <c r="AD97">
        <v>0.61854494632007573</v>
      </c>
      <c r="AE97">
        <f t="shared" si="89"/>
        <v>0.7</v>
      </c>
      <c r="AG97" s="277" t="s">
        <v>958</v>
      </c>
      <c r="AH97" s="277">
        <v>610000</v>
      </c>
      <c r="AI97" s="277">
        <v>0</v>
      </c>
      <c r="AJ97" s="277">
        <v>4</v>
      </c>
      <c r="AK97" s="277">
        <v>0</v>
      </c>
      <c r="AL97" s="277">
        <v>1259</v>
      </c>
      <c r="AM97" s="277">
        <v>0</v>
      </c>
      <c r="AN97" s="277">
        <v>0</v>
      </c>
      <c r="AO97" s="277">
        <v>0</v>
      </c>
      <c r="AP97" s="277">
        <v>73</v>
      </c>
      <c r="AQ97" s="277">
        <v>0</v>
      </c>
      <c r="AR97" s="277">
        <v>611336</v>
      </c>
      <c r="AS97" s="277" t="s">
        <v>958</v>
      </c>
      <c r="AT97" s="277">
        <v>0</v>
      </c>
      <c r="AU97" s="277">
        <v>0</v>
      </c>
      <c r="AV97" s="277">
        <v>0</v>
      </c>
      <c r="AW97" s="277">
        <v>0</v>
      </c>
      <c r="AX97" s="277">
        <v>1257</v>
      </c>
      <c r="AY97" s="277">
        <v>0</v>
      </c>
      <c r="AZ97" s="277">
        <v>0</v>
      </c>
      <c r="BA97" s="277">
        <v>0</v>
      </c>
      <c r="BB97" s="277">
        <v>180</v>
      </c>
      <c r="BC97" s="277">
        <v>0</v>
      </c>
      <c r="BD97" s="277">
        <v>1437</v>
      </c>
      <c r="BE97" s="277" t="s">
        <v>976</v>
      </c>
      <c r="BF97" s="277">
        <v>0</v>
      </c>
      <c r="BG97" s="277">
        <v>0</v>
      </c>
      <c r="BH97" s="277">
        <v>0</v>
      </c>
      <c r="BI97" s="277">
        <v>0</v>
      </c>
      <c r="BJ97" s="277">
        <v>329400</v>
      </c>
      <c r="BK97" s="277">
        <v>0</v>
      </c>
      <c r="BL97" s="277">
        <v>0</v>
      </c>
      <c r="BM97" s="277">
        <v>0</v>
      </c>
      <c r="BN97" s="277">
        <v>6000500</v>
      </c>
      <c r="BO97" s="277">
        <v>0</v>
      </c>
      <c r="BP97" s="277">
        <v>6329900</v>
      </c>
      <c r="BQ97" s="221"/>
      <c r="BR97" s="279">
        <f t="shared" si="101"/>
        <v>0</v>
      </c>
      <c r="BS97" s="279">
        <f t="shared" si="97"/>
        <v>284970001</v>
      </c>
      <c r="BT97" s="280">
        <f t="shared" si="98"/>
        <v>2.1452644062699075E-3</v>
      </c>
      <c r="BU97" s="280">
        <f t="shared" si="99"/>
        <v>5.0426360492590934E-6</v>
      </c>
      <c r="BV97" s="280"/>
      <c r="BX97" t="s">
        <v>233</v>
      </c>
      <c r="BY97">
        <f t="shared" si="90"/>
        <v>36830384070.025833</v>
      </c>
      <c r="BZ97">
        <v>1563667799.6157823</v>
      </c>
      <c r="CA97">
        <v>1614595290.9181993</v>
      </c>
      <c r="CB97">
        <v>1897606791.4335325</v>
      </c>
      <c r="CC97">
        <v>2264911806.9035363</v>
      </c>
      <c r="CD97">
        <v>2758117365.0486336</v>
      </c>
      <c r="CE97">
        <v>2915710378.2829862</v>
      </c>
      <c r="CF97">
        <v>3437450711.5502815</v>
      </c>
      <c r="CG97">
        <v>4075664785.2545762</v>
      </c>
      <c r="CH97" s="14">
        <f t="shared" ref="CH97:CJ97" si="125">CG97</f>
        <v>4075664785.2545762</v>
      </c>
      <c r="CI97" s="14">
        <f t="shared" si="125"/>
        <v>4075664785.2545762</v>
      </c>
      <c r="CJ97" s="14">
        <f t="shared" si="125"/>
        <v>4075664785.2545762</v>
      </c>
      <c r="CK97" s="14">
        <f t="shared" ref="CK97" si="126">CJ97</f>
        <v>4075664785.2545762</v>
      </c>
      <c r="CL97">
        <f t="shared" si="92"/>
        <v>962565</v>
      </c>
      <c r="CM97">
        <v>76803</v>
      </c>
      <c r="CN97">
        <v>77577</v>
      </c>
      <c r="CO97">
        <v>78246</v>
      </c>
      <c r="CP97">
        <v>78840</v>
      </c>
      <c r="CQ97">
        <v>79410</v>
      </c>
      <c r="CR97">
        <v>79994</v>
      </c>
      <c r="CS97">
        <v>80598</v>
      </c>
      <c r="CT97">
        <v>81203</v>
      </c>
      <c r="CU97">
        <v>81798</v>
      </c>
      <c r="CV97">
        <v>82358</v>
      </c>
      <c r="CW97">
        <v>82869</v>
      </c>
    </row>
    <row r="98" spans="2:101" ht="14.25" customHeight="1" x14ac:dyDescent="0.25">
      <c r="B98" t="s">
        <v>68</v>
      </c>
      <c r="C98" t="s">
        <v>340</v>
      </c>
      <c r="D98">
        <v>79.214634146341467</v>
      </c>
      <c r="E98">
        <v>79.263414634146358</v>
      </c>
      <c r="F98">
        <v>79.568292682926838</v>
      </c>
      <c r="G98">
        <v>79.719512195121965</v>
      </c>
      <c r="I98" t="s">
        <v>90</v>
      </c>
      <c r="J98">
        <v>23257.281361058755</v>
      </c>
      <c r="K98">
        <v>27651.796365389982</v>
      </c>
      <c r="L98">
        <v>26102.350574593951</v>
      </c>
      <c r="M98">
        <v>28504.145696896401</v>
      </c>
      <c r="N98" s="38"/>
      <c r="O98" t="s">
        <v>90</v>
      </c>
      <c r="P98">
        <v>3.8462995125068176</v>
      </c>
      <c r="Q98">
        <v>3.4609084857325456</v>
      </c>
      <c r="R98">
        <v>2.4257109963453445</v>
      </c>
      <c r="S98">
        <v>-1.6140084704524327</v>
      </c>
      <c r="T98">
        <v>2.7567140731120929</v>
      </c>
      <c r="U98">
        <f t="shared" si="88"/>
        <v>2.1751249194488738</v>
      </c>
      <c r="V98" s="38"/>
      <c r="W98" t="s">
        <v>90</v>
      </c>
      <c r="X98" t="s">
        <v>365</v>
      </c>
      <c r="Y98">
        <v>1.7628976611300573</v>
      </c>
      <c r="Z98">
        <v>1.7678058735818472</v>
      </c>
      <c r="AA98">
        <v>1.7761008691797968</v>
      </c>
      <c r="AB98">
        <v>1.7765791059697982</v>
      </c>
      <c r="AC98">
        <v>2.3902073380121522</v>
      </c>
      <c r="AD98">
        <v>1.8398687121493369</v>
      </c>
      <c r="AE98">
        <f t="shared" si="89"/>
        <v>2</v>
      </c>
      <c r="AG98" s="277" t="s">
        <v>959</v>
      </c>
      <c r="AH98" s="277">
        <v>0</v>
      </c>
      <c r="AI98" s="277">
        <v>0</v>
      </c>
      <c r="AJ98" s="277">
        <v>6</v>
      </c>
      <c r="AK98" s="277">
        <v>0</v>
      </c>
      <c r="AL98" s="277">
        <v>211</v>
      </c>
      <c r="AM98" s="277">
        <v>0</v>
      </c>
      <c r="AN98" s="277">
        <v>0</v>
      </c>
      <c r="AO98" s="277">
        <v>0</v>
      </c>
      <c r="AP98" s="277">
        <v>435</v>
      </c>
      <c r="AQ98" s="277">
        <v>2</v>
      </c>
      <c r="AR98" s="277">
        <v>654</v>
      </c>
      <c r="AS98" s="277" t="s">
        <v>959</v>
      </c>
      <c r="AT98" s="277">
        <v>0</v>
      </c>
      <c r="AU98" s="277">
        <v>0</v>
      </c>
      <c r="AV98" s="277">
        <v>0</v>
      </c>
      <c r="AW98" s="277">
        <v>0</v>
      </c>
      <c r="AX98" s="277">
        <v>23</v>
      </c>
      <c r="AY98" s="277">
        <v>0</v>
      </c>
      <c r="AZ98" s="277">
        <v>0</v>
      </c>
      <c r="BA98" s="277">
        <v>0</v>
      </c>
      <c r="BB98" s="277">
        <v>302</v>
      </c>
      <c r="BC98" s="277">
        <v>15</v>
      </c>
      <c r="BD98" s="277">
        <v>340</v>
      </c>
      <c r="BE98" s="277" t="s">
        <v>375</v>
      </c>
      <c r="BF98" s="277">
        <v>0</v>
      </c>
      <c r="BG98" s="277">
        <v>0</v>
      </c>
      <c r="BH98" s="277">
        <v>0</v>
      </c>
      <c r="BI98" s="277">
        <v>0</v>
      </c>
      <c r="BJ98" s="277">
        <v>477595</v>
      </c>
      <c r="BK98" s="277">
        <v>0</v>
      </c>
      <c r="BL98" s="277">
        <v>0</v>
      </c>
      <c r="BM98" s="277">
        <v>0</v>
      </c>
      <c r="BN98" s="277">
        <v>10138800</v>
      </c>
      <c r="BO98" s="277">
        <v>0</v>
      </c>
      <c r="BP98" s="277">
        <v>10616395</v>
      </c>
      <c r="BQ98" s="221"/>
      <c r="BR98" s="279">
        <f t="shared" si="101"/>
        <v>9619937763204.6562</v>
      </c>
      <c r="BS98" s="279">
        <f t="shared" si="97"/>
        <v>577880000</v>
      </c>
      <c r="BT98" s="280">
        <f t="shared" si="98"/>
        <v>1.1317228490344017E-6</v>
      </c>
      <c r="BU98" s="280">
        <f t="shared" si="99"/>
        <v>5.8835744445213544E-7</v>
      </c>
      <c r="BV98" s="280">
        <f t="shared" ref="BV98:BV115" si="127">BP98*1000/BR98</f>
        <v>1.1035825034759266E-3</v>
      </c>
      <c r="BX98" t="s">
        <v>90</v>
      </c>
      <c r="BY98">
        <f t="shared" si="90"/>
        <v>1885804162283.2085</v>
      </c>
      <c r="BZ98">
        <v>124749221298.40825</v>
      </c>
      <c r="CA98">
        <v>123059181586.89395</v>
      </c>
      <c r="CB98">
        <v>113010257925.61948</v>
      </c>
      <c r="CC98">
        <v>118903844887.02487</v>
      </c>
      <c r="CD98">
        <v>126842927264.614</v>
      </c>
      <c r="CE98">
        <v>134246880570.40997</v>
      </c>
      <c r="CF98">
        <v>145843619552.04453</v>
      </c>
      <c r="CG98">
        <v>166989605900.53796</v>
      </c>
      <c r="CH98">
        <v>202101449275.3623</v>
      </c>
      <c r="CI98">
        <v>195391755461.18048</v>
      </c>
      <c r="CJ98">
        <v>217332709280.5563</v>
      </c>
      <c r="CK98" s="14">
        <f t="shared" ref="CK98" si="128">CJ98</f>
        <v>217332709280.5563</v>
      </c>
      <c r="CL98">
        <f t="shared" si="92"/>
        <v>84004200</v>
      </c>
      <c r="CM98">
        <v>6289000</v>
      </c>
      <c r="CN98">
        <v>6439000</v>
      </c>
      <c r="CO98">
        <v>6570000</v>
      </c>
      <c r="CP98">
        <v>6689700</v>
      </c>
      <c r="CQ98">
        <v>6809000</v>
      </c>
      <c r="CR98">
        <v>6930100</v>
      </c>
      <c r="CS98">
        <v>7053700</v>
      </c>
      <c r="CT98">
        <v>7180100</v>
      </c>
      <c r="CU98">
        <v>7308800</v>
      </c>
      <c r="CV98">
        <v>7485600</v>
      </c>
      <c r="CW98">
        <v>7624600</v>
      </c>
    </row>
    <row r="99" spans="2:101" ht="14.25" customHeight="1" x14ac:dyDescent="0.25">
      <c r="B99" t="s">
        <v>69</v>
      </c>
      <c r="C99" t="s">
        <v>341</v>
      </c>
      <c r="D99">
        <v>80.514634146341479</v>
      </c>
      <c r="E99">
        <v>80.814634146341476</v>
      </c>
      <c r="F99">
        <v>80.868292682926835</v>
      </c>
      <c r="G99">
        <v>81.068292682926838</v>
      </c>
      <c r="I99" t="s">
        <v>91</v>
      </c>
      <c r="J99">
        <v>35641.118631209189</v>
      </c>
      <c r="K99">
        <v>38382.312538645201</v>
      </c>
      <c r="L99">
        <v>35073.322465043806</v>
      </c>
      <c r="M99">
        <v>33916.877183283301</v>
      </c>
      <c r="N99" s="38"/>
      <c r="O99" t="s">
        <v>91</v>
      </c>
      <c r="P99">
        <v>1.6190090773361021</v>
      </c>
      <c r="Q99">
        <v>0.94017632146355368</v>
      </c>
      <c r="R99">
        <v>-1.9110214696084142</v>
      </c>
      <c r="S99">
        <v>-5.6193680505342627</v>
      </c>
      <c r="T99">
        <v>1.050097176102895</v>
      </c>
      <c r="U99">
        <f t="shared" si="88"/>
        <v>-0.78422138904802519</v>
      </c>
      <c r="V99" s="38"/>
      <c r="W99" t="s">
        <v>91</v>
      </c>
      <c r="X99" t="s">
        <v>366</v>
      </c>
      <c r="Y99">
        <v>0.73941304844978217</v>
      </c>
      <c r="Z99">
        <v>0.56904131156349924</v>
      </c>
      <c r="AA99">
        <v>0.733272008187006</v>
      </c>
      <c r="AB99">
        <v>0.7665496883632239</v>
      </c>
      <c r="AC99">
        <v>0.600742268178318</v>
      </c>
      <c r="AD99">
        <v>0.48198984924956789</v>
      </c>
      <c r="AE99">
        <f t="shared" si="89"/>
        <v>0.6</v>
      </c>
      <c r="AG99" s="277" t="s">
        <v>98</v>
      </c>
      <c r="AH99" s="277">
        <v>0</v>
      </c>
      <c r="AI99" s="277">
        <v>0</v>
      </c>
      <c r="AJ99" s="277">
        <v>0</v>
      </c>
      <c r="AK99" s="277">
        <v>0</v>
      </c>
      <c r="AL99" s="277">
        <v>0</v>
      </c>
      <c r="AM99" s="277">
        <v>0</v>
      </c>
      <c r="AN99" s="277">
        <v>0</v>
      </c>
      <c r="AO99" s="277">
        <v>0</v>
      </c>
      <c r="AP99" s="277">
        <v>0</v>
      </c>
      <c r="AQ99" s="277">
        <v>0</v>
      </c>
      <c r="AR99" s="277">
        <v>0</v>
      </c>
      <c r="AS99" s="277" t="s">
        <v>98</v>
      </c>
      <c r="AT99" s="277">
        <v>0</v>
      </c>
      <c r="AU99" s="277">
        <v>0</v>
      </c>
      <c r="AV99" s="277">
        <v>0</v>
      </c>
      <c r="AW99" s="277">
        <v>0</v>
      </c>
      <c r="AX99" s="277">
        <v>0</v>
      </c>
      <c r="AY99" s="277">
        <v>0</v>
      </c>
      <c r="AZ99" s="277">
        <v>0</v>
      </c>
      <c r="BA99" s="277">
        <v>0</v>
      </c>
      <c r="BB99" s="277">
        <v>0</v>
      </c>
      <c r="BC99" s="277">
        <v>0</v>
      </c>
      <c r="BD99" s="277">
        <v>0</v>
      </c>
      <c r="BE99" s="277" t="s">
        <v>98</v>
      </c>
      <c r="BF99" s="277">
        <v>0</v>
      </c>
      <c r="BG99" s="277">
        <v>0</v>
      </c>
      <c r="BH99" s="277">
        <v>0</v>
      </c>
      <c r="BI99" s="277">
        <v>0</v>
      </c>
      <c r="BJ99" s="277">
        <v>0</v>
      </c>
      <c r="BK99" s="277">
        <v>0</v>
      </c>
      <c r="BL99" s="277">
        <v>0</v>
      </c>
      <c r="BM99" s="277">
        <v>0</v>
      </c>
      <c r="BN99" s="277">
        <v>0</v>
      </c>
      <c r="BO99" s="277">
        <v>0</v>
      </c>
      <c r="BP99" s="277">
        <v>0</v>
      </c>
      <c r="BQ99" s="221"/>
      <c r="BR99" s="279">
        <f t="shared" si="101"/>
        <v>992315944956.87305</v>
      </c>
      <c r="BS99" s="279">
        <f t="shared" si="97"/>
        <v>28067835</v>
      </c>
      <c r="BT99" s="280">
        <f t="shared" si="98"/>
        <v>0</v>
      </c>
      <c r="BU99" s="280">
        <f t="shared" si="99"/>
        <v>0</v>
      </c>
      <c r="BV99" s="280">
        <f t="shared" si="127"/>
        <v>0</v>
      </c>
      <c r="BX99" t="s">
        <v>91</v>
      </c>
      <c r="BY99">
        <f t="shared" si="90"/>
        <v>20936376793193.242</v>
      </c>
      <c r="BZ99">
        <v>1097344131181.1315</v>
      </c>
      <c r="CA99">
        <v>1117358481328.8591</v>
      </c>
      <c r="CB99">
        <v>1218921248140.4104</v>
      </c>
      <c r="CC99">
        <v>1507171243571.106</v>
      </c>
      <c r="CD99">
        <v>1727825472307.5872</v>
      </c>
      <c r="CE99">
        <v>1777693953647.4656</v>
      </c>
      <c r="CF99">
        <v>1863380936025.1199</v>
      </c>
      <c r="CG99">
        <v>2116201719011.3298</v>
      </c>
      <c r="CH99">
        <v>2296497394246.1641</v>
      </c>
      <c r="CI99">
        <v>2111157906994.9976</v>
      </c>
      <c r="CJ99">
        <v>2051412153369.5364</v>
      </c>
      <c r="CK99" s="14">
        <f t="shared" ref="CK99" si="129">CJ99</f>
        <v>2051412153369.5364</v>
      </c>
      <c r="CL99">
        <f t="shared" si="92"/>
        <v>704782407</v>
      </c>
      <c r="CM99">
        <v>56948600</v>
      </c>
      <c r="CN99">
        <v>56980700</v>
      </c>
      <c r="CO99">
        <v>57157400</v>
      </c>
      <c r="CP99">
        <v>57604650</v>
      </c>
      <c r="CQ99">
        <v>58175300</v>
      </c>
      <c r="CR99">
        <v>58607050</v>
      </c>
      <c r="CS99">
        <v>58941499</v>
      </c>
      <c r="CT99">
        <v>59375289</v>
      </c>
      <c r="CU99">
        <v>59832179</v>
      </c>
      <c r="CV99">
        <v>60192698</v>
      </c>
      <c r="CW99">
        <v>60483521</v>
      </c>
    </row>
    <row r="100" spans="2:101" ht="14.25" customHeight="1" x14ac:dyDescent="0.25">
      <c r="B100" t="s">
        <v>70</v>
      </c>
      <c r="C100" t="s">
        <v>342</v>
      </c>
      <c r="D100">
        <v>74.249414634146348</v>
      </c>
      <c r="E100">
        <v>74.478878048780501</v>
      </c>
      <c r="F100">
        <v>74.691097560975621</v>
      </c>
      <c r="G100">
        <v>74.889585365853662</v>
      </c>
      <c r="I100" t="s">
        <v>92</v>
      </c>
      <c r="J100">
        <v>4818.6478139543287</v>
      </c>
      <c r="K100">
        <v>5301.0782377845344</v>
      </c>
      <c r="L100">
        <v>4664.968881170239</v>
      </c>
      <c r="M100">
        <v>5274.0368507373887</v>
      </c>
      <c r="N100" s="38"/>
      <c r="O100" t="s">
        <v>92</v>
      </c>
      <c r="P100">
        <v>2.2205278947867981</v>
      </c>
      <c r="Q100">
        <v>0.94734467606636485</v>
      </c>
      <c r="R100">
        <v>-0.96436256061191727</v>
      </c>
      <c r="S100">
        <v>-3.3479603893738528</v>
      </c>
      <c r="T100">
        <v>-0.84644932094882108</v>
      </c>
      <c r="U100">
        <f t="shared" si="88"/>
        <v>-0.39817994001628565</v>
      </c>
      <c r="V100" s="38"/>
      <c r="W100" t="s">
        <v>92</v>
      </c>
      <c r="X100" t="s">
        <v>367</v>
      </c>
      <c r="Y100">
        <v>0.46516109212114176</v>
      </c>
      <c r="Z100">
        <v>0.47802857566970969</v>
      </c>
      <c r="AA100">
        <v>0.47575432971357878</v>
      </c>
      <c r="AB100">
        <v>0.42513582585639648</v>
      </c>
      <c r="AC100">
        <v>0.31210547739790284</v>
      </c>
      <c r="AD100">
        <v>0.24824481523393443</v>
      </c>
      <c r="AE100">
        <f t="shared" si="89"/>
        <v>0.3</v>
      </c>
      <c r="AG100" s="277" t="s">
        <v>99</v>
      </c>
      <c r="AH100" s="277">
        <v>0</v>
      </c>
      <c r="AI100" s="277">
        <v>0</v>
      </c>
      <c r="AJ100" s="277">
        <v>0</v>
      </c>
      <c r="AK100" s="277">
        <v>11</v>
      </c>
      <c r="AL100" s="277">
        <v>3</v>
      </c>
      <c r="AM100" s="277">
        <v>0</v>
      </c>
      <c r="AN100" s="277">
        <v>0</v>
      </c>
      <c r="AO100" s="277">
        <v>87</v>
      </c>
      <c r="AP100" s="277">
        <v>4</v>
      </c>
      <c r="AQ100" s="277">
        <v>0</v>
      </c>
      <c r="AR100" s="277">
        <v>105</v>
      </c>
      <c r="AS100" s="277" t="s">
        <v>99</v>
      </c>
      <c r="AT100" s="277">
        <v>0</v>
      </c>
      <c r="AU100" s="277">
        <v>0</v>
      </c>
      <c r="AV100" s="277">
        <v>141</v>
      </c>
      <c r="AW100" s="277">
        <v>0</v>
      </c>
      <c r="AX100" s="277">
        <v>0</v>
      </c>
      <c r="AY100" s="277">
        <v>0</v>
      </c>
      <c r="AZ100" s="277">
        <v>0</v>
      </c>
      <c r="BA100" s="277">
        <v>20</v>
      </c>
      <c r="BB100" s="277">
        <v>0</v>
      </c>
      <c r="BC100" s="277">
        <v>0</v>
      </c>
      <c r="BD100" s="277">
        <v>161</v>
      </c>
      <c r="BE100" s="277" t="s">
        <v>378</v>
      </c>
      <c r="BF100" s="277">
        <v>0</v>
      </c>
      <c r="BG100" s="277">
        <v>0</v>
      </c>
      <c r="BH100" s="277">
        <v>0</v>
      </c>
      <c r="BI100" s="277">
        <v>0</v>
      </c>
      <c r="BJ100" s="277">
        <v>2860</v>
      </c>
      <c r="BK100" s="277">
        <v>0</v>
      </c>
      <c r="BL100" s="277">
        <v>0</v>
      </c>
      <c r="BM100" s="277">
        <v>1500</v>
      </c>
      <c r="BN100" s="277">
        <v>0</v>
      </c>
      <c r="BO100" s="277">
        <v>0</v>
      </c>
      <c r="BP100" s="277">
        <v>4360</v>
      </c>
      <c r="BQ100" s="221"/>
      <c r="BR100" s="279">
        <f t="shared" si="101"/>
        <v>36789922289.37191</v>
      </c>
      <c r="BS100" s="279">
        <f t="shared" si="97"/>
        <v>61894691.848465785</v>
      </c>
      <c r="BT100" s="280">
        <f t="shared" si="98"/>
        <v>1.6964298046279503E-6</v>
      </c>
      <c r="BU100" s="280">
        <f t="shared" si="99"/>
        <v>2.6011923670961905E-6</v>
      </c>
      <c r="BV100" s="280">
        <f t="shared" si="127"/>
        <v>1.1851071512753759E-4</v>
      </c>
      <c r="BX100" t="s">
        <v>92</v>
      </c>
      <c r="BY100">
        <f t="shared" si="90"/>
        <v>138682780280.2338</v>
      </c>
      <c r="BZ100">
        <v>9008629729.4103069</v>
      </c>
      <c r="CA100">
        <v>9104515930.2098389</v>
      </c>
      <c r="CB100">
        <v>9676893928.7883263</v>
      </c>
      <c r="CC100">
        <v>9398942821.3654079</v>
      </c>
      <c r="CD100">
        <v>10134991341.824415</v>
      </c>
      <c r="CE100">
        <v>11151727459.337303</v>
      </c>
      <c r="CF100">
        <v>11989334128.566792</v>
      </c>
      <c r="CG100">
        <v>12893737820.578993</v>
      </c>
      <c r="CH100">
        <v>14245057440.5746</v>
      </c>
      <c r="CI100">
        <v>12574890116.082497</v>
      </c>
      <c r="CJ100">
        <v>14252029781.747644</v>
      </c>
      <c r="CK100" s="14">
        <f t="shared" ref="CK100" si="130">CJ100</f>
        <v>14252029781.747644</v>
      </c>
      <c r="CL100">
        <f t="shared" si="92"/>
        <v>31852172.394885991</v>
      </c>
      <c r="CM100">
        <v>2589388.5513765598</v>
      </c>
      <c r="CN100">
        <v>2604788.619062975</v>
      </c>
      <c r="CO100">
        <v>2617495.224446455</v>
      </c>
      <c r="CP100">
        <v>2625700</v>
      </c>
      <c r="CQ100">
        <v>2638100</v>
      </c>
      <c r="CR100">
        <v>2650400</v>
      </c>
      <c r="CS100">
        <v>2663100</v>
      </c>
      <c r="CT100">
        <v>2675800</v>
      </c>
      <c r="CU100">
        <v>2687200</v>
      </c>
      <c r="CV100">
        <v>2695600</v>
      </c>
      <c r="CW100">
        <v>2702300</v>
      </c>
    </row>
    <row r="101" spans="2:101" ht="14.25" customHeight="1" x14ac:dyDescent="0.25">
      <c r="B101" t="s">
        <v>71</v>
      </c>
      <c r="C101" t="s">
        <v>343</v>
      </c>
      <c r="D101">
        <v>60.427170731707321</v>
      </c>
      <c r="E101">
        <v>60.899146341463421</v>
      </c>
      <c r="F101">
        <v>61.381121951219519</v>
      </c>
      <c r="G101">
        <v>61.849121951219523</v>
      </c>
      <c r="I101" t="s">
        <v>93</v>
      </c>
      <c r="J101">
        <v>34264.053776323773</v>
      </c>
      <c r="K101">
        <v>38212.27154417304</v>
      </c>
      <c r="L101">
        <v>39456.438761595331</v>
      </c>
      <c r="M101">
        <v>42831.047504276517</v>
      </c>
      <c r="N101" s="38"/>
      <c r="O101" t="s">
        <v>93</v>
      </c>
      <c r="P101">
        <v>2.0530472473476493</v>
      </c>
      <c r="Q101">
        <v>2.3510241358077621</v>
      </c>
      <c r="R101">
        <v>-1.1136593769455629</v>
      </c>
      <c r="S101">
        <v>-6.1802608845777058</v>
      </c>
      <c r="T101">
        <v>4.0872777145726644</v>
      </c>
      <c r="U101">
        <f t="shared" si="88"/>
        <v>0.23948576724096143</v>
      </c>
      <c r="V101" s="38"/>
      <c r="W101" t="s">
        <v>93</v>
      </c>
      <c r="X101" t="s">
        <v>368</v>
      </c>
      <c r="Y101">
        <v>9.3920965576633625E-3</v>
      </c>
      <c r="Z101">
        <v>-1.3305730484671107E-2</v>
      </c>
      <c r="AA101">
        <v>1.1544779571133037E-2</v>
      </c>
      <c r="AB101">
        <v>-5.2224332206091066E-2</v>
      </c>
      <c r="AC101">
        <v>-0.11445653257610262</v>
      </c>
      <c r="AD101">
        <v>-8.4310163274107508E-2</v>
      </c>
      <c r="AE101">
        <f t="shared" si="89"/>
        <v>-0.1</v>
      </c>
      <c r="AG101" s="277" t="s">
        <v>915</v>
      </c>
      <c r="AH101" s="277">
        <v>0</v>
      </c>
      <c r="AI101" s="277">
        <v>0</v>
      </c>
      <c r="AJ101" s="277">
        <v>46</v>
      </c>
      <c r="AK101" s="277">
        <v>0</v>
      </c>
      <c r="AL101" s="277">
        <v>47</v>
      </c>
      <c r="AM101" s="277">
        <v>0</v>
      </c>
      <c r="AN101" s="277">
        <v>0</v>
      </c>
      <c r="AO101" s="277">
        <v>0</v>
      </c>
      <c r="AP101" s="277">
        <v>16</v>
      </c>
      <c r="AQ101" s="277">
        <v>0</v>
      </c>
      <c r="AR101" s="277">
        <v>109</v>
      </c>
      <c r="AS101" s="277" t="s">
        <v>915</v>
      </c>
      <c r="AT101" s="277">
        <v>0</v>
      </c>
      <c r="AU101" s="277">
        <v>0</v>
      </c>
      <c r="AV101" s="277">
        <v>0</v>
      </c>
      <c r="AW101" s="277">
        <v>0</v>
      </c>
      <c r="AX101" s="277">
        <v>0</v>
      </c>
      <c r="AY101" s="277">
        <v>0</v>
      </c>
      <c r="AZ101" s="277">
        <v>0</v>
      </c>
      <c r="BA101" s="277">
        <v>0</v>
      </c>
      <c r="BB101" s="277">
        <v>91</v>
      </c>
      <c r="BC101" s="277">
        <v>0</v>
      </c>
      <c r="BD101" s="277">
        <v>91</v>
      </c>
      <c r="BE101" s="277" t="s">
        <v>380</v>
      </c>
      <c r="BF101" s="277">
        <v>0</v>
      </c>
      <c r="BG101" s="277">
        <v>0</v>
      </c>
      <c r="BH101" s="277">
        <v>0</v>
      </c>
      <c r="BI101" s="277">
        <v>0</v>
      </c>
      <c r="BJ101" s="277">
        <v>1000</v>
      </c>
      <c r="BK101" s="277">
        <v>0</v>
      </c>
      <c r="BL101" s="277">
        <v>0</v>
      </c>
      <c r="BM101" s="277">
        <v>0</v>
      </c>
      <c r="BN101" s="277">
        <v>100000</v>
      </c>
      <c r="BO101" s="277">
        <v>0</v>
      </c>
      <c r="BP101" s="277">
        <v>101000</v>
      </c>
      <c r="BQ101" s="221"/>
      <c r="BR101" s="279">
        <f t="shared" si="101"/>
        <v>46434528763.316208</v>
      </c>
      <c r="BS101" s="279">
        <f t="shared" si="97"/>
        <v>69533985</v>
      </c>
      <c r="BT101" s="280">
        <f t="shared" si="98"/>
        <v>1.5675787889907361E-6</v>
      </c>
      <c r="BU101" s="280">
        <f t="shared" si="99"/>
        <v>1.3087125669555685E-6</v>
      </c>
      <c r="BV101" s="280">
        <f t="shared" si="127"/>
        <v>2.1751055236247196E-3</v>
      </c>
      <c r="BX101" t="s">
        <v>93</v>
      </c>
      <c r="BY101">
        <f t="shared" si="90"/>
        <v>55639536533696.672</v>
      </c>
      <c r="BZ101">
        <v>4667448302100.3936</v>
      </c>
      <c r="CA101">
        <v>4095484283985.1265</v>
      </c>
      <c r="CB101">
        <v>3918335087887.1978</v>
      </c>
      <c r="CC101">
        <v>4229096852937.2441</v>
      </c>
      <c r="CD101">
        <v>4605920900612.7939</v>
      </c>
      <c r="CE101">
        <v>4552200185087.7354</v>
      </c>
      <c r="CF101">
        <v>4362589532154.1885</v>
      </c>
      <c r="CG101">
        <v>4377943849041.2212</v>
      </c>
      <c r="CH101">
        <v>4879861453767.9355</v>
      </c>
      <c r="CI101">
        <v>5032982758381.1494</v>
      </c>
      <c r="CJ101">
        <v>5458836663870.8467</v>
      </c>
      <c r="CK101" s="14">
        <f t="shared" ref="CK101" si="131">CJ101</f>
        <v>5458836663870.8467</v>
      </c>
      <c r="CL101">
        <f t="shared" si="92"/>
        <v>1530405666</v>
      </c>
      <c r="CM101">
        <v>126870000</v>
      </c>
      <c r="CN101">
        <v>127149000</v>
      </c>
      <c r="CO101">
        <v>127445000</v>
      </c>
      <c r="CP101">
        <v>127718000</v>
      </c>
      <c r="CQ101">
        <v>127761000</v>
      </c>
      <c r="CR101">
        <v>127773000</v>
      </c>
      <c r="CS101">
        <v>127756000</v>
      </c>
      <c r="CT101">
        <v>127770750</v>
      </c>
      <c r="CU101">
        <v>127704040</v>
      </c>
      <c r="CV101">
        <v>127557958</v>
      </c>
      <c r="CW101">
        <v>127450459</v>
      </c>
    </row>
    <row r="102" spans="2:101" ht="14.25" customHeight="1" x14ac:dyDescent="0.25">
      <c r="B102" t="s">
        <v>344</v>
      </c>
      <c r="C102" t="s">
        <v>345</v>
      </c>
      <c r="D102">
        <v>56.926658536585371</v>
      </c>
      <c r="E102">
        <v>57.220048780487808</v>
      </c>
      <c r="F102">
        <v>57.524243902439032</v>
      </c>
      <c r="G102">
        <v>57.838219512195131</v>
      </c>
      <c r="I102" t="s">
        <v>94</v>
      </c>
      <c r="J102">
        <v>3137.6512998735602</v>
      </c>
      <c r="K102">
        <v>3922.0498018994044</v>
      </c>
      <c r="L102">
        <v>4242.1536972636077</v>
      </c>
      <c r="M102">
        <v>4559.8703489333548</v>
      </c>
      <c r="N102" s="38"/>
      <c r="O102" t="s">
        <v>94</v>
      </c>
      <c r="P102">
        <v>5.497091601914093</v>
      </c>
      <c r="Q102">
        <v>6.0919108183978352</v>
      </c>
      <c r="R102">
        <v>5.2844970716725186</v>
      </c>
      <c r="S102">
        <v>0.11102809363046617</v>
      </c>
      <c r="T102">
        <v>0.85623212218482081</v>
      </c>
      <c r="U102">
        <f t="shared" si="88"/>
        <v>3.5681519415599467</v>
      </c>
      <c r="V102" s="38"/>
      <c r="W102" t="s">
        <v>94</v>
      </c>
      <c r="X102" t="s">
        <v>369</v>
      </c>
      <c r="Y102">
        <v>2.2708072882856105</v>
      </c>
      <c r="Z102">
        <v>2.2926519087766035</v>
      </c>
      <c r="AA102">
        <v>2.2324348848877835</v>
      </c>
      <c r="AB102">
        <v>2.1836835901993799</v>
      </c>
      <c r="AC102">
        <v>2.1877474838648396</v>
      </c>
      <c r="AD102">
        <v>2.2070783860725749</v>
      </c>
      <c r="AE102">
        <f t="shared" si="89"/>
        <v>2.2000000000000002</v>
      </c>
      <c r="AG102" s="277" t="s">
        <v>101</v>
      </c>
      <c r="AH102" s="277">
        <v>0</v>
      </c>
      <c r="AI102" s="277">
        <v>0</v>
      </c>
      <c r="AJ102" s="277">
        <v>0</v>
      </c>
      <c r="AK102" s="277">
        <v>76</v>
      </c>
      <c r="AL102" s="277">
        <v>0</v>
      </c>
      <c r="AM102" s="277">
        <v>0</v>
      </c>
      <c r="AN102" s="277">
        <v>0</v>
      </c>
      <c r="AO102" s="277">
        <v>0</v>
      </c>
      <c r="AP102" s="277">
        <v>0</v>
      </c>
      <c r="AQ102" s="277">
        <v>0</v>
      </c>
      <c r="AR102" s="277">
        <v>76</v>
      </c>
      <c r="AS102" s="277" t="s">
        <v>101</v>
      </c>
      <c r="AT102" s="277">
        <v>0</v>
      </c>
      <c r="AU102" s="277">
        <v>0</v>
      </c>
      <c r="AV102" s="277">
        <v>0</v>
      </c>
      <c r="AW102" s="277">
        <v>0</v>
      </c>
      <c r="AX102" s="277">
        <v>0</v>
      </c>
      <c r="AY102" s="277">
        <v>0</v>
      </c>
      <c r="AZ102" s="277">
        <v>0</v>
      </c>
      <c r="BA102" s="277">
        <v>0</v>
      </c>
      <c r="BB102" s="277">
        <v>0</v>
      </c>
      <c r="BC102" s="277">
        <v>0</v>
      </c>
      <c r="BD102" s="277">
        <v>0</v>
      </c>
      <c r="BE102" s="277" t="s">
        <v>101</v>
      </c>
      <c r="BF102" s="277">
        <v>0</v>
      </c>
      <c r="BG102" s="277">
        <v>0</v>
      </c>
      <c r="BH102" s="277">
        <v>0</v>
      </c>
      <c r="BI102" s="277">
        <v>0</v>
      </c>
      <c r="BJ102" s="277">
        <v>0</v>
      </c>
      <c r="BK102" s="277">
        <v>0</v>
      </c>
      <c r="BL102" s="277">
        <v>0</v>
      </c>
      <c r="BM102" s="277">
        <v>0</v>
      </c>
      <c r="BN102" s="277">
        <v>325000</v>
      </c>
      <c r="BO102" s="277">
        <v>0</v>
      </c>
      <c r="BP102" s="277">
        <v>325000</v>
      </c>
      <c r="BQ102" s="221"/>
      <c r="BR102" s="279">
        <f t="shared" si="101"/>
        <v>222716006150.28137</v>
      </c>
      <c r="BS102" s="279">
        <f t="shared" si="97"/>
        <v>27578481</v>
      </c>
      <c r="BT102" s="280">
        <f t="shared" si="98"/>
        <v>2.7557717917821509E-6</v>
      </c>
      <c r="BU102" s="280">
        <f t="shared" si="99"/>
        <v>0</v>
      </c>
      <c r="BV102" s="280">
        <f t="shared" si="127"/>
        <v>1.4592574894715955E-3</v>
      </c>
      <c r="BX102" t="s">
        <v>94</v>
      </c>
      <c r="BY102">
        <f t="shared" si="90"/>
        <v>197573538674.79501</v>
      </c>
      <c r="BZ102">
        <v>8463892909.2329693</v>
      </c>
      <c r="CA102">
        <v>8980439920.0000019</v>
      </c>
      <c r="CB102">
        <v>9584232160</v>
      </c>
      <c r="CC102">
        <v>10197756160.000002</v>
      </c>
      <c r="CD102">
        <v>11411390546.854368</v>
      </c>
      <c r="CE102">
        <v>12588665467.812952</v>
      </c>
      <c r="CF102">
        <v>15645466528.10453</v>
      </c>
      <c r="CG102">
        <v>17765381659.884098</v>
      </c>
      <c r="CH102">
        <v>22696902203.591854</v>
      </c>
      <c r="CI102">
        <v>25092339119.31424</v>
      </c>
      <c r="CJ102">
        <v>27573535999.999996</v>
      </c>
      <c r="CK102" s="14">
        <f t="shared" ref="CK102" si="132">CJ102</f>
        <v>27573535999.999996</v>
      </c>
      <c r="CL102">
        <f t="shared" si="92"/>
        <v>65613500</v>
      </c>
      <c r="CM102">
        <v>4797500</v>
      </c>
      <c r="CN102">
        <v>4917500</v>
      </c>
      <c r="CO102">
        <v>5038000</v>
      </c>
      <c r="CP102">
        <v>5164000</v>
      </c>
      <c r="CQ102">
        <v>5290000</v>
      </c>
      <c r="CR102">
        <v>5411500</v>
      </c>
      <c r="CS102">
        <v>5537000</v>
      </c>
      <c r="CT102">
        <v>5662000</v>
      </c>
      <c r="CU102">
        <v>5787000</v>
      </c>
      <c r="CV102">
        <v>5915000</v>
      </c>
      <c r="CW102">
        <v>6047000</v>
      </c>
    </row>
    <row r="103" spans="2:101" ht="14.25" customHeight="1" x14ac:dyDescent="0.25">
      <c r="B103" t="s">
        <v>73</v>
      </c>
      <c r="C103" t="s">
        <v>346</v>
      </c>
      <c r="D103">
        <v>72.714243902439051</v>
      </c>
      <c r="E103">
        <v>72.841341463414636</v>
      </c>
      <c r="F103">
        <v>72.984634146341463</v>
      </c>
      <c r="G103">
        <v>73.147146341463426</v>
      </c>
      <c r="I103" t="s">
        <v>95</v>
      </c>
      <c r="J103">
        <v>6771.6468648902255</v>
      </c>
      <c r="K103">
        <v>8513.5626086008706</v>
      </c>
      <c r="L103">
        <v>7240.5702578293376</v>
      </c>
      <c r="M103">
        <v>9135.7228955955379</v>
      </c>
      <c r="N103" s="38"/>
      <c r="O103" t="s">
        <v>95</v>
      </c>
      <c r="P103">
        <v>9.5353279198541259</v>
      </c>
      <c r="Q103">
        <v>7.6614431350373309</v>
      </c>
      <c r="R103">
        <v>2.0490707955257363</v>
      </c>
      <c r="S103">
        <v>-0.39505816012561468</v>
      </c>
      <c r="T103">
        <v>4.7283196607022404</v>
      </c>
      <c r="U103">
        <f t="shared" si="88"/>
        <v>4.7158206701987639</v>
      </c>
      <c r="V103" s="38"/>
      <c r="W103" t="s">
        <v>95</v>
      </c>
      <c r="X103" t="s">
        <v>370</v>
      </c>
      <c r="Y103">
        <v>0.88889804270202488</v>
      </c>
      <c r="Z103">
        <v>1.0576713086650167</v>
      </c>
      <c r="AA103">
        <v>1.1438512334943103</v>
      </c>
      <c r="AB103">
        <v>1.2183592295556236</v>
      </c>
      <c r="AC103">
        <v>1.5886976627479725</v>
      </c>
      <c r="AD103">
        <v>2.4259084468976799</v>
      </c>
      <c r="AE103">
        <f t="shared" si="89"/>
        <v>1.7</v>
      </c>
      <c r="AG103" s="277" t="s">
        <v>102</v>
      </c>
      <c r="AH103" s="277">
        <v>0</v>
      </c>
      <c r="AI103" s="277">
        <v>0</v>
      </c>
      <c r="AJ103" s="277">
        <v>0</v>
      </c>
      <c r="AK103" s="277">
        <v>0</v>
      </c>
      <c r="AL103" s="277">
        <v>0</v>
      </c>
      <c r="AM103" s="277">
        <v>0</v>
      </c>
      <c r="AN103" s="277">
        <v>0</v>
      </c>
      <c r="AO103" s="277">
        <v>0</v>
      </c>
      <c r="AP103" s="277">
        <v>0</v>
      </c>
      <c r="AQ103" s="277">
        <v>1</v>
      </c>
      <c r="AR103" s="277">
        <v>1</v>
      </c>
      <c r="AS103" s="277" t="s">
        <v>102</v>
      </c>
      <c r="AT103" s="277">
        <v>0</v>
      </c>
      <c r="AU103" s="277">
        <v>0</v>
      </c>
      <c r="AV103" s="277">
        <v>0</v>
      </c>
      <c r="AW103" s="277">
        <v>0</v>
      </c>
      <c r="AX103" s="277">
        <v>0</v>
      </c>
      <c r="AY103" s="277">
        <v>0</v>
      </c>
      <c r="AZ103" s="277">
        <v>0</v>
      </c>
      <c r="BA103" s="277">
        <v>0</v>
      </c>
      <c r="BB103" s="277">
        <v>0</v>
      </c>
      <c r="BC103" s="277">
        <v>15</v>
      </c>
      <c r="BD103" s="277">
        <v>15</v>
      </c>
      <c r="BE103" s="277" t="s">
        <v>102</v>
      </c>
      <c r="BF103" s="277">
        <v>0</v>
      </c>
      <c r="BG103" s="277">
        <v>0</v>
      </c>
      <c r="BH103" s="277">
        <v>0</v>
      </c>
      <c r="BI103" s="277">
        <v>0</v>
      </c>
      <c r="BJ103" s="277">
        <v>0</v>
      </c>
      <c r="BK103" s="277">
        <v>0</v>
      </c>
      <c r="BL103" s="277">
        <v>0</v>
      </c>
      <c r="BM103" s="277">
        <v>0</v>
      </c>
      <c r="BN103" s="277">
        <v>0</v>
      </c>
      <c r="BO103" s="277">
        <v>0</v>
      </c>
      <c r="BP103" s="277">
        <v>0</v>
      </c>
      <c r="BQ103" s="221"/>
      <c r="BR103" s="279">
        <f t="shared" si="101"/>
        <v>308306973931.5166</v>
      </c>
      <c r="BS103" s="279">
        <f t="shared" si="97"/>
        <v>48451047</v>
      </c>
      <c r="BT103" s="280">
        <f t="shared" si="98"/>
        <v>2.0639388866044524E-8</v>
      </c>
      <c r="BU103" s="280">
        <f t="shared" si="99"/>
        <v>3.0959083299066788E-7</v>
      </c>
      <c r="BV103" s="280">
        <f t="shared" si="127"/>
        <v>0</v>
      </c>
      <c r="BX103" t="s">
        <v>95</v>
      </c>
      <c r="BY103">
        <f t="shared" si="90"/>
        <v>928913111296.26099</v>
      </c>
      <c r="BZ103">
        <v>18291990619.137001</v>
      </c>
      <c r="CA103">
        <v>22152689129.55827</v>
      </c>
      <c r="CB103">
        <v>24636598581.020412</v>
      </c>
      <c r="CC103">
        <v>30833692831.395512</v>
      </c>
      <c r="CD103">
        <v>43151647002.609627</v>
      </c>
      <c r="CE103">
        <v>57123671733.895248</v>
      </c>
      <c r="CF103">
        <v>81003864915.543655</v>
      </c>
      <c r="CG103">
        <v>104853480212.15831</v>
      </c>
      <c r="CH103">
        <v>133441571813.64743</v>
      </c>
      <c r="CI103">
        <v>115306081355.93221</v>
      </c>
      <c r="CJ103">
        <v>149058911550.68158</v>
      </c>
      <c r="CK103" s="14">
        <f t="shared" ref="CK103" si="133">CJ103</f>
        <v>149058911550.68158</v>
      </c>
      <c r="CL103">
        <f t="shared" si="92"/>
        <v>184693317</v>
      </c>
      <c r="CM103">
        <v>14883626</v>
      </c>
      <c r="CN103">
        <v>14858335</v>
      </c>
      <c r="CO103">
        <v>14858948</v>
      </c>
      <c r="CP103">
        <v>14909019</v>
      </c>
      <c r="CQ103">
        <v>15012984</v>
      </c>
      <c r="CR103">
        <v>15147029</v>
      </c>
      <c r="CS103">
        <v>15308085</v>
      </c>
      <c r="CT103">
        <v>15484192</v>
      </c>
      <c r="CU103">
        <v>15673999</v>
      </c>
      <c r="CV103">
        <v>15925000</v>
      </c>
      <c r="CW103">
        <v>16316050</v>
      </c>
    </row>
    <row r="104" spans="2:101" ht="14.25" customHeight="1" x14ac:dyDescent="0.25">
      <c r="B104" t="s">
        <v>74</v>
      </c>
      <c r="C104" t="s">
        <v>347</v>
      </c>
      <c r="D104">
        <v>79.131707317073193</v>
      </c>
      <c r="E104">
        <v>79.534146341463426</v>
      </c>
      <c r="F104">
        <v>79.736585365853671</v>
      </c>
      <c r="G104">
        <v>79.836585365853679</v>
      </c>
      <c r="I104" t="s">
        <v>96</v>
      </c>
      <c r="J104">
        <v>724.91641468031366</v>
      </c>
      <c r="K104">
        <v>780.94138523095853</v>
      </c>
      <c r="L104">
        <v>744.4031028841697</v>
      </c>
      <c r="M104">
        <v>775.27903275672793</v>
      </c>
      <c r="N104" s="38"/>
      <c r="O104" t="s">
        <v>96</v>
      </c>
      <c r="P104">
        <v>3.6234505764472686</v>
      </c>
      <c r="Q104">
        <v>4.309600994907953</v>
      </c>
      <c r="R104">
        <v>-1.0334016376802992</v>
      </c>
      <c r="S104">
        <v>2.6081216526407047E-2</v>
      </c>
      <c r="T104">
        <v>2.8146191798865487</v>
      </c>
      <c r="U104">
        <f t="shared" si="88"/>
        <v>1.9480700660175756</v>
      </c>
      <c r="V104" s="38"/>
      <c r="W104" t="s">
        <v>96</v>
      </c>
      <c r="X104" t="s">
        <v>371</v>
      </c>
      <c r="Y104">
        <v>2.5952598342875439</v>
      </c>
      <c r="Z104">
        <v>2.5678502520804507</v>
      </c>
      <c r="AA104">
        <v>2.5513920774453274</v>
      </c>
      <c r="AB104">
        <v>2.5552180739273433</v>
      </c>
      <c r="AC104">
        <v>2.58433513149394</v>
      </c>
      <c r="AD104">
        <v>2.6272113285425265</v>
      </c>
      <c r="AE104">
        <f t="shared" si="89"/>
        <v>2.6</v>
      </c>
      <c r="AG104" s="277" t="s">
        <v>103</v>
      </c>
      <c r="AH104" s="277">
        <v>0</v>
      </c>
      <c r="AI104" s="277">
        <v>0</v>
      </c>
      <c r="AJ104" s="277">
        <v>28</v>
      </c>
      <c r="AK104" s="277">
        <v>0</v>
      </c>
      <c r="AL104" s="277">
        <v>26</v>
      </c>
      <c r="AM104" s="277">
        <v>0</v>
      </c>
      <c r="AN104" s="277">
        <v>0</v>
      </c>
      <c r="AO104" s="277">
        <v>0</v>
      </c>
      <c r="AP104" s="277">
        <v>1</v>
      </c>
      <c r="AQ104" s="277">
        <v>0</v>
      </c>
      <c r="AR104" s="277">
        <v>55</v>
      </c>
      <c r="AS104" s="277" t="s">
        <v>103</v>
      </c>
      <c r="AT104" s="277">
        <v>0</v>
      </c>
      <c r="AU104" s="277">
        <v>0</v>
      </c>
      <c r="AV104" s="277">
        <v>0</v>
      </c>
      <c r="AW104" s="277">
        <v>0</v>
      </c>
      <c r="AX104" s="277">
        <v>0</v>
      </c>
      <c r="AY104" s="277">
        <v>0</v>
      </c>
      <c r="AZ104" s="277">
        <v>0</v>
      </c>
      <c r="BA104" s="277">
        <v>0</v>
      </c>
      <c r="BB104" s="277">
        <v>1</v>
      </c>
      <c r="BC104" s="277">
        <v>0</v>
      </c>
      <c r="BD104" s="277">
        <v>1</v>
      </c>
      <c r="BE104" s="277" t="s">
        <v>103</v>
      </c>
      <c r="BF104" s="277">
        <v>0</v>
      </c>
      <c r="BG104" s="277">
        <v>0</v>
      </c>
      <c r="BH104" s="277">
        <v>0</v>
      </c>
      <c r="BI104" s="277">
        <v>0</v>
      </c>
      <c r="BJ104" s="277">
        <v>0</v>
      </c>
      <c r="BK104" s="277">
        <v>0</v>
      </c>
      <c r="BL104" s="277">
        <v>0</v>
      </c>
      <c r="BM104" s="277">
        <v>0</v>
      </c>
      <c r="BN104" s="277">
        <v>0</v>
      </c>
      <c r="BO104" s="277">
        <v>0</v>
      </c>
      <c r="BP104" s="277">
        <v>0</v>
      </c>
      <c r="BQ104" s="221"/>
      <c r="BR104" s="279">
        <f t="shared" si="101"/>
        <v>16189405520.313459</v>
      </c>
      <c r="BS104" s="279">
        <f t="shared" si="97"/>
        <v>24915794</v>
      </c>
      <c r="BT104" s="280">
        <f t="shared" si="98"/>
        <v>2.2074351714418573E-6</v>
      </c>
      <c r="BU104" s="280">
        <f t="shared" si="99"/>
        <v>4.01351849353065E-8</v>
      </c>
      <c r="BV104" s="280">
        <f t="shared" si="127"/>
        <v>0</v>
      </c>
      <c r="BX104" t="s">
        <v>96</v>
      </c>
      <c r="BY104">
        <f t="shared" si="90"/>
        <v>260465107275.62323</v>
      </c>
      <c r="BZ104">
        <v>12691278914.240755</v>
      </c>
      <c r="CA104">
        <v>12986519857.433807</v>
      </c>
      <c r="CB104">
        <v>13149263398.526798</v>
      </c>
      <c r="CC104">
        <v>14903634448.248617</v>
      </c>
      <c r="CD104">
        <v>16096109637.488947</v>
      </c>
      <c r="CE104">
        <v>18737922545.464172</v>
      </c>
      <c r="CF104">
        <v>22502239913.454739</v>
      </c>
      <c r="CG104">
        <v>27173670133.729568</v>
      </c>
      <c r="CH104">
        <v>30031427402.555538</v>
      </c>
      <c r="CI104">
        <v>29375775193.798447</v>
      </c>
      <c r="CJ104">
        <v>31408632915.3409</v>
      </c>
      <c r="CK104" s="14">
        <f t="shared" ref="CK104" si="134">CJ104</f>
        <v>31408632915.3409</v>
      </c>
      <c r="CL104">
        <f t="shared" si="92"/>
        <v>433348968</v>
      </c>
      <c r="CM104">
        <v>31253701</v>
      </c>
      <c r="CN104">
        <v>32076186</v>
      </c>
      <c r="CO104">
        <v>32927864</v>
      </c>
      <c r="CP104">
        <v>33805301</v>
      </c>
      <c r="CQ104">
        <v>34702176</v>
      </c>
      <c r="CR104">
        <v>35614576</v>
      </c>
      <c r="CS104">
        <v>36540948</v>
      </c>
      <c r="CT104">
        <v>37485246</v>
      </c>
      <c r="CU104">
        <v>38455418</v>
      </c>
      <c r="CV104">
        <v>39462188</v>
      </c>
      <c r="CW104">
        <v>40512682</v>
      </c>
    </row>
    <row r="105" spans="2:101" ht="14.25" customHeight="1" x14ac:dyDescent="0.25">
      <c r="B105" t="s">
        <v>75</v>
      </c>
      <c r="C105" t="s">
        <v>348</v>
      </c>
      <c r="D105">
        <v>61.681365853658541</v>
      </c>
      <c r="E105">
        <v>62.300243902439036</v>
      </c>
      <c r="F105">
        <v>62.873512195121947</v>
      </c>
      <c r="G105">
        <v>63.388170731707326</v>
      </c>
      <c r="I105" t="s">
        <v>97</v>
      </c>
      <c r="J105">
        <v>1345.2260273831353</v>
      </c>
      <c r="K105">
        <v>1372.6702990835581</v>
      </c>
      <c r="L105">
        <v>1305.8037868589959</v>
      </c>
      <c r="M105">
        <v>1518.6546318252108</v>
      </c>
      <c r="N105" s="38"/>
      <c r="O105" t="s">
        <v>97</v>
      </c>
      <c r="P105">
        <v>0.21493089000385623</v>
      </c>
      <c r="Q105">
        <v>-1.186893998491044</v>
      </c>
      <c r="R105">
        <v>-2.6240937938740387</v>
      </c>
      <c r="S105">
        <v>-2.1683774152297701</v>
      </c>
      <c r="T105">
        <v>0.24660558937577548</v>
      </c>
      <c r="U105">
        <f t="shared" si="88"/>
        <v>-1.1035657456430443</v>
      </c>
      <c r="V105" s="38"/>
      <c r="W105" t="s">
        <v>97</v>
      </c>
      <c r="X105" t="s">
        <v>372</v>
      </c>
      <c r="Y105">
        <v>1.7435990499486971</v>
      </c>
      <c r="Z105">
        <v>1.6666872799523447</v>
      </c>
      <c r="AA105">
        <v>1.600441421411666</v>
      </c>
      <c r="AB105">
        <v>1.5545138820650992</v>
      </c>
      <c r="AC105">
        <v>1.5368391335320069</v>
      </c>
      <c r="AD105">
        <v>1.5376897960586482</v>
      </c>
      <c r="AE105">
        <f t="shared" si="89"/>
        <v>1.5</v>
      </c>
      <c r="AG105" s="277" t="s">
        <v>104</v>
      </c>
      <c r="AH105" s="277">
        <v>0</v>
      </c>
      <c r="AI105" s="277">
        <v>0</v>
      </c>
      <c r="AJ105" s="277">
        <v>42</v>
      </c>
      <c r="AK105" s="277">
        <v>0</v>
      </c>
      <c r="AL105" s="277">
        <v>4</v>
      </c>
      <c r="AM105" s="277">
        <v>0</v>
      </c>
      <c r="AN105" s="277">
        <v>0</v>
      </c>
      <c r="AO105" s="277">
        <v>0</v>
      </c>
      <c r="AP105" s="277">
        <v>0</v>
      </c>
      <c r="AQ105" s="277">
        <v>0</v>
      </c>
      <c r="AR105" s="277">
        <v>46</v>
      </c>
      <c r="AS105" s="277" t="s">
        <v>104</v>
      </c>
      <c r="AT105" s="277">
        <v>0</v>
      </c>
      <c r="AU105" s="277">
        <v>0</v>
      </c>
      <c r="AV105" s="277">
        <v>0</v>
      </c>
      <c r="AW105" s="277">
        <v>0</v>
      </c>
      <c r="AX105" s="277">
        <v>0</v>
      </c>
      <c r="AY105" s="277">
        <v>0</v>
      </c>
      <c r="AZ105" s="277">
        <v>0</v>
      </c>
      <c r="BA105" s="277">
        <v>0</v>
      </c>
      <c r="BB105" s="277">
        <v>0</v>
      </c>
      <c r="BC105" s="277">
        <v>0</v>
      </c>
      <c r="BD105" s="277">
        <v>0</v>
      </c>
      <c r="BE105" s="277" t="s">
        <v>104</v>
      </c>
      <c r="BF105" s="277">
        <v>0</v>
      </c>
      <c r="BG105" s="277">
        <v>0</v>
      </c>
      <c r="BH105" s="277">
        <v>0</v>
      </c>
      <c r="BI105" s="277">
        <v>0</v>
      </c>
      <c r="BJ105" s="277">
        <v>0</v>
      </c>
      <c r="BK105" s="277">
        <v>0</v>
      </c>
      <c r="BL105" s="277">
        <v>0</v>
      </c>
      <c r="BM105" s="277">
        <v>0</v>
      </c>
      <c r="BN105" s="277">
        <v>0</v>
      </c>
      <c r="BO105" s="277">
        <v>0</v>
      </c>
      <c r="BP105" s="277">
        <v>0</v>
      </c>
      <c r="BQ105" s="221"/>
      <c r="BR105" s="279">
        <f t="shared" si="101"/>
        <v>8104768108.07374</v>
      </c>
      <c r="BS105" s="279">
        <f t="shared" si="97"/>
        <v>40368888</v>
      </c>
      <c r="BT105" s="280">
        <f t="shared" si="98"/>
        <v>1.1394913825716479E-6</v>
      </c>
      <c r="BU105" s="280">
        <f t="shared" si="99"/>
        <v>0</v>
      </c>
      <c r="BV105" s="280">
        <f t="shared" si="127"/>
        <v>0</v>
      </c>
      <c r="BX105" t="s">
        <v>97</v>
      </c>
      <c r="BY105">
        <f t="shared" si="90"/>
        <v>1311473978.7357378</v>
      </c>
      <c r="BZ105">
        <v>68239320.704977408</v>
      </c>
      <c r="CA105">
        <v>63810762.051791042</v>
      </c>
      <c r="CB105">
        <v>74173806.513134554</v>
      </c>
      <c r="CC105">
        <v>93517283.94828029</v>
      </c>
      <c r="CD105">
        <v>102405530.24037004</v>
      </c>
      <c r="CE105">
        <v>108938510.69547655</v>
      </c>
      <c r="CF105">
        <v>109671822.17622669</v>
      </c>
      <c r="CG105">
        <v>127854317.32057533</v>
      </c>
      <c r="CH105">
        <v>132506609.31113404</v>
      </c>
      <c r="CI105">
        <v>128004027.81442678</v>
      </c>
      <c r="CJ105">
        <v>151175993.97967243</v>
      </c>
      <c r="CK105" s="14">
        <f t="shared" ref="CK105" si="135">CJ105</f>
        <v>151175993.97967243</v>
      </c>
      <c r="CL105">
        <f t="shared" si="92"/>
        <v>1110097</v>
      </c>
      <c r="CM105">
        <v>84010</v>
      </c>
      <c r="CN105">
        <v>85550</v>
      </c>
      <c r="CO105">
        <v>87147</v>
      </c>
      <c r="CP105">
        <v>88776</v>
      </c>
      <c r="CQ105">
        <v>90398</v>
      </c>
      <c r="CR105">
        <v>91988</v>
      </c>
      <c r="CS105">
        <v>93534</v>
      </c>
      <c r="CT105">
        <v>95043</v>
      </c>
      <c r="CU105">
        <v>96532</v>
      </c>
      <c r="CV105">
        <v>98027</v>
      </c>
      <c r="CW105">
        <v>99546</v>
      </c>
    </row>
    <row r="106" spans="2:101" ht="14.25" customHeight="1" x14ac:dyDescent="0.25">
      <c r="B106" t="s">
        <v>228</v>
      </c>
      <c r="C106" t="s">
        <v>610</v>
      </c>
      <c r="I106" t="s">
        <v>373</v>
      </c>
      <c r="N106" s="38"/>
      <c r="O106" t="s">
        <v>373</v>
      </c>
      <c r="U106" t="e">
        <f t="shared" si="88"/>
        <v>#DIV/0!</v>
      </c>
      <c r="V106" s="38"/>
      <c r="W106" t="s">
        <v>373</v>
      </c>
      <c r="X106" t="s">
        <v>374</v>
      </c>
      <c r="Y106">
        <v>0.62757945591994668</v>
      </c>
      <c r="Z106">
        <v>0.5732897041211571</v>
      </c>
      <c r="AA106">
        <v>0.5267841752905178</v>
      </c>
      <c r="AB106">
        <v>0.48913843850180022</v>
      </c>
      <c r="AC106">
        <v>0.46253008261476819</v>
      </c>
      <c r="AD106">
        <v>0.44479363889590162</v>
      </c>
      <c r="AE106">
        <f t="shared" si="89"/>
        <v>0.5</v>
      </c>
      <c r="AG106" s="277" t="s">
        <v>106</v>
      </c>
      <c r="AH106" s="277">
        <v>0</v>
      </c>
      <c r="AI106" s="277">
        <v>0</v>
      </c>
      <c r="AJ106" s="277">
        <v>0</v>
      </c>
      <c r="AK106" s="277">
        <v>25</v>
      </c>
      <c r="AL106" s="277">
        <v>4</v>
      </c>
      <c r="AM106" s="277">
        <v>0</v>
      </c>
      <c r="AN106" s="277">
        <v>0</v>
      </c>
      <c r="AO106" s="277">
        <v>0</v>
      </c>
      <c r="AP106" s="277">
        <v>0</v>
      </c>
      <c r="AQ106" s="277">
        <v>0</v>
      </c>
      <c r="AR106" s="277">
        <v>29</v>
      </c>
      <c r="AS106" s="277" t="s">
        <v>106</v>
      </c>
      <c r="AT106" s="277">
        <v>0</v>
      </c>
      <c r="AU106" s="277">
        <v>0</v>
      </c>
      <c r="AV106" s="277">
        <v>0</v>
      </c>
      <c r="AW106" s="277">
        <v>0</v>
      </c>
      <c r="AX106" s="277">
        <v>0</v>
      </c>
      <c r="AY106" s="277">
        <v>0</v>
      </c>
      <c r="AZ106" s="277">
        <v>0</v>
      </c>
      <c r="BA106" s="277">
        <v>0</v>
      </c>
      <c r="BB106" s="277">
        <v>0</v>
      </c>
      <c r="BC106" s="277">
        <v>0</v>
      </c>
      <c r="BD106" s="277">
        <v>0</v>
      </c>
      <c r="BE106" s="277" t="s">
        <v>106</v>
      </c>
      <c r="BF106" s="277">
        <v>0</v>
      </c>
      <c r="BG106" s="277">
        <v>225573</v>
      </c>
      <c r="BH106" s="277">
        <v>0</v>
      </c>
      <c r="BI106" s="277">
        <v>0</v>
      </c>
      <c r="BJ106" s="277">
        <v>0</v>
      </c>
      <c r="BK106" s="277">
        <v>0</v>
      </c>
      <c r="BL106" s="277">
        <v>0</v>
      </c>
      <c r="BM106" s="277">
        <v>0</v>
      </c>
      <c r="BN106" s="277">
        <v>30000</v>
      </c>
      <c r="BO106" s="277">
        <v>0</v>
      </c>
      <c r="BP106" s="277">
        <v>255573</v>
      </c>
      <c r="BQ106" s="221"/>
      <c r="BR106" s="279">
        <f t="shared" si="101"/>
        <v>330784242975.65338</v>
      </c>
      <c r="BS106" s="279">
        <f t="shared" si="97"/>
        <v>40862581</v>
      </c>
      <c r="BT106" s="280">
        <f t="shared" si="98"/>
        <v>7.0969574829353047E-7</v>
      </c>
      <c r="BU106" s="280">
        <f t="shared" si="99"/>
        <v>0</v>
      </c>
      <c r="BV106" s="280">
        <f t="shared" si="127"/>
        <v>7.7262749186880362E-4</v>
      </c>
      <c r="BX106" s="277" t="s">
        <v>976</v>
      </c>
      <c r="CK106" s="14"/>
      <c r="CL106">
        <f t="shared" si="92"/>
        <v>284970001</v>
      </c>
      <c r="CM106">
        <v>22894095</v>
      </c>
      <c r="CN106">
        <v>23083419</v>
      </c>
      <c r="CO106">
        <v>23264576</v>
      </c>
      <c r="CP106">
        <v>23436550</v>
      </c>
      <c r="CQ106">
        <v>23597383</v>
      </c>
      <c r="CR106">
        <v>23745941</v>
      </c>
      <c r="CS106">
        <v>23882465</v>
      </c>
      <c r="CT106">
        <v>24008606</v>
      </c>
      <c r="CU106">
        <v>24126329</v>
      </c>
      <c r="CV106">
        <v>24238179</v>
      </c>
      <c r="CW106">
        <v>24346229</v>
      </c>
    </row>
    <row r="107" spans="2:101" ht="14.25" customHeight="1" x14ac:dyDescent="0.25">
      <c r="B107" t="s">
        <v>76</v>
      </c>
      <c r="C107" t="s">
        <v>349</v>
      </c>
      <c r="D107">
        <v>79.439024390243915</v>
      </c>
      <c r="E107">
        <v>79.439024390243915</v>
      </c>
      <c r="F107">
        <v>79.939024390243915</v>
      </c>
      <c r="G107">
        <v>80.18780487804878</v>
      </c>
      <c r="I107" t="s">
        <v>375</v>
      </c>
      <c r="J107">
        <v>21653.375251505819</v>
      </c>
      <c r="K107">
        <v>19161.89447984087</v>
      </c>
      <c r="L107">
        <v>17109.985062485444</v>
      </c>
      <c r="M107">
        <v>20756.688661147466</v>
      </c>
      <c r="N107" s="38"/>
      <c r="O107" t="s">
        <v>375</v>
      </c>
      <c r="P107">
        <v>4.83242302054947</v>
      </c>
      <c r="Q107">
        <v>4.7609373530889343</v>
      </c>
      <c r="R107">
        <v>1.9805811704665928</v>
      </c>
      <c r="S107">
        <v>3.1384870640607687E-2</v>
      </c>
      <c r="T107">
        <v>5.8838132600156996</v>
      </c>
      <c r="U107">
        <f t="shared" si="88"/>
        <v>3.497827934952261</v>
      </c>
      <c r="V107" s="38"/>
      <c r="W107" t="s">
        <v>375</v>
      </c>
      <c r="X107" t="s">
        <v>376</v>
      </c>
      <c r="Y107">
        <v>0.20587049911246269</v>
      </c>
      <c r="Z107">
        <v>0.32975609286929758</v>
      </c>
      <c r="AA107">
        <v>0.32867227503791224</v>
      </c>
      <c r="AB107">
        <v>0.31113837778673281</v>
      </c>
      <c r="AC107">
        <v>0.28761036322354494</v>
      </c>
      <c r="AD107">
        <v>0.26223612167809768</v>
      </c>
      <c r="AE107">
        <f t="shared" si="89"/>
        <v>0.3</v>
      </c>
      <c r="AG107" s="277" t="s">
        <v>107</v>
      </c>
      <c r="AH107" s="277">
        <v>0</v>
      </c>
      <c r="AI107" s="277">
        <v>0</v>
      </c>
      <c r="AJ107" s="277">
        <v>0</v>
      </c>
      <c r="AK107" s="277">
        <v>170</v>
      </c>
      <c r="AL107" s="277">
        <v>0</v>
      </c>
      <c r="AM107" s="277">
        <v>0</v>
      </c>
      <c r="AN107" s="277">
        <v>0</v>
      </c>
      <c r="AO107" s="277">
        <v>0</v>
      </c>
      <c r="AP107" s="277">
        <v>0</v>
      </c>
      <c r="AQ107" s="277">
        <v>0</v>
      </c>
      <c r="AR107" s="277">
        <v>170</v>
      </c>
      <c r="AS107" s="277" t="s">
        <v>107</v>
      </c>
      <c r="AT107" s="277">
        <v>0</v>
      </c>
      <c r="AU107" s="277">
        <v>0</v>
      </c>
      <c r="AV107" s="277">
        <v>0</v>
      </c>
      <c r="AW107" s="277">
        <v>0</v>
      </c>
      <c r="AX107" s="277">
        <v>0</v>
      </c>
      <c r="AY107" s="277">
        <v>0</v>
      </c>
      <c r="AZ107" s="277">
        <v>0</v>
      </c>
      <c r="BA107" s="277">
        <v>0</v>
      </c>
      <c r="BB107" s="277">
        <v>0</v>
      </c>
      <c r="BC107" s="277">
        <v>0</v>
      </c>
      <c r="BD107" s="277">
        <v>0</v>
      </c>
      <c r="BE107" s="277" t="s">
        <v>107</v>
      </c>
      <c r="BF107" s="277">
        <v>0</v>
      </c>
      <c r="BG107" s="277">
        <v>0</v>
      </c>
      <c r="BH107" s="277">
        <v>0</v>
      </c>
      <c r="BI107" s="277">
        <v>0</v>
      </c>
      <c r="BJ107" s="277">
        <v>0</v>
      </c>
      <c r="BK107" s="277">
        <v>0</v>
      </c>
      <c r="BL107" s="277">
        <v>0</v>
      </c>
      <c r="BM107" s="277">
        <v>0</v>
      </c>
      <c r="BN107" s="277">
        <v>31000</v>
      </c>
      <c r="BO107" s="277">
        <v>0</v>
      </c>
      <c r="BP107" s="277">
        <v>31000</v>
      </c>
      <c r="BQ107" s="221"/>
      <c r="BR107" s="279">
        <f t="shared" si="101"/>
        <v>474200859495.4632</v>
      </c>
      <c r="BS107" s="279">
        <f t="shared" si="97"/>
        <v>5649608</v>
      </c>
      <c r="BT107" s="280">
        <f t="shared" si="98"/>
        <v>3.009058327586622E-5</v>
      </c>
      <c r="BU107" s="280">
        <f t="shared" si="99"/>
        <v>0</v>
      </c>
      <c r="BV107" s="280">
        <f t="shared" si="127"/>
        <v>6.5373141737834793E-5</v>
      </c>
      <c r="BX107" t="s">
        <v>375</v>
      </c>
      <c r="BY107">
        <f t="shared" si="90"/>
        <v>9619937763204.6562</v>
      </c>
      <c r="BZ107">
        <v>533384027728.65527</v>
      </c>
      <c r="CA107">
        <v>504585783003.74133</v>
      </c>
      <c r="CB107">
        <v>575928909990.48828</v>
      </c>
      <c r="CC107">
        <v>643762388701.00122</v>
      </c>
      <c r="CD107">
        <v>721975255823.69995</v>
      </c>
      <c r="CE107">
        <v>844863004335.42957</v>
      </c>
      <c r="CF107">
        <v>951773478984.90771</v>
      </c>
      <c r="CG107">
        <v>1049235951186.9659</v>
      </c>
      <c r="CH107">
        <v>931402204981.62524</v>
      </c>
      <c r="CI107">
        <v>834060441840.97791</v>
      </c>
      <c r="CJ107">
        <v>1014483158313.5824</v>
      </c>
      <c r="CK107" s="14">
        <f t="shared" ref="CK107" si="136">CJ107</f>
        <v>1014483158313.5824</v>
      </c>
      <c r="CL107">
        <f t="shared" si="92"/>
        <v>577880000</v>
      </c>
      <c r="CM107">
        <v>47008000</v>
      </c>
      <c r="CN107">
        <v>47357000</v>
      </c>
      <c r="CO107">
        <v>47622000</v>
      </c>
      <c r="CP107">
        <v>47859000</v>
      </c>
      <c r="CQ107">
        <v>48039000</v>
      </c>
      <c r="CR107">
        <v>48138000</v>
      </c>
      <c r="CS107">
        <v>48297000</v>
      </c>
      <c r="CT107">
        <v>48456000</v>
      </c>
      <c r="CU107">
        <v>48607000</v>
      </c>
      <c r="CV107">
        <v>48747000</v>
      </c>
      <c r="CW107">
        <v>48875000</v>
      </c>
    </row>
    <row r="108" spans="2:101" ht="14.25" customHeight="1" x14ac:dyDescent="0.25">
      <c r="B108" t="s">
        <v>229</v>
      </c>
      <c r="C108" t="s">
        <v>611</v>
      </c>
      <c r="E108">
        <v>68.439024390243915</v>
      </c>
      <c r="F108">
        <v>68.354146341463419</v>
      </c>
      <c r="I108" t="s">
        <v>616</v>
      </c>
      <c r="J108">
        <v>2620.3704518008799</v>
      </c>
      <c r="K108">
        <v>3142.929107789324</v>
      </c>
      <c r="L108">
        <v>3010.9933584198134</v>
      </c>
      <c r="M108">
        <v>3059.1283089777971</v>
      </c>
      <c r="N108" s="38"/>
      <c r="O108" t="s">
        <v>616</v>
      </c>
      <c r="P108">
        <v>5.403489026449094</v>
      </c>
      <c r="Q108">
        <v>5.8235854341736513</v>
      </c>
      <c r="R108">
        <v>6.3044568245125276</v>
      </c>
      <c r="S108">
        <v>2.3299168975069193</v>
      </c>
      <c r="T108">
        <v>3.4269972451790522</v>
      </c>
      <c r="U108">
        <f t="shared" si="88"/>
        <v>4.6576890855642485</v>
      </c>
      <c r="V108" s="38"/>
      <c r="W108" t="s">
        <v>616</v>
      </c>
      <c r="X108" t="s">
        <v>617</v>
      </c>
      <c r="Y108">
        <v>0.56753841325992327</v>
      </c>
      <c r="Z108">
        <v>0.56433558349549884</v>
      </c>
      <c r="AA108">
        <v>0.44918660590880122</v>
      </c>
      <c r="AB108">
        <v>0.55866067086397764</v>
      </c>
      <c r="AC108">
        <v>0.55555698446019641</v>
      </c>
      <c r="AD108">
        <v>0.55248759319698071</v>
      </c>
      <c r="AE108">
        <f t="shared" si="89"/>
        <v>0.6</v>
      </c>
      <c r="AG108" s="277" t="s">
        <v>960</v>
      </c>
      <c r="AH108" s="277">
        <v>0</v>
      </c>
      <c r="AI108" s="277">
        <v>0</v>
      </c>
      <c r="AJ108" s="277">
        <v>0</v>
      </c>
      <c r="AK108" s="277">
        <v>0</v>
      </c>
      <c r="AL108" s="277">
        <v>0</v>
      </c>
      <c r="AM108" s="277">
        <v>0</v>
      </c>
      <c r="AN108" s="277">
        <v>0</v>
      </c>
      <c r="AO108" s="277">
        <v>0</v>
      </c>
      <c r="AP108" s="277">
        <v>0</v>
      </c>
      <c r="AQ108" s="277">
        <v>0</v>
      </c>
      <c r="AR108" s="277">
        <v>0</v>
      </c>
      <c r="AS108" s="277" t="s">
        <v>960</v>
      </c>
      <c r="AT108" s="277">
        <v>0</v>
      </c>
      <c r="AU108" s="277">
        <v>0</v>
      </c>
      <c r="AV108" s="277">
        <v>0</v>
      </c>
      <c r="AW108" s="277">
        <v>0</v>
      </c>
      <c r="AX108" s="277">
        <v>0</v>
      </c>
      <c r="AY108" s="277">
        <v>0</v>
      </c>
      <c r="AZ108" s="277">
        <v>0</v>
      </c>
      <c r="BA108" s="277">
        <v>0</v>
      </c>
      <c r="BB108" s="277">
        <v>0</v>
      </c>
      <c r="BC108" s="277">
        <v>0</v>
      </c>
      <c r="BD108" s="277">
        <v>0</v>
      </c>
      <c r="BE108" s="277" t="s">
        <v>985</v>
      </c>
      <c r="BF108" s="277">
        <v>0</v>
      </c>
      <c r="BG108" s="277">
        <v>0</v>
      </c>
      <c r="BH108" s="277">
        <v>0</v>
      </c>
      <c r="BI108" s="277">
        <v>0</v>
      </c>
      <c r="BJ108" s="277">
        <v>0</v>
      </c>
      <c r="BK108" s="277">
        <v>0</v>
      </c>
      <c r="BL108" s="277">
        <v>0</v>
      </c>
      <c r="BM108" s="277">
        <v>0</v>
      </c>
      <c r="BN108" s="277">
        <v>0</v>
      </c>
      <c r="BO108" s="277">
        <v>0</v>
      </c>
      <c r="BP108" s="277">
        <v>0</v>
      </c>
      <c r="BQ108" s="221"/>
      <c r="BR108" s="279">
        <f t="shared" si="101"/>
        <v>179906594916.87903</v>
      </c>
      <c r="BS108" s="279">
        <f t="shared" si="97"/>
        <v>5868523</v>
      </c>
      <c r="BT108" s="280">
        <f t="shared" si="98"/>
        <v>0</v>
      </c>
      <c r="BU108" s="280">
        <f t="shared" si="99"/>
        <v>0</v>
      </c>
      <c r="BV108" s="280">
        <f t="shared" si="127"/>
        <v>0</v>
      </c>
      <c r="BX108" t="s">
        <v>616</v>
      </c>
      <c r="BY108">
        <f t="shared" si="90"/>
        <v>48598984709.9161</v>
      </c>
      <c r="BZ108">
        <v>1849196082.055073</v>
      </c>
      <c r="CA108">
        <v>2535333631.8853559</v>
      </c>
      <c r="CB108">
        <v>2702427046.9354992</v>
      </c>
      <c r="CC108">
        <v>3355083116.5893927</v>
      </c>
      <c r="CD108">
        <v>3639935347.5071492</v>
      </c>
      <c r="CE108">
        <v>3743116980.1918526</v>
      </c>
      <c r="CF108">
        <v>3915494726.2682071</v>
      </c>
      <c r="CG108">
        <v>4677361256.464571</v>
      </c>
      <c r="CH108">
        <v>5641557748.4818363</v>
      </c>
      <c r="CI108">
        <v>5434843011.9477634</v>
      </c>
      <c r="CJ108">
        <v>5552317880.7947016</v>
      </c>
      <c r="CK108" s="14">
        <f t="shared" ref="CK108" si="137">CJ108</f>
        <v>5552317880.7947016</v>
      </c>
      <c r="CL108">
        <f t="shared" si="92"/>
        <v>21222000</v>
      </c>
      <c r="CM108">
        <v>1700000</v>
      </c>
      <c r="CN108">
        <v>1721000</v>
      </c>
      <c r="CO108">
        <v>1737000</v>
      </c>
      <c r="CP108">
        <v>1748000</v>
      </c>
      <c r="CQ108">
        <v>1757000</v>
      </c>
      <c r="CR108">
        <v>1767000</v>
      </c>
      <c r="CS108">
        <v>1777000</v>
      </c>
      <c r="CT108">
        <v>1785000</v>
      </c>
      <c r="CU108">
        <v>1795000</v>
      </c>
      <c r="CV108">
        <v>1805000</v>
      </c>
      <c r="CW108">
        <v>1815000</v>
      </c>
    </row>
    <row r="109" spans="2:101" ht="14.25" customHeight="1" x14ac:dyDescent="0.25">
      <c r="B109" t="s">
        <v>77</v>
      </c>
      <c r="C109" t="s">
        <v>350</v>
      </c>
      <c r="D109">
        <v>74.962756097560984</v>
      </c>
      <c r="E109">
        <v>75.146756097560981</v>
      </c>
      <c r="F109">
        <v>75.321780487804887</v>
      </c>
      <c r="G109">
        <v>75.492341463414633</v>
      </c>
      <c r="I109" t="s">
        <v>98</v>
      </c>
      <c r="J109">
        <v>46866.977441098767</v>
      </c>
      <c r="K109">
        <v>58383.905415997506</v>
      </c>
      <c r="L109">
        <v>41364.689336725256</v>
      </c>
      <c r="N109" s="38"/>
      <c r="O109" t="s">
        <v>98</v>
      </c>
      <c r="P109">
        <v>1.2886450478664102</v>
      </c>
      <c r="Q109">
        <v>0.26356187142999943</v>
      </c>
      <c r="U109">
        <f t="shared" si="88"/>
        <v>0.77610345964820482</v>
      </c>
      <c r="V109" s="38"/>
      <c r="W109" t="s">
        <v>98</v>
      </c>
      <c r="X109" t="s">
        <v>377</v>
      </c>
      <c r="Y109">
        <v>3.3472987710747804</v>
      </c>
      <c r="Z109">
        <v>3.7888987652946411</v>
      </c>
      <c r="AA109">
        <v>4.0168683760673289</v>
      </c>
      <c r="AB109">
        <v>4.0249467843574953</v>
      </c>
      <c r="AC109">
        <v>3.7710664206632818</v>
      </c>
      <c r="AD109">
        <v>3.3607360305249085</v>
      </c>
      <c r="AE109">
        <f t="shared" si="89"/>
        <v>3.7</v>
      </c>
      <c r="AG109" s="277" t="s">
        <v>916</v>
      </c>
      <c r="AH109" s="277">
        <v>0</v>
      </c>
      <c r="AI109" s="277">
        <v>0</v>
      </c>
      <c r="AJ109" s="277">
        <v>0</v>
      </c>
      <c r="AK109" s="277">
        <v>30</v>
      </c>
      <c r="AL109" s="277">
        <v>2</v>
      </c>
      <c r="AM109" s="277">
        <v>0</v>
      </c>
      <c r="AN109" s="277">
        <v>0</v>
      </c>
      <c r="AO109" s="277">
        <v>0</v>
      </c>
      <c r="AP109" s="277">
        <v>1</v>
      </c>
      <c r="AQ109" s="277">
        <v>1</v>
      </c>
      <c r="AR109" s="277">
        <v>34</v>
      </c>
      <c r="AS109" s="277" t="s">
        <v>916</v>
      </c>
      <c r="AT109" s="277">
        <v>0</v>
      </c>
      <c r="AU109" s="277">
        <v>0</v>
      </c>
      <c r="AV109" s="277">
        <v>0</v>
      </c>
      <c r="AW109" s="277">
        <v>0</v>
      </c>
      <c r="AX109" s="277">
        <v>0</v>
      </c>
      <c r="AY109" s="277">
        <v>0</v>
      </c>
      <c r="AZ109" s="277">
        <v>0</v>
      </c>
      <c r="BA109" s="277">
        <v>0</v>
      </c>
      <c r="BB109" s="277">
        <v>3</v>
      </c>
      <c r="BC109" s="277">
        <v>0</v>
      </c>
      <c r="BD109" s="277">
        <v>3</v>
      </c>
      <c r="BE109" s="277" t="s">
        <v>977</v>
      </c>
      <c r="BF109" s="277">
        <v>0</v>
      </c>
      <c r="BG109" s="277">
        <v>0</v>
      </c>
      <c r="BH109" s="277">
        <v>0</v>
      </c>
      <c r="BI109" s="277">
        <v>0</v>
      </c>
      <c r="BJ109" s="277">
        <v>3600</v>
      </c>
      <c r="BK109" s="277">
        <v>0</v>
      </c>
      <c r="BL109" s="277">
        <v>0</v>
      </c>
      <c r="BM109" s="277">
        <v>0</v>
      </c>
      <c r="BN109" s="277">
        <v>0</v>
      </c>
      <c r="BO109" s="277">
        <v>13563</v>
      </c>
      <c r="BP109" s="277">
        <v>17163</v>
      </c>
      <c r="BQ109" s="221"/>
      <c r="BR109" s="279">
        <f t="shared" si="101"/>
        <v>79318330041.281326</v>
      </c>
      <c r="BS109" s="279">
        <f t="shared" si="97"/>
        <v>24467820</v>
      </c>
      <c r="BT109" s="280">
        <f t="shared" si="98"/>
        <v>1.3895802731914817E-6</v>
      </c>
      <c r="BU109" s="280">
        <f t="shared" si="99"/>
        <v>1.2261002410513073E-7</v>
      </c>
      <c r="BV109" s="280">
        <f t="shared" si="127"/>
        <v>2.1638125753615205E-4</v>
      </c>
      <c r="BX109" t="s">
        <v>98</v>
      </c>
      <c r="BY109">
        <f t="shared" si="90"/>
        <v>992315944956.87305</v>
      </c>
      <c r="BZ109">
        <v>37718011468.574898</v>
      </c>
      <c r="CA109">
        <v>34890773740.217804</v>
      </c>
      <c r="CB109">
        <v>38138801497.245819</v>
      </c>
      <c r="CC109">
        <v>47875837662.153885</v>
      </c>
      <c r="CD109">
        <v>59440511981.757591</v>
      </c>
      <c r="CE109">
        <v>80797945205.479462</v>
      </c>
      <c r="CF109">
        <v>101561153806.38936</v>
      </c>
      <c r="CG109">
        <v>114721830985.9155</v>
      </c>
      <c r="CH109">
        <v>148782683750.76266</v>
      </c>
      <c r="CI109">
        <v>109462798286.12534</v>
      </c>
      <c r="CJ109" s="14">
        <f t="shared" ref="CJ109" si="138">CI109</f>
        <v>109462798286.12534</v>
      </c>
      <c r="CK109" s="14">
        <f t="shared" ref="CK109" si="139">CJ109</f>
        <v>109462798286.12534</v>
      </c>
      <c r="CL109">
        <f t="shared" si="92"/>
        <v>28067835</v>
      </c>
      <c r="CM109">
        <v>1940786</v>
      </c>
      <c r="CN109">
        <v>2009588</v>
      </c>
      <c r="CO109">
        <v>2069815.9999999998</v>
      </c>
      <c r="CP109">
        <v>2126786</v>
      </c>
      <c r="CQ109">
        <v>2189485</v>
      </c>
      <c r="CR109">
        <v>2264014</v>
      </c>
      <c r="CS109">
        <v>2351441</v>
      </c>
      <c r="CT109">
        <v>2447818</v>
      </c>
      <c r="CU109">
        <v>2548351</v>
      </c>
      <c r="CV109">
        <v>2646286</v>
      </c>
      <c r="CW109">
        <v>2736732</v>
      </c>
    </row>
    <row r="110" spans="2:101" ht="14.25" customHeight="1" x14ac:dyDescent="0.25">
      <c r="B110" t="s">
        <v>231</v>
      </c>
      <c r="C110" t="s">
        <v>612</v>
      </c>
      <c r="D110">
        <v>75.282390243902441</v>
      </c>
      <c r="E110">
        <v>75.459829268292694</v>
      </c>
      <c r="F110">
        <v>75.637804878048783</v>
      </c>
      <c r="G110">
        <v>75.816780487804877</v>
      </c>
      <c r="I110" t="s">
        <v>378</v>
      </c>
      <c r="J110">
        <v>726.40142332380128</v>
      </c>
      <c r="K110">
        <v>973.86418554933596</v>
      </c>
      <c r="L110">
        <v>881.36002693145099</v>
      </c>
      <c r="M110">
        <v>860.39528657639562</v>
      </c>
      <c r="N110" s="38"/>
      <c r="O110" t="s">
        <v>378</v>
      </c>
      <c r="P110">
        <v>2.1378169991535856</v>
      </c>
      <c r="Q110">
        <v>7.6574959790757049</v>
      </c>
      <c r="R110">
        <v>7.5163947645986013</v>
      </c>
      <c r="S110">
        <v>2.0461120540728359</v>
      </c>
      <c r="T110">
        <v>-2.16332246520507</v>
      </c>
      <c r="U110">
        <f t="shared" si="88"/>
        <v>3.4388994663391315</v>
      </c>
      <c r="V110" s="38"/>
      <c r="W110" t="s">
        <v>378</v>
      </c>
      <c r="X110" t="s">
        <v>379</v>
      </c>
      <c r="Y110">
        <v>0.99056113320548822</v>
      </c>
      <c r="Z110">
        <v>0.94044580279784196</v>
      </c>
      <c r="AA110">
        <v>0.81903995822623832</v>
      </c>
      <c r="AB110">
        <v>0.81996521317844862</v>
      </c>
      <c r="AC110">
        <v>0.81996521317853677</v>
      </c>
      <c r="AD110">
        <v>0.81996521317827253</v>
      </c>
      <c r="AE110">
        <f t="shared" si="89"/>
        <v>0.8</v>
      </c>
      <c r="AG110" s="277" t="s">
        <v>108</v>
      </c>
      <c r="AH110" s="277">
        <v>0</v>
      </c>
      <c r="AI110" s="277">
        <v>0</v>
      </c>
      <c r="AJ110" s="277">
        <v>691</v>
      </c>
      <c r="AK110" s="277">
        <v>0</v>
      </c>
      <c r="AL110" s="277">
        <v>52</v>
      </c>
      <c r="AM110" s="277">
        <v>0</v>
      </c>
      <c r="AN110" s="277">
        <v>0</v>
      </c>
      <c r="AO110" s="277">
        <v>0</v>
      </c>
      <c r="AP110" s="277">
        <v>1113</v>
      </c>
      <c r="AQ110" s="277">
        <v>0</v>
      </c>
      <c r="AR110" s="277">
        <v>1856</v>
      </c>
      <c r="AS110" s="277" t="s">
        <v>108</v>
      </c>
      <c r="AT110" s="277">
        <v>0</v>
      </c>
      <c r="AU110" s="277">
        <v>0</v>
      </c>
      <c r="AV110" s="277">
        <v>0</v>
      </c>
      <c r="AW110" s="277">
        <v>0</v>
      </c>
      <c r="AX110" s="277">
        <v>17</v>
      </c>
      <c r="AY110" s="277">
        <v>0</v>
      </c>
      <c r="AZ110" s="277">
        <v>0</v>
      </c>
      <c r="BA110" s="277">
        <v>0</v>
      </c>
      <c r="BB110" s="277">
        <v>3085</v>
      </c>
      <c r="BC110" s="277">
        <v>0</v>
      </c>
      <c r="BD110" s="277">
        <v>3102</v>
      </c>
      <c r="BE110" s="277" t="s">
        <v>108</v>
      </c>
      <c r="BF110" s="277">
        <v>0</v>
      </c>
      <c r="BG110" s="277">
        <v>0</v>
      </c>
      <c r="BH110" s="277">
        <v>0</v>
      </c>
      <c r="BI110" s="277">
        <v>0</v>
      </c>
      <c r="BJ110" s="277">
        <v>150000</v>
      </c>
      <c r="BK110" s="277">
        <v>0</v>
      </c>
      <c r="BL110" s="277">
        <v>0</v>
      </c>
      <c r="BM110" s="277">
        <v>0</v>
      </c>
      <c r="BN110" s="277">
        <v>564181</v>
      </c>
      <c r="BO110" s="277">
        <v>0</v>
      </c>
      <c r="BP110" s="277">
        <v>714181</v>
      </c>
      <c r="BQ110" s="221"/>
      <c r="BR110" s="279">
        <f t="shared" si="101"/>
        <v>75862223185.251816</v>
      </c>
      <c r="BS110" s="279">
        <f t="shared" si="97"/>
        <v>218141345</v>
      </c>
      <c r="BT110" s="280">
        <f t="shared" si="98"/>
        <v>8.5082449638329678E-6</v>
      </c>
      <c r="BU110" s="280">
        <f t="shared" si="99"/>
        <v>1.4220137865199282E-5</v>
      </c>
      <c r="BV110" s="280">
        <f t="shared" si="127"/>
        <v>9.4141849528454388E-3</v>
      </c>
      <c r="BX110" t="s">
        <v>378</v>
      </c>
      <c r="BY110">
        <f t="shared" si="90"/>
        <v>36789922289.37191</v>
      </c>
      <c r="BZ110">
        <v>1369691955.022125</v>
      </c>
      <c r="CA110">
        <v>1525113501.1103437</v>
      </c>
      <c r="CB110">
        <v>1605640633.4218886</v>
      </c>
      <c r="CC110">
        <v>1919012780.9708598</v>
      </c>
      <c r="CD110">
        <v>2211535311.6283431</v>
      </c>
      <c r="CE110">
        <v>2459876151.9332976</v>
      </c>
      <c r="CF110">
        <v>2834168889.4201913</v>
      </c>
      <c r="CG110">
        <v>3802566170.8154349</v>
      </c>
      <c r="CH110">
        <v>5139957784.91084</v>
      </c>
      <c r="CI110">
        <v>4690029460.8478384</v>
      </c>
      <c r="CJ110">
        <v>4616164824.6453753</v>
      </c>
      <c r="CK110" s="14">
        <f t="shared" ref="CK110" si="140">CJ110</f>
        <v>4616164824.6453753</v>
      </c>
      <c r="CL110">
        <f t="shared" si="92"/>
        <v>61894691.848465785</v>
      </c>
      <c r="CM110">
        <v>4915300</v>
      </c>
      <c r="CN110">
        <v>4954800</v>
      </c>
      <c r="CO110">
        <v>4993200</v>
      </c>
      <c r="CP110">
        <v>5038600</v>
      </c>
      <c r="CQ110">
        <v>5092802</v>
      </c>
      <c r="CR110">
        <v>5143500</v>
      </c>
      <c r="CS110">
        <v>5192100</v>
      </c>
      <c r="CT110">
        <v>5234800</v>
      </c>
      <c r="CU110">
        <v>5277900</v>
      </c>
      <c r="CV110">
        <v>5321354.8578742305</v>
      </c>
      <c r="CW110">
        <v>5365167.4952957798</v>
      </c>
    </row>
    <row r="111" spans="2:101" ht="14.25" customHeight="1" x14ac:dyDescent="0.25">
      <c r="B111" t="s">
        <v>78</v>
      </c>
      <c r="C111" t="s">
        <v>351</v>
      </c>
      <c r="D111">
        <v>69.894731707317078</v>
      </c>
      <c r="E111">
        <v>70.125048780487816</v>
      </c>
      <c r="F111">
        <v>70.352341463414646</v>
      </c>
      <c r="G111">
        <v>70.584634146341472</v>
      </c>
      <c r="I111" t="s">
        <v>380</v>
      </c>
      <c r="J111">
        <v>718.15420408539694</v>
      </c>
      <c r="K111">
        <v>909.62585513736724</v>
      </c>
      <c r="L111">
        <v>966.45571829547271</v>
      </c>
      <c r="M111">
        <v>1176.6628124816375</v>
      </c>
      <c r="N111" s="38"/>
      <c r="O111" t="s">
        <v>380</v>
      </c>
      <c r="P111">
        <v>6.9072245944025639</v>
      </c>
      <c r="Q111">
        <v>5.913801589329708</v>
      </c>
      <c r="R111">
        <v>5.8350613737756731</v>
      </c>
      <c r="S111">
        <v>5.9713136384202272</v>
      </c>
      <c r="T111">
        <v>7.8783306705751244</v>
      </c>
      <c r="U111">
        <f t="shared" si="88"/>
        <v>6.5011463733006591</v>
      </c>
      <c r="V111" s="38"/>
      <c r="W111" t="s">
        <v>380</v>
      </c>
      <c r="X111" t="s">
        <v>381</v>
      </c>
      <c r="Y111">
        <v>1.5111147095280308</v>
      </c>
      <c r="Z111">
        <v>1.5219209153288866</v>
      </c>
      <c r="AA111">
        <v>1.5257805217513487</v>
      </c>
      <c r="AB111">
        <v>1.5161852199395629</v>
      </c>
      <c r="AC111">
        <v>1.4857852070065389</v>
      </c>
      <c r="AD111">
        <v>1.4416027017160586</v>
      </c>
      <c r="AE111">
        <f t="shared" si="89"/>
        <v>1.5</v>
      </c>
      <c r="AG111" s="277" t="s">
        <v>109</v>
      </c>
      <c r="AH111" s="277">
        <v>0</v>
      </c>
      <c r="AI111" s="277">
        <v>500</v>
      </c>
      <c r="AJ111" s="277">
        <v>1625</v>
      </c>
      <c r="AK111" s="277">
        <v>0</v>
      </c>
      <c r="AL111" s="277">
        <v>95</v>
      </c>
      <c r="AM111" s="277">
        <v>0</v>
      </c>
      <c r="AN111" s="277">
        <v>0</v>
      </c>
      <c r="AO111" s="277">
        <v>0</v>
      </c>
      <c r="AP111" s="277">
        <v>11</v>
      </c>
      <c r="AQ111" s="277">
        <v>0</v>
      </c>
      <c r="AR111" s="277">
        <v>2231</v>
      </c>
      <c r="AS111" s="277" t="s">
        <v>109</v>
      </c>
      <c r="AT111" s="277">
        <v>0</v>
      </c>
      <c r="AU111" s="277">
        <v>0</v>
      </c>
      <c r="AV111" s="277">
        <v>0</v>
      </c>
      <c r="AW111" s="277">
        <v>0</v>
      </c>
      <c r="AX111" s="277">
        <v>1</v>
      </c>
      <c r="AY111" s="277">
        <v>0</v>
      </c>
      <c r="AZ111" s="277">
        <v>0</v>
      </c>
      <c r="BA111" s="277">
        <v>0</v>
      </c>
      <c r="BB111" s="277">
        <v>8</v>
      </c>
      <c r="BC111" s="277">
        <v>0</v>
      </c>
      <c r="BD111" s="277">
        <v>9</v>
      </c>
      <c r="BE111" s="277" t="s">
        <v>109</v>
      </c>
      <c r="BF111" s="277">
        <v>0</v>
      </c>
      <c r="BG111" s="277">
        <v>0</v>
      </c>
      <c r="BH111" s="277">
        <v>0</v>
      </c>
      <c r="BI111" s="277">
        <v>0</v>
      </c>
      <c r="BJ111" s="277">
        <v>7700</v>
      </c>
      <c r="BK111" s="277">
        <v>0</v>
      </c>
      <c r="BL111" s="277">
        <v>0</v>
      </c>
      <c r="BM111" s="277">
        <v>0</v>
      </c>
      <c r="BN111" s="277">
        <v>0</v>
      </c>
      <c r="BO111" s="277">
        <v>0</v>
      </c>
      <c r="BP111" s="277">
        <v>7700</v>
      </c>
      <c r="BQ111" s="221"/>
      <c r="BR111" s="279">
        <f t="shared" si="101"/>
        <v>39519873426.092079</v>
      </c>
      <c r="BS111" s="279">
        <f t="shared" si="97"/>
        <v>157065339</v>
      </c>
      <c r="BT111" s="280">
        <f t="shared" si="98"/>
        <v>1.4204279659689908E-5</v>
      </c>
      <c r="BU111" s="280">
        <f t="shared" si="99"/>
        <v>5.7300993696642392E-8</v>
      </c>
      <c r="BV111" s="280">
        <f t="shared" si="127"/>
        <v>1.9483868070580037E-4</v>
      </c>
      <c r="BX111" t="s">
        <v>380</v>
      </c>
      <c r="BY111">
        <f t="shared" si="90"/>
        <v>46434528763.316208</v>
      </c>
      <c r="BZ111">
        <v>1735155219.367352</v>
      </c>
      <c r="CA111">
        <v>1768619058.3464744</v>
      </c>
      <c r="CB111">
        <v>1829660932.6837029</v>
      </c>
      <c r="CC111">
        <v>2148830163.5602889</v>
      </c>
      <c r="CD111">
        <v>2507094677.5747728</v>
      </c>
      <c r="CE111">
        <v>2718199606.3518043</v>
      </c>
      <c r="CF111">
        <v>3489713921.0989981</v>
      </c>
      <c r="CG111">
        <v>4259649073.7990623</v>
      </c>
      <c r="CH111">
        <v>5477767809.2630806</v>
      </c>
      <c r="CI111">
        <v>5907115553.3896456</v>
      </c>
      <c r="CJ111">
        <v>7296361373.9405107</v>
      </c>
      <c r="CK111" s="14">
        <f t="shared" ref="CK111" si="141">CJ111</f>
        <v>7296361373.9405107</v>
      </c>
      <c r="CL111">
        <f t="shared" si="92"/>
        <v>69533985</v>
      </c>
      <c r="CM111">
        <v>5317060</v>
      </c>
      <c r="CN111">
        <v>5408912</v>
      </c>
      <c r="CO111">
        <v>5496700</v>
      </c>
      <c r="CP111">
        <v>5582028</v>
      </c>
      <c r="CQ111">
        <v>5667055</v>
      </c>
      <c r="CR111">
        <v>5753341</v>
      </c>
      <c r="CS111">
        <v>5841572</v>
      </c>
      <c r="CT111">
        <v>5931385</v>
      </c>
      <c r="CU111">
        <v>6022001</v>
      </c>
      <c r="CV111">
        <v>6112143</v>
      </c>
      <c r="CW111">
        <v>6200894</v>
      </c>
    </row>
    <row r="112" spans="2:101" ht="14.25" customHeight="1" x14ac:dyDescent="0.25">
      <c r="B112" t="s">
        <v>79</v>
      </c>
      <c r="C112" t="s">
        <v>352</v>
      </c>
      <c r="D112">
        <v>51.673365853658538</v>
      </c>
      <c r="E112">
        <v>52.188560975609768</v>
      </c>
      <c r="F112">
        <v>52.687243902439029</v>
      </c>
      <c r="G112">
        <v>53.169926829268299</v>
      </c>
      <c r="I112" t="s">
        <v>101</v>
      </c>
      <c r="J112">
        <v>12638.147287751173</v>
      </c>
      <c r="K112">
        <v>14857.886619207275</v>
      </c>
      <c r="L112">
        <v>11475.692334779411</v>
      </c>
      <c r="M112">
        <v>10704.672158915806</v>
      </c>
      <c r="N112" s="38"/>
      <c r="O112" t="s">
        <v>101</v>
      </c>
      <c r="P112">
        <v>12.849547298563351</v>
      </c>
      <c r="Q112">
        <v>10.550088286291199</v>
      </c>
      <c r="R112">
        <v>-3.8207374563913135</v>
      </c>
      <c r="S112">
        <v>-17.545284428482404</v>
      </c>
      <c r="T112">
        <v>0.18603304172091839</v>
      </c>
      <c r="U112">
        <f t="shared" si="88"/>
        <v>0.4439293483403503</v>
      </c>
      <c r="V112" s="38"/>
      <c r="W112" t="s">
        <v>101</v>
      </c>
      <c r="X112" t="s">
        <v>382</v>
      </c>
      <c r="Y112">
        <v>-0.53354199796049651</v>
      </c>
      <c r="Z112">
        <v>-0.54763608705612909</v>
      </c>
      <c r="AA112">
        <v>-0.51918939565539979</v>
      </c>
      <c r="AB112">
        <v>-0.44058074955186483</v>
      </c>
      <c r="AC112">
        <v>-0.49812884801863566</v>
      </c>
      <c r="AD112">
        <v>-0.52995510614472496</v>
      </c>
      <c r="AE112">
        <f t="shared" si="89"/>
        <v>-0.5</v>
      </c>
      <c r="AG112" s="277" t="s">
        <v>110</v>
      </c>
      <c r="AH112" s="277">
        <v>0</v>
      </c>
      <c r="AI112" s="277">
        <v>0</v>
      </c>
      <c r="AJ112" s="277">
        <v>62</v>
      </c>
      <c r="AK112" s="277">
        <v>0</v>
      </c>
      <c r="AL112" s="277">
        <v>112</v>
      </c>
      <c r="AM112" s="277">
        <v>0</v>
      </c>
      <c r="AN112" s="277">
        <v>0</v>
      </c>
      <c r="AO112" s="277">
        <v>26</v>
      </c>
      <c r="AP112" s="277">
        <v>3</v>
      </c>
      <c r="AQ112" s="277">
        <v>0</v>
      </c>
      <c r="AR112" s="277">
        <v>203</v>
      </c>
      <c r="AS112" s="277" t="s">
        <v>110</v>
      </c>
      <c r="AT112" s="277">
        <v>0</v>
      </c>
      <c r="AU112" s="277">
        <v>0</v>
      </c>
      <c r="AV112" s="277">
        <v>0</v>
      </c>
      <c r="AW112" s="277">
        <v>0</v>
      </c>
      <c r="AX112" s="277">
        <v>0</v>
      </c>
      <c r="AY112" s="277">
        <v>0</v>
      </c>
      <c r="AZ112" s="277">
        <v>0</v>
      </c>
      <c r="BA112" s="277">
        <v>6</v>
      </c>
      <c r="BB112" s="277">
        <v>0</v>
      </c>
      <c r="BC112" s="277">
        <v>0</v>
      </c>
      <c r="BD112" s="277">
        <v>6</v>
      </c>
      <c r="BE112" s="277" t="s">
        <v>110</v>
      </c>
      <c r="BF112" s="277">
        <v>0</v>
      </c>
      <c r="BG112" s="277">
        <v>0</v>
      </c>
      <c r="BH112" s="277">
        <v>0</v>
      </c>
      <c r="BI112" s="277">
        <v>0</v>
      </c>
      <c r="BJ112" s="277">
        <v>1001000</v>
      </c>
      <c r="BK112" s="277">
        <v>0</v>
      </c>
      <c r="BL112" s="277">
        <v>0</v>
      </c>
      <c r="BM112" s="277">
        <v>0</v>
      </c>
      <c r="BN112" s="277">
        <v>0</v>
      </c>
      <c r="BO112" s="277">
        <v>0</v>
      </c>
      <c r="BP112" s="277">
        <v>1001000</v>
      </c>
      <c r="BQ112" s="221"/>
      <c r="BR112" s="279">
        <f t="shared" si="101"/>
        <v>1894952352641.1326</v>
      </c>
      <c r="BS112" s="279">
        <f t="shared" si="97"/>
        <v>314536597</v>
      </c>
      <c r="BT112" s="280">
        <f t="shared" si="98"/>
        <v>6.4539389672356634E-7</v>
      </c>
      <c r="BU112" s="280">
        <f t="shared" si="99"/>
        <v>1.9075681676558609E-8</v>
      </c>
      <c r="BV112" s="280">
        <f t="shared" si="127"/>
        <v>5.2824547203249392E-4</v>
      </c>
      <c r="BX112" t="s">
        <v>101</v>
      </c>
      <c r="BY112">
        <f t="shared" si="90"/>
        <v>222716006150.28137</v>
      </c>
      <c r="BZ112">
        <v>7833068425.3915901</v>
      </c>
      <c r="CA112">
        <v>8313047743.5712051</v>
      </c>
      <c r="CB112">
        <v>9314784080.0269184</v>
      </c>
      <c r="CC112">
        <v>11186452600.726192</v>
      </c>
      <c r="CD112">
        <v>13761569544.992624</v>
      </c>
      <c r="CE112">
        <v>16041840426.266607</v>
      </c>
      <c r="CF112">
        <v>19935046397.216274</v>
      </c>
      <c r="CG112">
        <v>28765687041.650444</v>
      </c>
      <c r="CH112">
        <v>33669367720.465889</v>
      </c>
      <c r="CI112">
        <v>25875781249.999996</v>
      </c>
      <c r="CJ112">
        <v>24009680459.986805</v>
      </c>
      <c r="CK112" s="14">
        <f t="shared" ref="CK112" si="142">CJ112</f>
        <v>24009680459.986805</v>
      </c>
      <c r="CL112">
        <f t="shared" si="92"/>
        <v>27578481</v>
      </c>
      <c r="CM112">
        <v>2372000</v>
      </c>
      <c r="CN112">
        <v>2359000</v>
      </c>
      <c r="CO112">
        <v>2338000</v>
      </c>
      <c r="CP112">
        <v>2325342</v>
      </c>
      <c r="CQ112">
        <v>2312819</v>
      </c>
      <c r="CR112">
        <v>2300512</v>
      </c>
      <c r="CS112">
        <v>2287948</v>
      </c>
      <c r="CT112">
        <v>2276100</v>
      </c>
      <c r="CU112">
        <v>2266094</v>
      </c>
      <c r="CV112">
        <v>2254834</v>
      </c>
      <c r="CW112">
        <v>2242916</v>
      </c>
    </row>
    <row r="113" spans="2:101" ht="14.25" customHeight="1" x14ac:dyDescent="0.25">
      <c r="B113" t="s">
        <v>80</v>
      </c>
      <c r="C113" t="s">
        <v>353</v>
      </c>
      <c r="D113">
        <v>46.361975609756094</v>
      </c>
      <c r="E113">
        <v>46.642682926829274</v>
      </c>
      <c r="F113">
        <v>46.959268292682935</v>
      </c>
      <c r="G113">
        <v>47.313243902439034</v>
      </c>
      <c r="I113" t="s">
        <v>102</v>
      </c>
      <c r="J113">
        <v>6059.8529816425871</v>
      </c>
      <c r="K113">
        <v>7218.6742446269609</v>
      </c>
      <c r="L113">
        <v>8321.3707405573859</v>
      </c>
      <c r="M113">
        <v>9226.5708590875438</v>
      </c>
      <c r="N113" s="38"/>
      <c r="O113" t="s">
        <v>102</v>
      </c>
      <c r="P113">
        <v>-0.50515828417184139</v>
      </c>
      <c r="Q113">
        <v>6.5281150447725338</v>
      </c>
      <c r="R113">
        <v>8.4322176608698811</v>
      </c>
      <c r="S113">
        <v>7.7225052954617297</v>
      </c>
      <c r="T113">
        <v>6.2253403056157168</v>
      </c>
      <c r="U113">
        <f t="shared" si="88"/>
        <v>5.680604004509604</v>
      </c>
      <c r="V113" s="38"/>
      <c r="W113" t="s">
        <v>102</v>
      </c>
      <c r="X113" t="s">
        <v>383</v>
      </c>
      <c r="Y113">
        <v>1.3509492256506479</v>
      </c>
      <c r="Z113">
        <v>1.105230384483908</v>
      </c>
      <c r="AA113">
        <v>0.90898353595544668</v>
      </c>
      <c r="AB113">
        <v>0.77195811275812765</v>
      </c>
      <c r="AC113">
        <v>0.71916478302019815</v>
      </c>
      <c r="AD113">
        <v>0.72661448359841196</v>
      </c>
      <c r="AE113">
        <f t="shared" si="89"/>
        <v>0.7</v>
      </c>
      <c r="AG113" s="277" t="s">
        <v>111</v>
      </c>
      <c r="AH113" s="277">
        <v>0</v>
      </c>
      <c r="AI113" s="277">
        <v>0</v>
      </c>
      <c r="AJ113" s="277">
        <v>4</v>
      </c>
      <c r="AK113" s="277">
        <v>0</v>
      </c>
      <c r="AL113" s="277">
        <v>0</v>
      </c>
      <c r="AM113" s="277">
        <v>0</v>
      </c>
      <c r="AN113" s="277">
        <v>0</v>
      </c>
      <c r="AO113" s="277">
        <v>0</v>
      </c>
      <c r="AP113" s="277">
        <v>0</v>
      </c>
      <c r="AQ113" s="277">
        <v>0</v>
      </c>
      <c r="AR113" s="277">
        <v>4</v>
      </c>
      <c r="AS113" s="277" t="s">
        <v>111</v>
      </c>
      <c r="AT113" s="277">
        <v>0</v>
      </c>
      <c r="AU113" s="277">
        <v>0</v>
      </c>
      <c r="AV113" s="277">
        <v>0</v>
      </c>
      <c r="AW113" s="277">
        <v>0</v>
      </c>
      <c r="AX113" s="277">
        <v>0</v>
      </c>
      <c r="AY113" s="277">
        <v>0</v>
      </c>
      <c r="AZ113" s="277">
        <v>0</v>
      </c>
      <c r="BA113" s="277">
        <v>0</v>
      </c>
      <c r="BB113" s="277">
        <v>0</v>
      </c>
      <c r="BC113" s="277">
        <v>0</v>
      </c>
      <c r="BD113" s="277">
        <v>0</v>
      </c>
      <c r="BE113" s="277" t="s">
        <v>111</v>
      </c>
      <c r="BF113" s="277">
        <v>0</v>
      </c>
      <c r="BG113" s="277">
        <v>0</v>
      </c>
      <c r="BH113" s="277">
        <v>0</v>
      </c>
      <c r="BI113" s="277">
        <v>0</v>
      </c>
      <c r="BJ113" s="277">
        <v>0</v>
      </c>
      <c r="BK113" s="277">
        <v>0</v>
      </c>
      <c r="BL113" s="277">
        <v>0</v>
      </c>
      <c r="BM113" s="277">
        <v>0</v>
      </c>
      <c r="BN113" s="277">
        <v>0</v>
      </c>
      <c r="BO113" s="277">
        <v>0</v>
      </c>
      <c r="BP113" s="277">
        <v>0</v>
      </c>
      <c r="BQ113" s="221"/>
      <c r="BR113" s="279">
        <f t="shared" si="101"/>
        <v>15339040166.461205</v>
      </c>
      <c r="BS113" s="279">
        <f t="shared" si="97"/>
        <v>3560285</v>
      </c>
      <c r="BT113" s="280">
        <f t="shared" si="98"/>
        <v>1.1235055620547232E-6</v>
      </c>
      <c r="BU113" s="280">
        <f t="shared" si="99"/>
        <v>0</v>
      </c>
      <c r="BV113" s="280">
        <f t="shared" si="127"/>
        <v>0</v>
      </c>
      <c r="BX113" t="s">
        <v>102</v>
      </c>
      <c r="BY113">
        <f t="shared" si="90"/>
        <v>308306973931.5166</v>
      </c>
      <c r="BZ113">
        <v>17260364842.454395</v>
      </c>
      <c r="CA113">
        <v>17649751243.781094</v>
      </c>
      <c r="CB113">
        <v>19152238805.97015</v>
      </c>
      <c r="CC113">
        <v>20082918739.635159</v>
      </c>
      <c r="CD113">
        <v>21789054726.36816</v>
      </c>
      <c r="CE113">
        <v>21860696517.412937</v>
      </c>
      <c r="CF113">
        <v>22438474295.190712</v>
      </c>
      <c r="CG113">
        <v>25056716417.910446</v>
      </c>
      <c r="CH113">
        <v>30079601990.049751</v>
      </c>
      <c r="CI113">
        <v>34924709784.411942</v>
      </c>
      <c r="CJ113">
        <v>39006223284.165924</v>
      </c>
      <c r="CK113" s="14">
        <f t="shared" ref="CK113" si="143">CJ113</f>
        <v>39006223284.165924</v>
      </c>
      <c r="CL113">
        <f t="shared" si="92"/>
        <v>48451047</v>
      </c>
      <c r="CM113">
        <v>3742329</v>
      </c>
      <c r="CN113">
        <v>3802903</v>
      </c>
      <c r="CO113">
        <v>3868504</v>
      </c>
      <c r="CP113">
        <v>3935421</v>
      </c>
      <c r="CQ113">
        <v>3998042</v>
      </c>
      <c r="CR113">
        <v>4052420</v>
      </c>
      <c r="CS113">
        <v>4097457.0000000005</v>
      </c>
      <c r="CT113">
        <v>4134872.0000000005</v>
      </c>
      <c r="CU113">
        <v>4166915</v>
      </c>
      <c r="CV113">
        <v>4196990</v>
      </c>
      <c r="CW113">
        <v>4227597</v>
      </c>
    </row>
    <row r="114" spans="2:101" ht="14.25" customHeight="1" x14ac:dyDescent="0.25">
      <c r="B114" t="s">
        <v>81</v>
      </c>
      <c r="C114" t="s">
        <v>354</v>
      </c>
      <c r="D114">
        <v>67.847219512195139</v>
      </c>
      <c r="E114">
        <v>68.348170731707327</v>
      </c>
      <c r="F114">
        <v>68.799219512195137</v>
      </c>
      <c r="G114">
        <v>69.19787804878051</v>
      </c>
      <c r="I114" t="s">
        <v>103</v>
      </c>
      <c r="J114">
        <v>750.74901984402254</v>
      </c>
      <c r="K114">
        <v>752.37656023915918</v>
      </c>
      <c r="L114">
        <v>800.42019117090706</v>
      </c>
      <c r="M114">
        <v>982.12033461508133</v>
      </c>
      <c r="N114" s="38"/>
      <c r="O114" t="s">
        <v>103</v>
      </c>
      <c r="P114">
        <v>3.729910777209767</v>
      </c>
      <c r="Q114">
        <v>3.4329989955764546</v>
      </c>
      <c r="R114">
        <v>3.1575160805711278</v>
      </c>
      <c r="S114">
        <v>2.0547529989051583</v>
      </c>
      <c r="T114">
        <v>2.5447325541445309</v>
      </c>
      <c r="U114">
        <f t="shared" si="88"/>
        <v>2.9839822812814076</v>
      </c>
      <c r="V114" s="38"/>
      <c r="W114" t="s">
        <v>103</v>
      </c>
      <c r="X114" t="s">
        <v>384</v>
      </c>
      <c r="Y114">
        <v>0.9116086976487161</v>
      </c>
      <c r="Z114">
        <v>0.95435590374843582</v>
      </c>
      <c r="AA114">
        <v>0.98133067847384847</v>
      </c>
      <c r="AB114">
        <v>1.0055026915405583</v>
      </c>
      <c r="AC114">
        <v>1.0189927654148496</v>
      </c>
      <c r="AD114">
        <v>1.0238211285933871</v>
      </c>
      <c r="AE114">
        <f t="shared" si="89"/>
        <v>1</v>
      </c>
      <c r="AG114" s="277" t="s">
        <v>112</v>
      </c>
      <c r="AH114" s="277">
        <v>0</v>
      </c>
      <c r="AI114" s="277">
        <v>0</v>
      </c>
      <c r="AJ114" s="277">
        <v>250</v>
      </c>
      <c r="AK114" s="277">
        <v>0</v>
      </c>
      <c r="AL114" s="277">
        <v>63</v>
      </c>
      <c r="AM114" s="277">
        <v>0</v>
      </c>
      <c r="AN114" s="277">
        <v>0</v>
      </c>
      <c r="AO114" s="277">
        <v>0</v>
      </c>
      <c r="AP114" s="277">
        <v>0</v>
      </c>
      <c r="AQ114" s="277">
        <v>0</v>
      </c>
      <c r="AR114" s="277">
        <v>313</v>
      </c>
      <c r="AS114" s="277" t="s">
        <v>112</v>
      </c>
      <c r="AT114" s="277">
        <v>0</v>
      </c>
      <c r="AU114" s="277">
        <v>0</v>
      </c>
      <c r="AV114" s="277">
        <v>0</v>
      </c>
      <c r="AW114" s="277">
        <v>0</v>
      </c>
      <c r="AX114" s="277">
        <v>50</v>
      </c>
      <c r="AY114" s="277">
        <v>0</v>
      </c>
      <c r="AZ114" s="277">
        <v>0</v>
      </c>
      <c r="BA114" s="277">
        <v>0</v>
      </c>
      <c r="BB114" s="277">
        <v>0</v>
      </c>
      <c r="BC114" s="277">
        <v>0</v>
      </c>
      <c r="BD114" s="277">
        <v>50</v>
      </c>
      <c r="BE114" s="277" t="s">
        <v>112</v>
      </c>
      <c r="BF114" s="277">
        <v>0</v>
      </c>
      <c r="BG114" s="277">
        <v>0</v>
      </c>
      <c r="BH114" s="277">
        <v>0</v>
      </c>
      <c r="BI114" s="277">
        <v>0</v>
      </c>
      <c r="BJ114" s="277">
        <v>0</v>
      </c>
      <c r="BK114" s="277">
        <v>0</v>
      </c>
      <c r="BL114" s="277">
        <v>0</v>
      </c>
      <c r="BM114" s="277">
        <v>0</v>
      </c>
      <c r="BN114" s="277">
        <v>0</v>
      </c>
      <c r="BO114" s="277">
        <v>0</v>
      </c>
      <c r="BP114" s="277">
        <v>0</v>
      </c>
      <c r="BQ114" s="221"/>
      <c r="BR114" s="279">
        <f t="shared" si="101"/>
        <v>72154892526.603287</v>
      </c>
      <c r="BS114" s="279">
        <f t="shared" si="97"/>
        <v>160989022</v>
      </c>
      <c r="BT114" s="280">
        <f t="shared" si="98"/>
        <v>1.94423194893376E-6</v>
      </c>
      <c r="BU114" s="280">
        <f t="shared" si="99"/>
        <v>3.1058018353574447E-7</v>
      </c>
      <c r="BV114" s="280">
        <f t="shared" si="127"/>
        <v>0</v>
      </c>
      <c r="BX114" t="s">
        <v>103</v>
      </c>
      <c r="BY114">
        <f t="shared" si="90"/>
        <v>16189405520.313459</v>
      </c>
      <c r="BZ114">
        <v>745832990.09221077</v>
      </c>
      <c r="CA114">
        <v>686484199.48592162</v>
      </c>
      <c r="CB114">
        <v>638601203.29092085</v>
      </c>
      <c r="CC114">
        <v>947163200.75159359</v>
      </c>
      <c r="CD114">
        <v>1234520116.5490401</v>
      </c>
      <c r="CE114">
        <v>1354859672.288389</v>
      </c>
      <c r="CF114">
        <v>1414900686.7016172</v>
      </c>
      <c r="CG114">
        <v>1581173531.6660516</v>
      </c>
      <c r="CH114">
        <v>1600614922.7715101</v>
      </c>
      <c r="CI114">
        <v>1720263875.2847047</v>
      </c>
      <c r="CJ114">
        <v>2132495560.7157493</v>
      </c>
      <c r="CK114" s="14">
        <f t="shared" ref="CK114" si="144">CJ114</f>
        <v>2132495560.7157493</v>
      </c>
      <c r="CL114">
        <f t="shared" si="92"/>
        <v>24915794</v>
      </c>
      <c r="CM114">
        <v>1963878</v>
      </c>
      <c r="CN114">
        <v>1988983</v>
      </c>
      <c r="CO114">
        <v>2010261</v>
      </c>
      <c r="CP114">
        <v>2028976</v>
      </c>
      <c r="CQ114">
        <v>2047006</v>
      </c>
      <c r="CR114">
        <v>2065752</v>
      </c>
      <c r="CS114">
        <v>2085561.0000000002</v>
      </c>
      <c r="CT114">
        <v>2106128</v>
      </c>
      <c r="CU114">
        <v>2127412</v>
      </c>
      <c r="CV114">
        <v>2149201</v>
      </c>
      <c r="CW114">
        <v>2171318</v>
      </c>
    </row>
    <row r="115" spans="2:101" ht="14.25" customHeight="1" x14ac:dyDescent="0.25">
      <c r="B115" t="s">
        <v>82</v>
      </c>
      <c r="C115" t="s">
        <v>355</v>
      </c>
      <c r="D115">
        <v>60.281073170731716</v>
      </c>
      <c r="E115">
        <v>60.687731707317084</v>
      </c>
      <c r="F115">
        <v>61.074780487804887</v>
      </c>
      <c r="G115">
        <v>61.434682926829275</v>
      </c>
      <c r="I115" t="s">
        <v>104</v>
      </c>
      <c r="J115">
        <v>211.35796424445303</v>
      </c>
      <c r="K115">
        <v>230.29014327334525</v>
      </c>
      <c r="L115">
        <v>229.27030520924038</v>
      </c>
      <c r="M115">
        <v>246.91323743663656</v>
      </c>
      <c r="N115" s="38"/>
      <c r="O115" t="s">
        <v>104</v>
      </c>
      <c r="P115">
        <v>3.5325552398300317</v>
      </c>
      <c r="Q115">
        <v>4.2566075922122053</v>
      </c>
      <c r="R115">
        <v>1.7935958572732744</v>
      </c>
      <c r="S115">
        <v>-0.25066821463799727</v>
      </c>
      <c r="T115">
        <v>1.3356427822155155</v>
      </c>
      <c r="U115">
        <f t="shared" si="88"/>
        <v>2.1335466513786061</v>
      </c>
      <c r="V115" s="38"/>
      <c r="W115" t="s">
        <v>104</v>
      </c>
      <c r="X115" t="s">
        <v>385</v>
      </c>
      <c r="Y115">
        <v>2.8628019942634322</v>
      </c>
      <c r="Z115">
        <v>4.0391515949935588</v>
      </c>
      <c r="AA115">
        <v>4.8155687618093941</v>
      </c>
      <c r="AB115">
        <v>5.0815784380252103</v>
      </c>
      <c r="AC115">
        <v>4.7369354146991993</v>
      </c>
      <c r="AD115">
        <v>4.0412132359336121</v>
      </c>
      <c r="AE115">
        <f t="shared" si="89"/>
        <v>4.5999999999999996</v>
      </c>
      <c r="AG115" s="277" t="s">
        <v>917</v>
      </c>
      <c r="AH115" s="277">
        <v>0</v>
      </c>
      <c r="AI115" s="277">
        <v>0</v>
      </c>
      <c r="AJ115" s="277">
        <v>6</v>
      </c>
      <c r="AK115" s="277">
        <v>0</v>
      </c>
      <c r="AL115" s="277">
        <v>0</v>
      </c>
      <c r="AM115" s="277">
        <v>0</v>
      </c>
      <c r="AN115" s="277">
        <v>0</v>
      </c>
      <c r="AO115" s="277">
        <v>0</v>
      </c>
      <c r="AP115" s="277">
        <v>0</v>
      </c>
      <c r="AQ115" s="277">
        <v>0</v>
      </c>
      <c r="AR115" s="277">
        <v>6</v>
      </c>
      <c r="AS115" s="277" t="s">
        <v>917</v>
      </c>
      <c r="AT115" s="277">
        <v>0</v>
      </c>
      <c r="AU115" s="277">
        <v>0</v>
      </c>
      <c r="AV115" s="277">
        <v>0</v>
      </c>
      <c r="AW115" s="277">
        <v>0</v>
      </c>
      <c r="AX115" s="277">
        <v>0</v>
      </c>
      <c r="AY115" s="277">
        <v>0</v>
      </c>
      <c r="AZ115" s="277">
        <v>0</v>
      </c>
      <c r="BA115" s="277">
        <v>0</v>
      </c>
      <c r="BB115" s="277">
        <v>0</v>
      </c>
      <c r="BC115" s="277">
        <v>0</v>
      </c>
      <c r="BD115" s="277">
        <v>0</v>
      </c>
      <c r="BE115" s="277" t="s">
        <v>235</v>
      </c>
      <c r="BF115" s="277">
        <v>0</v>
      </c>
      <c r="BG115" s="277">
        <v>0</v>
      </c>
      <c r="BH115" s="277">
        <v>0</v>
      </c>
      <c r="BI115" s="277">
        <v>0</v>
      </c>
      <c r="BJ115" s="277">
        <v>0</v>
      </c>
      <c r="BK115" s="277">
        <v>0</v>
      </c>
      <c r="BL115" s="277">
        <v>0</v>
      </c>
      <c r="BM115" s="277">
        <v>0</v>
      </c>
      <c r="BN115" s="277">
        <v>0</v>
      </c>
      <c r="BO115" s="277">
        <v>0</v>
      </c>
      <c r="BP115" s="277">
        <v>0</v>
      </c>
      <c r="BQ115" s="221"/>
      <c r="BR115" s="279">
        <f t="shared" si="101"/>
        <v>1669465007.5822759</v>
      </c>
      <c r="BS115" s="279">
        <f t="shared" si="97"/>
        <v>631388</v>
      </c>
      <c r="BT115" s="280">
        <f t="shared" si="98"/>
        <v>9.5028730352810004E-6</v>
      </c>
      <c r="BU115" s="280">
        <f t="shared" si="99"/>
        <v>0</v>
      </c>
      <c r="BV115" s="280">
        <f t="shared" si="127"/>
        <v>0</v>
      </c>
      <c r="BX115" t="s">
        <v>104</v>
      </c>
      <c r="BY115">
        <f t="shared" si="90"/>
        <v>8104768108.07374</v>
      </c>
      <c r="BZ115">
        <v>560900012.21772099</v>
      </c>
      <c r="CA115">
        <v>543000031.66641986</v>
      </c>
      <c r="CB115">
        <v>559300023.58193457</v>
      </c>
      <c r="CC115">
        <v>410200003.557455</v>
      </c>
      <c r="CD115">
        <v>459999996.15561658</v>
      </c>
      <c r="CE115">
        <v>530200009.33562338</v>
      </c>
      <c r="CF115">
        <v>611859674.73748279</v>
      </c>
      <c r="CG115">
        <v>734933279.19691932</v>
      </c>
      <c r="CH115">
        <v>842507277.55980265</v>
      </c>
      <c r="CI115">
        <v>879464612.59097624</v>
      </c>
      <c r="CJ115">
        <v>986201593.73689365</v>
      </c>
      <c r="CK115" s="14">
        <f t="shared" ref="CK115" si="145">CJ115</f>
        <v>986201593.73689365</v>
      </c>
      <c r="CL115">
        <f t="shared" si="92"/>
        <v>40368888</v>
      </c>
      <c r="CM115">
        <v>2847290</v>
      </c>
      <c r="CN115">
        <v>2939296</v>
      </c>
      <c r="CO115">
        <v>2996082</v>
      </c>
      <c r="CP115">
        <v>3037412</v>
      </c>
      <c r="CQ115">
        <v>3092721</v>
      </c>
      <c r="CR115">
        <v>3182539</v>
      </c>
      <c r="CS115">
        <v>3313718</v>
      </c>
      <c r="CT115">
        <v>3477197</v>
      </c>
      <c r="CU115">
        <v>3658460</v>
      </c>
      <c r="CV115">
        <v>3835929</v>
      </c>
      <c r="CW115">
        <v>3994122</v>
      </c>
    </row>
    <row r="116" spans="2:101" ht="14.25" customHeight="1" x14ac:dyDescent="0.25">
      <c r="B116" t="s">
        <v>83</v>
      </c>
      <c r="C116" t="s">
        <v>356</v>
      </c>
      <c r="D116">
        <v>71.689829268292684</v>
      </c>
      <c r="E116">
        <v>71.958902439024399</v>
      </c>
      <c r="F116">
        <v>72.240975609756106</v>
      </c>
      <c r="G116">
        <v>72.532000000000011</v>
      </c>
      <c r="I116" t="s">
        <v>105</v>
      </c>
      <c r="J116">
        <v>11921.409074189551</v>
      </c>
      <c r="K116">
        <v>15150.155922374721</v>
      </c>
      <c r="L116">
        <v>9957.4904063992035</v>
      </c>
      <c r="N116" s="38"/>
      <c r="O116" t="s">
        <v>105</v>
      </c>
      <c r="P116">
        <v>3.6714192419140517</v>
      </c>
      <c r="Q116">
        <v>3.7241790832655823</v>
      </c>
      <c r="R116">
        <v>1.6636639987511472</v>
      </c>
      <c r="S116">
        <v>0.2569994540664311</v>
      </c>
      <c r="U116">
        <f t="shared" si="88"/>
        <v>2.3290654444993031</v>
      </c>
      <c r="V116" s="38"/>
      <c r="W116" t="s">
        <v>105</v>
      </c>
      <c r="X116" t="s">
        <v>386</v>
      </c>
      <c r="Y116">
        <v>2.0471179060486144</v>
      </c>
      <c r="Z116">
        <v>2.1268785369770193</v>
      </c>
      <c r="AA116">
        <v>2.1703842281980559</v>
      </c>
      <c r="AB116">
        <v>2.0796017667149762</v>
      </c>
      <c r="AC116">
        <v>1.8215841430555564</v>
      </c>
      <c r="AD116">
        <v>1.4653395682191879</v>
      </c>
      <c r="AE116">
        <f t="shared" si="89"/>
        <v>1.8</v>
      </c>
      <c r="AG116" s="277" t="s">
        <v>236</v>
      </c>
      <c r="AH116" s="277">
        <v>0</v>
      </c>
      <c r="AI116" s="277">
        <v>0</v>
      </c>
      <c r="AJ116" s="277">
        <v>13</v>
      </c>
      <c r="AK116" s="277">
        <v>0</v>
      </c>
      <c r="AL116" s="277">
        <v>0</v>
      </c>
      <c r="AM116" s="277">
        <v>0</v>
      </c>
      <c r="AN116" s="277">
        <v>0</v>
      </c>
      <c r="AO116" s="277">
        <v>0</v>
      </c>
      <c r="AP116" s="277">
        <v>2</v>
      </c>
      <c r="AQ116" s="277">
        <v>0</v>
      </c>
      <c r="AR116" s="277">
        <v>15</v>
      </c>
      <c r="AS116" s="277" t="s">
        <v>236</v>
      </c>
      <c r="AT116" s="277">
        <v>0</v>
      </c>
      <c r="AU116" s="277">
        <v>0</v>
      </c>
      <c r="AV116" s="277">
        <v>0</v>
      </c>
      <c r="AW116" s="277">
        <v>0</v>
      </c>
      <c r="AX116" s="277">
        <v>0</v>
      </c>
      <c r="AY116" s="277">
        <v>0</v>
      </c>
      <c r="AZ116" s="277">
        <v>0</v>
      </c>
      <c r="BA116" s="277">
        <v>0</v>
      </c>
      <c r="BB116" s="277">
        <v>6</v>
      </c>
      <c r="BC116" s="277">
        <v>0</v>
      </c>
      <c r="BD116" s="277">
        <v>6</v>
      </c>
      <c r="BE116" s="277" t="s">
        <v>236</v>
      </c>
      <c r="BF116" s="277">
        <v>0</v>
      </c>
      <c r="BG116" s="277">
        <v>0</v>
      </c>
      <c r="BH116" s="277">
        <v>0</v>
      </c>
      <c r="BI116" s="277">
        <v>0</v>
      </c>
      <c r="BJ116" s="277">
        <v>0</v>
      </c>
      <c r="BK116" s="277">
        <v>0</v>
      </c>
      <c r="BL116" s="277">
        <v>0</v>
      </c>
      <c r="BM116" s="277">
        <v>0</v>
      </c>
      <c r="BN116" s="277">
        <v>300000</v>
      </c>
      <c r="BO116" s="277">
        <v>0</v>
      </c>
      <c r="BP116" s="277">
        <v>300000</v>
      </c>
      <c r="BQ116" s="221"/>
      <c r="BR116" s="279"/>
      <c r="BS116" s="279"/>
      <c r="BT116" s="280"/>
      <c r="BU116" s="280"/>
      <c r="BV116" s="280"/>
      <c r="BX116" t="s">
        <v>105</v>
      </c>
      <c r="BY116">
        <f t="shared" si="90"/>
        <v>592143253156.76465</v>
      </c>
      <c r="BZ116">
        <v>33896600870.770611</v>
      </c>
      <c r="CA116">
        <v>28420321951.541992</v>
      </c>
      <c r="CB116">
        <v>19842519685.039371</v>
      </c>
      <c r="CC116">
        <v>24062500000</v>
      </c>
      <c r="CD116">
        <v>33384615384.615383</v>
      </c>
      <c r="CE116">
        <v>44000000000</v>
      </c>
      <c r="CF116">
        <v>56484375000</v>
      </c>
      <c r="CG116">
        <v>71803278688.524597</v>
      </c>
      <c r="CH116">
        <v>93167701863.354034</v>
      </c>
      <c r="CI116">
        <v>62360446570.972885</v>
      </c>
      <c r="CJ116" s="14">
        <f t="shared" ref="CJ116" si="146">CI116</f>
        <v>62360446570.972885</v>
      </c>
      <c r="CK116" s="14">
        <f t="shared" ref="CK116" si="147">CJ116</f>
        <v>62360446570.972885</v>
      </c>
      <c r="CL116">
        <f t="shared" si="92"/>
        <v>69999663</v>
      </c>
      <c r="CM116">
        <v>5231189</v>
      </c>
      <c r="CN116">
        <v>5331311</v>
      </c>
      <c r="CO116">
        <v>5434293</v>
      </c>
      <c r="CP116">
        <v>5541062</v>
      </c>
      <c r="CQ116">
        <v>5652797</v>
      </c>
      <c r="CR116">
        <v>5769709</v>
      </c>
      <c r="CS116">
        <v>5893738</v>
      </c>
      <c r="CT116">
        <v>6023053</v>
      </c>
      <c r="CU116">
        <v>6149620</v>
      </c>
      <c r="CV116">
        <v>6262667</v>
      </c>
      <c r="CW116">
        <v>6355112</v>
      </c>
    </row>
    <row r="117" spans="2:101" ht="14.25" customHeight="1" x14ac:dyDescent="0.25">
      <c r="B117" t="s">
        <v>613</v>
      </c>
      <c r="C117" t="s">
        <v>614</v>
      </c>
      <c r="D117">
        <v>82.375609756097575</v>
      </c>
      <c r="E117">
        <v>82.375609756097575</v>
      </c>
      <c r="F117">
        <v>82.339756097560979</v>
      </c>
      <c r="G117">
        <v>82.724390243902448</v>
      </c>
      <c r="I117" t="s">
        <v>234</v>
      </c>
      <c r="J117">
        <v>130503.79752178372</v>
      </c>
      <c r="K117">
        <v>138774.66610553456</v>
      </c>
      <c r="L117">
        <v>134914.67282690664</v>
      </c>
      <c r="N117" s="38"/>
      <c r="O117" t="s">
        <v>234</v>
      </c>
      <c r="P117">
        <v>7.7166978615426274</v>
      </c>
      <c r="Q117">
        <v>2.5319584912395925</v>
      </c>
      <c r="R117">
        <v>1.067295886977206</v>
      </c>
      <c r="S117">
        <v>-1.8510261567728179</v>
      </c>
      <c r="U117">
        <f t="shared" si="88"/>
        <v>2.366231520746652</v>
      </c>
      <c r="V117" s="38"/>
      <c r="W117" t="s">
        <v>234</v>
      </c>
      <c r="X117" t="s">
        <v>618</v>
      </c>
      <c r="Y117">
        <v>0.95858019594964561</v>
      </c>
      <c r="Z117">
        <v>0.85807876084379109</v>
      </c>
      <c r="AA117">
        <v>0.7714132844228847</v>
      </c>
      <c r="AB117">
        <v>0.72047438950981413</v>
      </c>
      <c r="AC117">
        <v>0.70413936031047009</v>
      </c>
      <c r="AD117">
        <v>0.72419680332904268</v>
      </c>
      <c r="AE117">
        <f t="shared" si="89"/>
        <v>0.7</v>
      </c>
      <c r="AG117" s="277" t="s">
        <v>114</v>
      </c>
      <c r="AH117" s="277">
        <v>0</v>
      </c>
      <c r="AI117" s="277">
        <v>0</v>
      </c>
      <c r="AJ117" s="277">
        <v>55</v>
      </c>
      <c r="AK117" s="277">
        <v>0</v>
      </c>
      <c r="AL117" s="277">
        <v>45</v>
      </c>
      <c r="AM117" s="277">
        <v>0</v>
      </c>
      <c r="AN117" s="277">
        <v>0</v>
      </c>
      <c r="AO117" s="277">
        <v>0</v>
      </c>
      <c r="AP117" s="277">
        <v>0</v>
      </c>
      <c r="AQ117" s="277">
        <v>0</v>
      </c>
      <c r="AR117" s="277">
        <v>100</v>
      </c>
      <c r="AS117" s="277" t="s">
        <v>114</v>
      </c>
      <c r="AT117" s="277">
        <v>0</v>
      </c>
      <c r="AU117" s="277">
        <v>0</v>
      </c>
      <c r="AV117" s="277">
        <v>0</v>
      </c>
      <c r="AW117" s="277">
        <v>0</v>
      </c>
      <c r="AX117" s="277">
        <v>19</v>
      </c>
      <c r="AY117" s="277">
        <v>0</v>
      </c>
      <c r="AZ117" s="277">
        <v>0</v>
      </c>
      <c r="BA117" s="277">
        <v>0</v>
      </c>
      <c r="BB117" s="277">
        <v>0</v>
      </c>
      <c r="BC117" s="277">
        <v>0</v>
      </c>
      <c r="BD117" s="277">
        <v>19</v>
      </c>
      <c r="BE117" s="277" t="s">
        <v>114</v>
      </c>
      <c r="BF117" s="277">
        <v>0</v>
      </c>
      <c r="BG117" s="277">
        <v>0</v>
      </c>
      <c r="BH117" s="277">
        <v>0</v>
      </c>
      <c r="BI117" s="277">
        <v>0</v>
      </c>
      <c r="BJ117" s="277">
        <v>0</v>
      </c>
      <c r="BK117" s="277">
        <v>0</v>
      </c>
      <c r="BL117" s="277">
        <v>0</v>
      </c>
      <c r="BM117" s="277">
        <v>0</v>
      </c>
      <c r="BN117" s="277">
        <v>0</v>
      </c>
      <c r="BO117" s="277">
        <v>0</v>
      </c>
      <c r="BP117" s="277">
        <v>0</v>
      </c>
      <c r="BQ117" s="221"/>
      <c r="BR117" s="279">
        <f t="shared" ref="BR117:BR125" si="148">VLOOKUP(BE117,$BX$5:$CL$220,2,FALSE)</f>
        <v>27468201797.654755</v>
      </c>
      <c r="BS117" s="279">
        <f t="shared" ref="BS117:BS134" si="149">VLOOKUP(BE117,$BX$5:$CL$220,15,FALSE)</f>
        <v>36992282</v>
      </c>
      <c r="BT117" s="280">
        <f t="shared" ref="BT117:BT134" si="150">AR117/BS117</f>
        <v>2.7032665895010207E-6</v>
      </c>
      <c r="BU117" s="280">
        <f t="shared" ref="BU117:BU134" si="151">BD117/BS117</f>
        <v>5.136206520051939E-7</v>
      </c>
      <c r="BV117" s="280">
        <f t="shared" ref="BV117:BV125" si="152">BP117*1000/BR117</f>
        <v>0</v>
      </c>
      <c r="BX117" t="s">
        <v>234</v>
      </c>
      <c r="BY117">
        <f t="shared" si="90"/>
        <v>45846883818.481812</v>
      </c>
      <c r="BZ117">
        <v>2483890593.705452</v>
      </c>
      <c r="CA117">
        <v>2491800558.7767353</v>
      </c>
      <c r="CB117">
        <v>2688617884.8748002</v>
      </c>
      <c r="CC117">
        <v>3070803431.4759965</v>
      </c>
      <c r="CD117">
        <v>3454374260.7367096</v>
      </c>
      <c r="CE117">
        <v>3658356377.8098326</v>
      </c>
      <c r="CF117">
        <v>3988775843.8720517</v>
      </c>
      <c r="CG117">
        <v>4602346923.4032249</v>
      </c>
      <c r="CH117">
        <v>4929414914.7346935</v>
      </c>
      <c r="CI117">
        <v>4826167676.3641043</v>
      </c>
      <c r="CJ117" s="14">
        <f t="shared" ref="CJ117" si="153">CI117</f>
        <v>4826167676.3641043</v>
      </c>
      <c r="CK117" s="14">
        <f t="shared" ref="CK117" si="154">CJ117</f>
        <v>4826167676.3641043</v>
      </c>
      <c r="CL117">
        <f t="shared" si="92"/>
        <v>416403</v>
      </c>
      <c r="CM117">
        <v>32853</v>
      </c>
      <c r="CN117">
        <v>33239</v>
      </c>
      <c r="CO117">
        <v>33626</v>
      </c>
      <c r="CP117">
        <v>34006</v>
      </c>
      <c r="CQ117">
        <v>34365</v>
      </c>
      <c r="CR117">
        <v>34696</v>
      </c>
      <c r="CS117">
        <v>34995</v>
      </c>
      <c r="CT117">
        <v>35266</v>
      </c>
      <c r="CU117">
        <v>35521</v>
      </c>
      <c r="CV117">
        <v>35772</v>
      </c>
      <c r="CW117">
        <v>36032</v>
      </c>
    </row>
    <row r="118" spans="2:101" ht="14.25" customHeight="1" x14ac:dyDescent="0.25">
      <c r="B118" t="s">
        <v>84</v>
      </c>
      <c r="C118" t="s">
        <v>357</v>
      </c>
      <c r="D118">
        <v>73.097560975609767</v>
      </c>
      <c r="E118">
        <v>73.151219512195127</v>
      </c>
      <c r="F118">
        <v>73.702439024390259</v>
      </c>
      <c r="G118">
        <v>73.904878048780489</v>
      </c>
      <c r="I118" t="s">
        <v>106</v>
      </c>
      <c r="J118">
        <v>11584.241182097367</v>
      </c>
      <c r="K118">
        <v>14071.265108154375</v>
      </c>
      <c r="L118">
        <v>11033.58845641408</v>
      </c>
      <c r="M118">
        <v>10933.497521606425</v>
      </c>
      <c r="N118" s="38"/>
      <c r="O118" t="s">
        <v>106</v>
      </c>
      <c r="P118">
        <v>8.4873696092222559</v>
      </c>
      <c r="Q118">
        <v>10.440605152151306</v>
      </c>
      <c r="R118">
        <v>3.4639214542885526</v>
      </c>
      <c r="S118">
        <v>-14.26533731461906</v>
      </c>
      <c r="T118">
        <v>1.9038769281558103</v>
      </c>
      <c r="U118">
        <f t="shared" si="88"/>
        <v>2.006087165839773</v>
      </c>
      <c r="V118" s="38"/>
      <c r="W118" t="s">
        <v>106</v>
      </c>
      <c r="X118" t="s">
        <v>387</v>
      </c>
      <c r="Y118">
        <v>-0.62145948517878424</v>
      </c>
      <c r="Z118">
        <v>-0.59403387133141394</v>
      </c>
      <c r="AA118">
        <v>-0.54549081302206914</v>
      </c>
      <c r="AB118">
        <v>-0.51986140285200666</v>
      </c>
      <c r="AC118">
        <v>-0.55718851726301888</v>
      </c>
      <c r="AD118">
        <v>-0.56455657002222082</v>
      </c>
      <c r="AE118">
        <f t="shared" si="89"/>
        <v>-0.5</v>
      </c>
      <c r="AG118" s="277" t="s">
        <v>115</v>
      </c>
      <c r="AH118" s="277">
        <v>0</v>
      </c>
      <c r="AI118" s="277">
        <v>0</v>
      </c>
      <c r="AJ118" s="277">
        <v>0</v>
      </c>
      <c r="AK118" s="277">
        <v>0</v>
      </c>
      <c r="AL118" s="277">
        <v>0</v>
      </c>
      <c r="AM118" s="277">
        <v>0</v>
      </c>
      <c r="AN118" s="277">
        <v>0</v>
      </c>
      <c r="AO118" s="277">
        <v>0</v>
      </c>
      <c r="AP118" s="277">
        <v>5</v>
      </c>
      <c r="AQ118" s="277">
        <v>0</v>
      </c>
      <c r="AR118" s="277">
        <v>5</v>
      </c>
      <c r="AS118" s="277" t="s">
        <v>115</v>
      </c>
      <c r="AT118" s="277">
        <v>0</v>
      </c>
      <c r="AU118" s="277">
        <v>0</v>
      </c>
      <c r="AV118" s="277">
        <v>0</v>
      </c>
      <c r="AW118" s="277">
        <v>0</v>
      </c>
      <c r="AX118" s="277">
        <v>0</v>
      </c>
      <c r="AY118" s="277">
        <v>0</v>
      </c>
      <c r="AZ118" s="277">
        <v>0</v>
      </c>
      <c r="BA118" s="277">
        <v>0</v>
      </c>
      <c r="BB118" s="277">
        <v>50</v>
      </c>
      <c r="BC118" s="277">
        <v>0</v>
      </c>
      <c r="BD118" s="277">
        <v>50</v>
      </c>
      <c r="BE118" s="277" t="s">
        <v>115</v>
      </c>
      <c r="BF118" s="277">
        <v>0</v>
      </c>
      <c r="BG118" s="277">
        <v>0</v>
      </c>
      <c r="BH118" s="277">
        <v>0</v>
      </c>
      <c r="BI118" s="277">
        <v>0</v>
      </c>
      <c r="BJ118" s="277">
        <v>0</v>
      </c>
      <c r="BK118" s="277">
        <v>0</v>
      </c>
      <c r="BL118" s="277">
        <v>0</v>
      </c>
      <c r="BM118" s="277">
        <v>0</v>
      </c>
      <c r="BN118" s="277">
        <v>50000</v>
      </c>
      <c r="BO118" s="277">
        <v>0</v>
      </c>
      <c r="BP118" s="277">
        <v>50000</v>
      </c>
      <c r="BQ118" s="221"/>
      <c r="BR118" s="279">
        <f t="shared" si="148"/>
        <v>84428474742.337708</v>
      </c>
      <c r="BS118" s="279">
        <f t="shared" si="149"/>
        <v>14916684</v>
      </c>
      <c r="BT118" s="280">
        <f t="shared" si="150"/>
        <v>3.3519514122575767E-7</v>
      </c>
      <c r="BU118" s="280">
        <f t="shared" si="151"/>
        <v>3.351951412257577E-6</v>
      </c>
      <c r="BV118" s="280">
        <f t="shared" si="152"/>
        <v>5.9221726026192055E-4</v>
      </c>
      <c r="BX118" t="s">
        <v>106</v>
      </c>
      <c r="BY118">
        <f t="shared" si="90"/>
        <v>330784242975.65338</v>
      </c>
      <c r="BZ118">
        <v>11434200000</v>
      </c>
      <c r="CA118">
        <v>12159225000</v>
      </c>
      <c r="CB118">
        <v>14163949141.899889</v>
      </c>
      <c r="CC118">
        <v>18608709856.578129</v>
      </c>
      <c r="CD118">
        <v>22551543054.456516</v>
      </c>
      <c r="CE118">
        <v>25962254180.802864</v>
      </c>
      <c r="CF118">
        <v>30088510798.099277</v>
      </c>
      <c r="CG118">
        <v>39103973050.62915</v>
      </c>
      <c r="CH118">
        <v>47252926428.66983</v>
      </c>
      <c r="CI118">
        <v>36846183172.302734</v>
      </c>
      <c r="CJ118">
        <v>36306384146.107506</v>
      </c>
      <c r="CK118" s="14">
        <f t="shared" ref="CK118" si="155">CJ118</f>
        <v>36306384146.107506</v>
      </c>
      <c r="CL118">
        <f t="shared" si="92"/>
        <v>40862581</v>
      </c>
      <c r="CM118">
        <v>3499536</v>
      </c>
      <c r="CN118">
        <v>3481292</v>
      </c>
      <c r="CO118">
        <v>3469070</v>
      </c>
      <c r="CP118">
        <v>3454205</v>
      </c>
      <c r="CQ118">
        <v>3435591</v>
      </c>
      <c r="CR118">
        <v>3414304</v>
      </c>
      <c r="CS118">
        <v>3394082</v>
      </c>
      <c r="CT118">
        <v>3375618</v>
      </c>
      <c r="CU118">
        <v>3358115</v>
      </c>
      <c r="CV118">
        <v>3339456</v>
      </c>
      <c r="CW118">
        <v>3320656</v>
      </c>
    </row>
    <row r="119" spans="2:101" ht="14.25" customHeight="1" x14ac:dyDescent="0.25">
      <c r="B119" t="s">
        <v>85</v>
      </c>
      <c r="C119" t="s">
        <v>358</v>
      </c>
      <c r="D119">
        <v>81.156097560975624</v>
      </c>
      <c r="E119">
        <v>81.107317073170748</v>
      </c>
      <c r="F119">
        <v>81.258536585365846</v>
      </c>
      <c r="G119">
        <v>81.456097560975621</v>
      </c>
      <c r="I119" t="s">
        <v>107</v>
      </c>
      <c r="J119">
        <v>106901.56737568082</v>
      </c>
      <c r="K119">
        <v>118218.77698948313</v>
      </c>
      <c r="L119">
        <v>104353.69160888884</v>
      </c>
      <c r="M119">
        <v>105437.67065305597</v>
      </c>
      <c r="N119" s="38"/>
      <c r="O119" t="s">
        <v>107</v>
      </c>
      <c r="P119">
        <v>3.3111006479785772</v>
      </c>
      <c r="Q119">
        <v>5.0043661214786539</v>
      </c>
      <c r="R119">
        <v>-1.0312480432082367</v>
      </c>
      <c r="S119">
        <v>-7.0364537908195217</v>
      </c>
      <c r="T119">
        <v>0.81143438073706875</v>
      </c>
      <c r="U119">
        <f t="shared" si="88"/>
        <v>0.21183986323330828</v>
      </c>
      <c r="V119" s="38"/>
      <c r="W119" t="s">
        <v>107</v>
      </c>
      <c r="X119" t="s">
        <v>388</v>
      </c>
      <c r="Y119">
        <v>1.5300546634086789</v>
      </c>
      <c r="Z119">
        <v>1.5950519177449236</v>
      </c>
      <c r="AA119">
        <v>1.5443868465054864</v>
      </c>
      <c r="AB119">
        <v>1.787496632257926</v>
      </c>
      <c r="AC119">
        <v>1.8517752304364452</v>
      </c>
      <c r="AD119">
        <v>1.6038382315612887</v>
      </c>
      <c r="AE119">
        <f t="shared" si="89"/>
        <v>1.7</v>
      </c>
      <c r="AG119" s="277" t="s">
        <v>116</v>
      </c>
      <c r="AH119" s="277">
        <v>0</v>
      </c>
      <c r="AI119" s="277">
        <v>0</v>
      </c>
      <c r="AJ119" s="277">
        <v>0</v>
      </c>
      <c r="AK119" s="277">
        <v>156</v>
      </c>
      <c r="AL119" s="277">
        <v>410</v>
      </c>
      <c r="AM119" s="277">
        <v>0</v>
      </c>
      <c r="AN119" s="277">
        <v>0</v>
      </c>
      <c r="AO119" s="277">
        <v>140</v>
      </c>
      <c r="AP119" s="277">
        <v>238</v>
      </c>
      <c r="AQ119" s="277">
        <v>0</v>
      </c>
      <c r="AR119" s="277">
        <v>944</v>
      </c>
      <c r="AS119" s="277" t="s">
        <v>116</v>
      </c>
      <c r="AT119" s="277">
        <v>0</v>
      </c>
      <c r="AU119" s="277">
        <v>0</v>
      </c>
      <c r="AV119" s="277">
        <v>0</v>
      </c>
      <c r="AW119" s="277">
        <v>0</v>
      </c>
      <c r="AX119" s="277">
        <v>104</v>
      </c>
      <c r="AY119" s="277">
        <v>0</v>
      </c>
      <c r="AZ119" s="277">
        <v>0</v>
      </c>
      <c r="BA119" s="277">
        <v>0</v>
      </c>
      <c r="BB119" s="277">
        <v>230</v>
      </c>
      <c r="BC119" s="277">
        <v>0</v>
      </c>
      <c r="BD119" s="277">
        <v>334</v>
      </c>
      <c r="BE119" s="277" t="s">
        <v>116</v>
      </c>
      <c r="BF119" s="277">
        <v>0</v>
      </c>
      <c r="BG119" s="277">
        <v>310000</v>
      </c>
      <c r="BH119" s="277">
        <v>0</v>
      </c>
      <c r="BI119" s="277">
        <v>0</v>
      </c>
      <c r="BJ119" s="277">
        <v>3019600</v>
      </c>
      <c r="BK119" s="277">
        <v>0</v>
      </c>
      <c r="BL119" s="277">
        <v>0</v>
      </c>
      <c r="BM119" s="277">
        <v>0</v>
      </c>
      <c r="BN119" s="277">
        <v>15869700</v>
      </c>
      <c r="BO119" s="277">
        <v>0</v>
      </c>
      <c r="BP119" s="277">
        <v>19199300</v>
      </c>
      <c r="BQ119" s="221"/>
      <c r="BR119" s="279">
        <f t="shared" si="148"/>
        <v>10193642864630.887</v>
      </c>
      <c r="BS119" s="279">
        <f t="shared" si="149"/>
        <v>1286048216</v>
      </c>
      <c r="BT119" s="280">
        <f t="shared" si="150"/>
        <v>7.3403157693117166E-7</v>
      </c>
      <c r="BU119" s="280">
        <f t="shared" si="151"/>
        <v>2.597103248887832E-7</v>
      </c>
      <c r="BV119" s="280">
        <f t="shared" si="152"/>
        <v>1.8834581763322556E-3</v>
      </c>
      <c r="BX119" t="s">
        <v>107</v>
      </c>
      <c r="BY119">
        <f t="shared" si="90"/>
        <v>474200859495.4632</v>
      </c>
      <c r="BZ119">
        <v>20269578035.747192</v>
      </c>
      <c r="CA119">
        <v>20198926174.496647</v>
      </c>
      <c r="CB119">
        <v>22578863165.819687</v>
      </c>
      <c r="CC119">
        <v>29158352144.469524</v>
      </c>
      <c r="CD119">
        <v>34091250550.992409</v>
      </c>
      <c r="CE119">
        <v>37659180221.857437</v>
      </c>
      <c r="CF119">
        <v>42552321358.454773</v>
      </c>
      <c r="CG119">
        <v>51312004029.355164</v>
      </c>
      <c r="CH119">
        <v>57767605375.910934</v>
      </c>
      <c r="CI119">
        <v>51945493670.147514</v>
      </c>
      <c r="CJ119">
        <v>53333642384.105957</v>
      </c>
      <c r="CK119" s="14">
        <f t="shared" ref="CK119" si="156">CJ119</f>
        <v>53333642384.105957</v>
      </c>
      <c r="CL119">
        <f t="shared" si="92"/>
        <v>5649608</v>
      </c>
      <c r="CM119">
        <v>436300</v>
      </c>
      <c r="CN119">
        <v>441525</v>
      </c>
      <c r="CO119">
        <v>446175</v>
      </c>
      <c r="CP119">
        <v>451630</v>
      </c>
      <c r="CQ119">
        <v>458095</v>
      </c>
      <c r="CR119">
        <v>465158</v>
      </c>
      <c r="CS119">
        <v>472637</v>
      </c>
      <c r="CT119">
        <v>479993</v>
      </c>
      <c r="CU119">
        <v>488650</v>
      </c>
      <c r="CV119">
        <v>497783</v>
      </c>
      <c r="CW119">
        <v>505831</v>
      </c>
    </row>
    <row r="120" spans="2:101" ht="14.25" customHeight="1" x14ac:dyDescent="0.25">
      <c r="B120" t="s">
        <v>86</v>
      </c>
      <c r="C120" t="s">
        <v>359</v>
      </c>
      <c r="D120">
        <v>63.716804878048784</v>
      </c>
      <c r="E120">
        <v>64.068536585365862</v>
      </c>
      <c r="F120">
        <v>64.4229512195122</v>
      </c>
      <c r="G120">
        <v>64.778560975609764</v>
      </c>
      <c r="I120" t="s">
        <v>619</v>
      </c>
      <c r="J120">
        <v>35636.70603500471</v>
      </c>
      <c r="K120">
        <v>39924.246021595303</v>
      </c>
      <c r="L120">
        <v>40105.209467170607</v>
      </c>
      <c r="M120">
        <v>51429.889633202358</v>
      </c>
      <c r="N120" s="38"/>
      <c r="O120" t="s">
        <v>619</v>
      </c>
      <c r="P120">
        <v>11.714076241580557</v>
      </c>
      <c r="Q120">
        <v>11.648122959685153</v>
      </c>
      <c r="R120">
        <v>0.86449071408389955</v>
      </c>
      <c r="S120">
        <v>-0.82321759188648969</v>
      </c>
      <c r="T120">
        <v>23.467719672457108</v>
      </c>
      <c r="U120">
        <f t="shared" si="88"/>
        <v>9.3742383991840459</v>
      </c>
      <c r="V120" s="38"/>
      <c r="W120" t="s">
        <v>619</v>
      </c>
      <c r="X120" t="s">
        <v>620</v>
      </c>
      <c r="Y120">
        <v>2.3674881417890559</v>
      </c>
      <c r="Z120">
        <v>2.4372857203050118</v>
      </c>
      <c r="AA120">
        <v>2.4910795450375298</v>
      </c>
      <c r="AB120">
        <v>2.4907260391457022</v>
      </c>
      <c r="AC120">
        <v>2.42605200353821</v>
      </c>
      <c r="AD120">
        <v>2.3187508427996146</v>
      </c>
      <c r="AE120">
        <f t="shared" si="89"/>
        <v>2.4</v>
      </c>
      <c r="AG120" s="277" t="s">
        <v>918</v>
      </c>
      <c r="AH120" s="277">
        <v>0</v>
      </c>
      <c r="AI120" s="277">
        <v>0</v>
      </c>
      <c r="AJ120" s="277">
        <v>19</v>
      </c>
      <c r="AK120" s="277">
        <v>0</v>
      </c>
      <c r="AL120" s="277">
        <v>0</v>
      </c>
      <c r="AM120" s="277">
        <v>0</v>
      </c>
      <c r="AN120" s="277">
        <v>0</v>
      </c>
      <c r="AO120" s="277">
        <v>0</v>
      </c>
      <c r="AP120" s="277">
        <v>48</v>
      </c>
      <c r="AQ120" s="277">
        <v>0</v>
      </c>
      <c r="AR120" s="277">
        <v>67</v>
      </c>
      <c r="AS120" s="277" t="s">
        <v>918</v>
      </c>
      <c r="AT120" s="277">
        <v>0</v>
      </c>
      <c r="AU120" s="277">
        <v>0</v>
      </c>
      <c r="AV120" s="277">
        <v>0</v>
      </c>
      <c r="AW120" s="277">
        <v>0</v>
      </c>
      <c r="AX120" s="277">
        <v>0</v>
      </c>
      <c r="AY120" s="277">
        <v>0</v>
      </c>
      <c r="AZ120" s="277">
        <v>0</v>
      </c>
      <c r="BA120" s="277">
        <v>0</v>
      </c>
      <c r="BB120" s="277">
        <v>156</v>
      </c>
      <c r="BC120" s="277">
        <v>0</v>
      </c>
      <c r="BD120" s="277">
        <v>156</v>
      </c>
      <c r="BE120" s="277" t="s">
        <v>978</v>
      </c>
      <c r="BF120" s="277">
        <v>0</v>
      </c>
      <c r="BG120" s="277">
        <v>0</v>
      </c>
      <c r="BH120" s="277">
        <v>0</v>
      </c>
      <c r="BI120" s="277">
        <v>0</v>
      </c>
      <c r="BJ120" s="277">
        <v>0</v>
      </c>
      <c r="BK120" s="277">
        <v>0</v>
      </c>
      <c r="BL120" s="277">
        <v>0</v>
      </c>
      <c r="BM120" s="277">
        <v>0</v>
      </c>
      <c r="BN120" s="277">
        <v>500</v>
      </c>
      <c r="BO120" s="277">
        <v>0</v>
      </c>
      <c r="BP120" s="277">
        <v>500</v>
      </c>
      <c r="BQ120" s="221"/>
      <c r="BR120" s="279">
        <f t="shared" si="148"/>
        <v>3100719235.4768662</v>
      </c>
      <c r="BS120" s="279">
        <f t="shared" si="149"/>
        <v>1311843</v>
      </c>
      <c r="BT120" s="280">
        <f t="shared" si="150"/>
        <v>5.1073184824708446E-5</v>
      </c>
      <c r="BU120" s="280">
        <f t="shared" si="151"/>
        <v>1.1891666914409728E-4</v>
      </c>
      <c r="BV120" s="280">
        <f t="shared" si="152"/>
        <v>1.6125291006010867E-4</v>
      </c>
      <c r="BX120" t="s">
        <v>985</v>
      </c>
      <c r="BY120">
        <f t="shared" si="90"/>
        <v>179906594916.87903</v>
      </c>
      <c r="BZ120">
        <v>6101794938.8853588</v>
      </c>
      <c r="CA120">
        <v>6487703989.5437851</v>
      </c>
      <c r="CB120">
        <v>6980818993.9544353</v>
      </c>
      <c r="CC120">
        <v>7896414991.6366825</v>
      </c>
      <c r="CD120">
        <v>10222428086.87711</v>
      </c>
      <c r="CE120">
        <v>11749004395.223175</v>
      </c>
      <c r="CF120">
        <v>14523359283.637701</v>
      </c>
      <c r="CG120">
        <v>18021802972.256199</v>
      </c>
      <c r="CH120">
        <v>20699244365.094364</v>
      </c>
      <c r="CI120">
        <v>21303686742.913692</v>
      </c>
      <c r="CJ120">
        <v>27960168078.428261</v>
      </c>
      <c r="CK120" s="14">
        <f t="shared" ref="CK120" si="157">CJ120</f>
        <v>27960168078.428261</v>
      </c>
      <c r="CL120">
        <f t="shared" si="92"/>
        <v>5868523</v>
      </c>
      <c r="CM120">
        <v>431867</v>
      </c>
      <c r="CN120">
        <v>440265</v>
      </c>
      <c r="CO120">
        <v>449472</v>
      </c>
      <c r="CP120">
        <v>459456</v>
      </c>
      <c r="CQ120">
        <v>470127</v>
      </c>
      <c r="CR120">
        <v>481390</v>
      </c>
      <c r="CS120">
        <v>493267</v>
      </c>
      <c r="CT120">
        <v>505709</v>
      </c>
      <c r="CU120">
        <v>518462.99999999994</v>
      </c>
      <c r="CV120">
        <v>531195</v>
      </c>
      <c r="CW120">
        <v>543656</v>
      </c>
    </row>
    <row r="121" spans="2:101" ht="14.25" customHeight="1" x14ac:dyDescent="0.25">
      <c r="B121" t="s">
        <v>87</v>
      </c>
      <c r="C121" t="s">
        <v>360</v>
      </c>
      <c r="D121">
        <v>67.376829268292695</v>
      </c>
      <c r="E121">
        <v>67.709585365853656</v>
      </c>
      <c r="F121">
        <v>68.075146341463423</v>
      </c>
      <c r="G121">
        <v>68.470975609756096</v>
      </c>
      <c r="I121" t="s">
        <v>389</v>
      </c>
      <c r="J121">
        <v>3984.4416048995035</v>
      </c>
      <c r="K121">
        <v>4791.1928761312256</v>
      </c>
      <c r="L121">
        <v>4528.2547359378077</v>
      </c>
      <c r="M121">
        <v>4459.6814864648404</v>
      </c>
      <c r="N121" s="38"/>
      <c r="O121" t="s">
        <v>389</v>
      </c>
      <c r="P121">
        <v>4.7745254338297656</v>
      </c>
      <c r="Q121">
        <v>5.8984636150223366</v>
      </c>
      <c r="R121">
        <v>4.714701932142404</v>
      </c>
      <c r="S121">
        <v>-1.1247600690420541</v>
      </c>
      <c r="T121">
        <v>1.6125613242594454</v>
      </c>
      <c r="U121">
        <f t="shared" si="88"/>
        <v>3.1750984472423793</v>
      </c>
      <c r="V121" s="38"/>
      <c r="W121" t="s">
        <v>389</v>
      </c>
      <c r="X121" t="s">
        <v>390</v>
      </c>
      <c r="Y121">
        <v>0.24906992430702421</v>
      </c>
      <c r="Z121">
        <v>0.24414400052212476</v>
      </c>
      <c r="AA121">
        <v>0.23617633312726485</v>
      </c>
      <c r="AB121">
        <v>0.22446348188565368</v>
      </c>
      <c r="AC121">
        <v>0.20660495661920225</v>
      </c>
      <c r="AD121">
        <v>0.18429415329340554</v>
      </c>
      <c r="AE121">
        <f t="shared" si="89"/>
        <v>0.2</v>
      </c>
      <c r="AG121" s="277" t="s">
        <v>919</v>
      </c>
      <c r="AH121" s="277">
        <v>0</v>
      </c>
      <c r="AI121" s="277">
        <v>2</v>
      </c>
      <c r="AJ121" s="277">
        <v>0</v>
      </c>
      <c r="AK121" s="277">
        <v>13</v>
      </c>
      <c r="AL121" s="277">
        <v>5</v>
      </c>
      <c r="AM121" s="277">
        <v>0</v>
      </c>
      <c r="AN121" s="277">
        <v>0</v>
      </c>
      <c r="AO121" s="277">
        <v>0</v>
      </c>
      <c r="AP121" s="277">
        <v>0</v>
      </c>
      <c r="AQ121" s="277">
        <v>0</v>
      </c>
      <c r="AR121" s="277">
        <v>20</v>
      </c>
      <c r="AS121" s="277" t="s">
        <v>919</v>
      </c>
      <c r="AT121" s="277">
        <v>0</v>
      </c>
      <c r="AU121" s="277">
        <v>0</v>
      </c>
      <c r="AV121" s="277">
        <v>0</v>
      </c>
      <c r="AW121" s="277">
        <v>0</v>
      </c>
      <c r="AX121" s="277">
        <v>0</v>
      </c>
      <c r="AY121" s="277">
        <v>0</v>
      </c>
      <c r="AZ121" s="277">
        <v>0</v>
      </c>
      <c r="BA121" s="277">
        <v>0</v>
      </c>
      <c r="BB121" s="277">
        <v>0</v>
      </c>
      <c r="BC121" s="277">
        <v>0</v>
      </c>
      <c r="BD121" s="277">
        <v>0</v>
      </c>
      <c r="BE121" s="277" t="s">
        <v>402</v>
      </c>
      <c r="BF121" s="277">
        <v>0</v>
      </c>
      <c r="BG121" s="277">
        <v>406000</v>
      </c>
      <c r="BH121" s="277">
        <v>0</v>
      </c>
      <c r="BI121" s="277">
        <v>0</v>
      </c>
      <c r="BJ121" s="277">
        <v>8584</v>
      </c>
      <c r="BK121" s="277">
        <v>0</v>
      </c>
      <c r="BL121" s="277">
        <v>0</v>
      </c>
      <c r="BM121" s="277">
        <v>0</v>
      </c>
      <c r="BN121" s="277">
        <v>31600</v>
      </c>
      <c r="BO121" s="277">
        <v>0</v>
      </c>
      <c r="BP121" s="277">
        <v>446184</v>
      </c>
      <c r="BQ121" s="221"/>
      <c r="BR121" s="279">
        <f t="shared" si="148"/>
        <v>42920989073.026871</v>
      </c>
      <c r="BS121" s="279">
        <f t="shared" si="149"/>
        <v>43128350</v>
      </c>
      <c r="BT121" s="280">
        <f t="shared" si="150"/>
        <v>4.6373209269540802E-7</v>
      </c>
      <c r="BU121" s="280">
        <f t="shared" si="151"/>
        <v>0</v>
      </c>
      <c r="BV121" s="280">
        <f t="shared" si="152"/>
        <v>1.0395473395099332E-2</v>
      </c>
      <c r="BX121" t="s">
        <v>977</v>
      </c>
      <c r="BY121">
        <f t="shared" si="90"/>
        <v>79318330041.281326</v>
      </c>
      <c r="BZ121">
        <v>3586883988.9564552</v>
      </c>
      <c r="CA121">
        <v>3436961384.8124127</v>
      </c>
      <c r="CB121">
        <v>3791306757.6623836</v>
      </c>
      <c r="CC121">
        <v>4756221628.6111107</v>
      </c>
      <c r="CD121">
        <v>5514253043.3814678</v>
      </c>
      <c r="CE121">
        <v>5985809059.9700794</v>
      </c>
      <c r="CF121">
        <v>6560546900.0410872</v>
      </c>
      <c r="CG121">
        <v>8159825620.3890009</v>
      </c>
      <c r="CH121">
        <v>9834038366.8883686</v>
      </c>
      <c r="CI121">
        <v>9313573964.9800682</v>
      </c>
      <c r="CJ121">
        <v>9189454662.7944508</v>
      </c>
      <c r="CK121" s="14">
        <f t="shared" ref="CK121" si="158">CJ121</f>
        <v>9189454662.7944508</v>
      </c>
      <c r="CL121">
        <f t="shared" si="92"/>
        <v>24467820</v>
      </c>
      <c r="CM121">
        <v>2009091</v>
      </c>
      <c r="CN121">
        <v>2016075</v>
      </c>
      <c r="CO121">
        <v>2022255</v>
      </c>
      <c r="CP121">
        <v>2027819</v>
      </c>
      <c r="CQ121">
        <v>2033039</v>
      </c>
      <c r="CR121">
        <v>2038109</v>
      </c>
      <c r="CS121">
        <v>2043091</v>
      </c>
      <c r="CT121">
        <v>2047922</v>
      </c>
      <c r="CU121">
        <v>2052524</v>
      </c>
      <c r="CV121">
        <v>2056768.9999999998</v>
      </c>
      <c r="CW121">
        <v>2060563</v>
      </c>
    </row>
    <row r="122" spans="2:101" ht="14.25" customHeight="1" x14ac:dyDescent="0.25">
      <c r="B122" t="s">
        <v>361</v>
      </c>
      <c r="C122" t="s">
        <v>362</v>
      </c>
      <c r="D122">
        <v>71.638463414634145</v>
      </c>
      <c r="E122">
        <v>71.93463414634148</v>
      </c>
      <c r="F122">
        <v>72.219658536585371</v>
      </c>
      <c r="G122">
        <v>72.4920731707317</v>
      </c>
      <c r="I122" t="s">
        <v>108</v>
      </c>
      <c r="J122">
        <v>386.85627121170097</v>
      </c>
      <c r="K122">
        <v>480.64059423910123</v>
      </c>
      <c r="L122">
        <v>421.78022782981355</v>
      </c>
      <c r="M122">
        <v>421.00124335708131</v>
      </c>
      <c r="N122" s="38"/>
      <c r="O122" t="s">
        <v>108</v>
      </c>
      <c r="P122">
        <v>1.9397561558330665</v>
      </c>
      <c r="Q122">
        <v>3.142427944942412</v>
      </c>
      <c r="R122">
        <v>4.0268304489960514</v>
      </c>
      <c r="S122">
        <v>-7.3182657700604921</v>
      </c>
      <c r="T122">
        <v>-1.3256271455590536</v>
      </c>
      <c r="U122">
        <f t="shared" si="88"/>
        <v>9.3024326830396825E-2</v>
      </c>
      <c r="V122" s="38"/>
      <c r="W122" t="s">
        <v>108</v>
      </c>
      <c r="X122" t="s">
        <v>391</v>
      </c>
      <c r="Y122">
        <v>2.9967955792512639</v>
      </c>
      <c r="Z122">
        <v>2.9793486558857465</v>
      </c>
      <c r="AA122">
        <v>2.9596468139141541</v>
      </c>
      <c r="AB122">
        <v>2.9378695715081116</v>
      </c>
      <c r="AC122">
        <v>2.9135497070899108</v>
      </c>
      <c r="AD122">
        <v>2.8880475689134255</v>
      </c>
      <c r="AE122">
        <f t="shared" si="89"/>
        <v>2.9</v>
      </c>
      <c r="AG122" s="277" t="s">
        <v>117</v>
      </c>
      <c r="AH122" s="277">
        <v>0</v>
      </c>
      <c r="AI122" s="277">
        <v>0</v>
      </c>
      <c r="AJ122" s="277">
        <v>0</v>
      </c>
      <c r="AK122" s="277">
        <v>5</v>
      </c>
      <c r="AL122" s="277">
        <v>41</v>
      </c>
      <c r="AM122" s="277">
        <v>0</v>
      </c>
      <c r="AN122" s="277">
        <v>0</v>
      </c>
      <c r="AO122" s="277">
        <v>0</v>
      </c>
      <c r="AP122" s="277">
        <v>94</v>
      </c>
      <c r="AQ122" s="277">
        <v>0</v>
      </c>
      <c r="AR122" s="277">
        <v>140</v>
      </c>
      <c r="AS122" s="277" t="s">
        <v>117</v>
      </c>
      <c r="AT122" s="277">
        <v>0</v>
      </c>
      <c r="AU122" s="277">
        <v>0</v>
      </c>
      <c r="AV122" s="277">
        <v>0</v>
      </c>
      <c r="AW122" s="277">
        <v>7</v>
      </c>
      <c r="AX122" s="277">
        <v>0</v>
      </c>
      <c r="AY122" s="277">
        <v>0</v>
      </c>
      <c r="AZ122" s="277">
        <v>0</v>
      </c>
      <c r="BA122" s="277">
        <v>0</v>
      </c>
      <c r="BB122" s="277">
        <v>0</v>
      </c>
      <c r="BC122" s="277">
        <v>0</v>
      </c>
      <c r="BD122" s="277">
        <v>7</v>
      </c>
      <c r="BE122" s="277" t="s">
        <v>117</v>
      </c>
      <c r="BF122" s="277">
        <v>0</v>
      </c>
      <c r="BG122" s="277">
        <v>0</v>
      </c>
      <c r="BH122" s="277">
        <v>0</v>
      </c>
      <c r="BI122" s="277">
        <v>62000</v>
      </c>
      <c r="BJ122" s="277">
        <v>364</v>
      </c>
      <c r="BK122" s="277">
        <v>0</v>
      </c>
      <c r="BL122" s="277">
        <v>0</v>
      </c>
      <c r="BM122" s="277">
        <v>0</v>
      </c>
      <c r="BN122" s="277">
        <v>80000</v>
      </c>
      <c r="BO122" s="277">
        <v>0</v>
      </c>
      <c r="BP122" s="277">
        <v>142364</v>
      </c>
      <c r="BQ122" s="221"/>
      <c r="BR122" s="279">
        <f t="shared" si="148"/>
        <v>40150771193.693863</v>
      </c>
      <c r="BS122" s="279">
        <f t="shared" si="149"/>
        <v>30951502</v>
      </c>
      <c r="BT122" s="280">
        <f t="shared" si="150"/>
        <v>4.5232053681918252E-6</v>
      </c>
      <c r="BU122" s="280">
        <f t="shared" si="151"/>
        <v>2.2616026840959123E-7</v>
      </c>
      <c r="BV122" s="280">
        <f t="shared" si="152"/>
        <v>3.5457351320404996E-3</v>
      </c>
      <c r="BX122" t="s">
        <v>108</v>
      </c>
      <c r="BY122">
        <f t="shared" si="90"/>
        <v>75862223185.251816</v>
      </c>
      <c r="BZ122">
        <v>3877575177.2596846</v>
      </c>
      <c r="CA122">
        <v>4529469041.236022</v>
      </c>
      <c r="CB122">
        <v>4397127092.2403221</v>
      </c>
      <c r="CC122">
        <v>5473940630.4093504</v>
      </c>
      <c r="CD122">
        <v>4363835956.1872416</v>
      </c>
      <c r="CE122">
        <v>5038577100.2514076</v>
      </c>
      <c r="CF122">
        <v>5515222624.3942032</v>
      </c>
      <c r="CG122">
        <v>7342683288.4001284</v>
      </c>
      <c r="CH122">
        <v>9394736595.6450481</v>
      </c>
      <c r="CI122">
        <v>8487968571.8813419</v>
      </c>
      <c r="CJ122">
        <v>8720543553.6735344</v>
      </c>
      <c r="CK122" s="14">
        <f t="shared" ref="CK122" si="159">CJ122</f>
        <v>8720543553.6735344</v>
      </c>
      <c r="CL122">
        <f t="shared" si="92"/>
        <v>218141345</v>
      </c>
      <c r="CM122">
        <v>15364272</v>
      </c>
      <c r="CN122">
        <v>15846412</v>
      </c>
      <c r="CO122">
        <v>16338968</v>
      </c>
      <c r="CP122">
        <v>16842482</v>
      </c>
      <c r="CQ122">
        <v>17357913</v>
      </c>
      <c r="CR122">
        <v>17885967</v>
      </c>
      <c r="CS122">
        <v>18426870</v>
      </c>
      <c r="CT122">
        <v>18980391</v>
      </c>
      <c r="CU122">
        <v>19546282</v>
      </c>
      <c r="CV122">
        <v>20124150</v>
      </c>
      <c r="CW122">
        <v>20713819</v>
      </c>
    </row>
    <row r="123" spans="2:101" ht="14.25" customHeight="1" x14ac:dyDescent="0.25">
      <c r="B123" t="s">
        <v>232</v>
      </c>
      <c r="C123" t="s">
        <v>363</v>
      </c>
      <c r="D123">
        <v>68.071804878048795</v>
      </c>
      <c r="E123">
        <v>67.864073170731714</v>
      </c>
      <c r="F123">
        <v>67.871121951219521</v>
      </c>
      <c r="G123">
        <v>68.091512195121965</v>
      </c>
      <c r="I123" t="s">
        <v>109</v>
      </c>
      <c r="J123">
        <v>254.48747926701137</v>
      </c>
      <c r="K123">
        <v>290.90401157788062</v>
      </c>
      <c r="L123">
        <v>327.33631653508212</v>
      </c>
      <c r="M123">
        <v>342.68287317895391</v>
      </c>
      <c r="N123" s="38"/>
      <c r="O123" t="s">
        <v>109</v>
      </c>
      <c r="P123">
        <v>4.657687572625008</v>
      </c>
      <c r="Q123">
        <v>2.7319379275209741</v>
      </c>
      <c r="R123">
        <v>5.3764631816962236</v>
      </c>
      <c r="S123">
        <v>4.3428818282972514</v>
      </c>
      <c r="T123">
        <v>3.8041583693165535</v>
      </c>
      <c r="U123">
        <f t="shared" si="88"/>
        <v>4.1826257758912018</v>
      </c>
      <c r="V123" s="38"/>
      <c r="W123" t="s">
        <v>109</v>
      </c>
      <c r="X123" t="s">
        <v>392</v>
      </c>
      <c r="Y123">
        <v>2.7658432873270393</v>
      </c>
      <c r="Z123">
        <v>2.8654678124849129</v>
      </c>
      <c r="AA123">
        <v>2.9427468093602713</v>
      </c>
      <c r="AB123">
        <v>3.0132105801415161</v>
      </c>
      <c r="AC123">
        <v>3.073823092219929</v>
      </c>
      <c r="AD123">
        <v>3.1256946162921864</v>
      </c>
      <c r="AE123">
        <f t="shared" si="89"/>
        <v>3.1</v>
      </c>
      <c r="AG123" s="277" t="s">
        <v>118</v>
      </c>
      <c r="AH123" s="277">
        <v>0</v>
      </c>
      <c r="AI123" s="277">
        <v>0</v>
      </c>
      <c r="AJ123" s="277">
        <v>0</v>
      </c>
      <c r="AK123" s="277">
        <v>0</v>
      </c>
      <c r="AL123" s="277">
        <v>0</v>
      </c>
      <c r="AM123" s="277">
        <v>0</v>
      </c>
      <c r="AN123" s="277">
        <v>0</v>
      </c>
      <c r="AO123" s="277">
        <v>0</v>
      </c>
      <c r="AP123" s="277">
        <v>0</v>
      </c>
      <c r="AQ123" s="277">
        <v>0</v>
      </c>
      <c r="AR123" s="277">
        <v>0</v>
      </c>
      <c r="AS123" s="277" t="s">
        <v>118</v>
      </c>
      <c r="AT123" s="277">
        <v>0</v>
      </c>
      <c r="AU123" s="277">
        <v>0</v>
      </c>
      <c r="AV123" s="277">
        <v>0</v>
      </c>
      <c r="AW123" s="277">
        <v>0</v>
      </c>
      <c r="AX123" s="277">
        <v>0</v>
      </c>
      <c r="AY123" s="277">
        <v>0</v>
      </c>
      <c r="AZ123" s="277">
        <v>0</v>
      </c>
      <c r="BA123" s="277">
        <v>0</v>
      </c>
      <c r="BB123" s="277">
        <v>0</v>
      </c>
      <c r="BC123" s="277">
        <v>0</v>
      </c>
      <c r="BD123" s="277">
        <v>0</v>
      </c>
      <c r="BE123" s="277" t="s">
        <v>118</v>
      </c>
      <c r="BF123" s="277">
        <v>0</v>
      </c>
      <c r="BG123" s="277">
        <v>0</v>
      </c>
      <c r="BH123" s="277">
        <v>0</v>
      </c>
      <c r="BI123" s="277">
        <v>0</v>
      </c>
      <c r="BJ123" s="277">
        <v>0</v>
      </c>
      <c r="BK123" s="277">
        <v>0</v>
      </c>
      <c r="BL123" s="277">
        <v>0</v>
      </c>
      <c r="BM123" s="277">
        <v>0</v>
      </c>
      <c r="BN123" s="277">
        <v>0</v>
      </c>
      <c r="BO123" s="277">
        <v>0</v>
      </c>
      <c r="BP123" s="277">
        <v>0</v>
      </c>
      <c r="BQ123" s="221"/>
      <c r="BR123" s="279">
        <f t="shared" si="148"/>
        <v>32714777198.575752</v>
      </c>
      <c r="BS123" s="279">
        <f t="shared" si="149"/>
        <v>7550286</v>
      </c>
      <c r="BT123" s="280">
        <f t="shared" si="150"/>
        <v>0</v>
      </c>
      <c r="BU123" s="280">
        <f t="shared" si="151"/>
        <v>0</v>
      </c>
      <c r="BV123" s="280">
        <f t="shared" si="152"/>
        <v>0</v>
      </c>
      <c r="BX123" t="s">
        <v>109</v>
      </c>
      <c r="BY123">
        <f t="shared" si="90"/>
        <v>39519873426.092079</v>
      </c>
      <c r="BZ123">
        <v>1743506520.28913</v>
      </c>
      <c r="CA123">
        <v>1716502772.1174948</v>
      </c>
      <c r="CB123">
        <v>2665159241.8459163</v>
      </c>
      <c r="CC123">
        <v>2424655975.577795</v>
      </c>
      <c r="CD123">
        <v>2625187646.9312797</v>
      </c>
      <c r="CE123">
        <v>2755429810.9138994</v>
      </c>
      <c r="CF123">
        <v>3116942711.1570349</v>
      </c>
      <c r="CG123">
        <v>3458333168.7010412</v>
      </c>
      <c r="CH123">
        <v>4074143554.3015265</v>
      </c>
      <c r="CI123">
        <v>4727486010.9314508</v>
      </c>
      <c r="CJ123">
        <v>5106263006.6627569</v>
      </c>
      <c r="CK123" s="14">
        <f t="shared" ref="CK123" si="160">CJ123</f>
        <v>5106263006.6627569</v>
      </c>
      <c r="CL123">
        <f t="shared" si="92"/>
        <v>157065339</v>
      </c>
      <c r="CM123">
        <v>11228756</v>
      </c>
      <c r="CN123">
        <v>11529337</v>
      </c>
      <c r="CO123">
        <v>11833102</v>
      </c>
      <c r="CP123">
        <v>12144945</v>
      </c>
      <c r="CQ123">
        <v>12472794</v>
      </c>
      <c r="CR123">
        <v>12822587</v>
      </c>
      <c r="CS123">
        <v>13195329</v>
      </c>
      <c r="CT123">
        <v>13589404</v>
      </c>
      <c r="CU123">
        <v>14005113</v>
      </c>
      <c r="CV123">
        <v>14442290</v>
      </c>
      <c r="CW123">
        <v>14900841</v>
      </c>
    </row>
    <row r="124" spans="2:101" ht="14.25" customHeight="1" x14ac:dyDescent="0.25">
      <c r="B124" t="s">
        <v>89</v>
      </c>
      <c r="C124" t="s">
        <v>364</v>
      </c>
      <c r="D124">
        <v>78.760487804878053</v>
      </c>
      <c r="E124">
        <v>79.041463414634165</v>
      </c>
      <c r="F124">
        <v>79.14146341463416</v>
      </c>
      <c r="G124">
        <v>79.5</v>
      </c>
      <c r="I124" t="s">
        <v>110</v>
      </c>
      <c r="J124">
        <v>6904.5980376997122</v>
      </c>
      <c r="K124">
        <v>8099.198600785051</v>
      </c>
      <c r="L124">
        <v>6902.1755605830904</v>
      </c>
      <c r="M124">
        <v>8372.8309657777099</v>
      </c>
      <c r="N124" s="38"/>
      <c r="O124" t="s">
        <v>110</v>
      </c>
      <c r="P124">
        <v>3.9137482774745962</v>
      </c>
      <c r="Q124">
        <v>4.6504046510003434</v>
      </c>
      <c r="R124">
        <v>3.0892742715601429</v>
      </c>
      <c r="S124">
        <v>-3.2105337000670602</v>
      </c>
      <c r="T124">
        <v>5.4893658987133875</v>
      </c>
      <c r="U124">
        <f t="shared" si="88"/>
        <v>2.7864518797362821</v>
      </c>
      <c r="V124" s="38"/>
      <c r="W124" t="s">
        <v>110</v>
      </c>
      <c r="X124" t="s">
        <v>393</v>
      </c>
      <c r="Y124">
        <v>1.9725195760044809</v>
      </c>
      <c r="Z124">
        <v>1.8451008539992604</v>
      </c>
      <c r="AA124">
        <v>1.733366597344842</v>
      </c>
      <c r="AB124">
        <v>1.6529797672712478</v>
      </c>
      <c r="AC124">
        <v>1.6136533382123948</v>
      </c>
      <c r="AD124">
        <v>1.6029400814387529</v>
      </c>
      <c r="AE124">
        <f t="shared" si="89"/>
        <v>1.6</v>
      </c>
      <c r="AG124" s="277" t="s">
        <v>119</v>
      </c>
      <c r="AH124" s="277">
        <v>0</v>
      </c>
      <c r="AI124" s="277">
        <v>0</v>
      </c>
      <c r="AJ124" s="277">
        <v>0</v>
      </c>
      <c r="AK124" s="277">
        <v>0</v>
      </c>
      <c r="AL124" s="277">
        <v>263</v>
      </c>
      <c r="AM124" s="277">
        <v>0</v>
      </c>
      <c r="AN124" s="277">
        <v>0</v>
      </c>
      <c r="AO124" s="277">
        <v>0</v>
      </c>
      <c r="AP124" s="277">
        <v>1</v>
      </c>
      <c r="AQ124" s="277">
        <v>0</v>
      </c>
      <c r="AR124" s="277">
        <v>264</v>
      </c>
      <c r="AS124" s="277" t="s">
        <v>119</v>
      </c>
      <c r="AT124" s="277">
        <v>0</v>
      </c>
      <c r="AU124" s="277">
        <v>0</v>
      </c>
      <c r="AV124" s="277">
        <v>0</v>
      </c>
      <c r="AW124" s="277">
        <v>0</v>
      </c>
      <c r="AX124" s="277">
        <v>46</v>
      </c>
      <c r="AY124" s="277">
        <v>0</v>
      </c>
      <c r="AZ124" s="277">
        <v>0</v>
      </c>
      <c r="BA124" s="277">
        <v>0</v>
      </c>
      <c r="BB124" s="277">
        <v>0</v>
      </c>
      <c r="BC124" s="277">
        <v>0</v>
      </c>
      <c r="BD124" s="277">
        <v>46</v>
      </c>
      <c r="BE124" s="277" t="s">
        <v>119</v>
      </c>
      <c r="BF124" s="277">
        <v>0</v>
      </c>
      <c r="BG124" s="277">
        <v>900000</v>
      </c>
      <c r="BH124" s="277">
        <v>0</v>
      </c>
      <c r="BI124" s="277">
        <v>809</v>
      </c>
      <c r="BJ124" s="277">
        <v>231200</v>
      </c>
      <c r="BK124" s="277">
        <v>0</v>
      </c>
      <c r="BL124" s="277">
        <v>0</v>
      </c>
      <c r="BM124" s="277">
        <v>0</v>
      </c>
      <c r="BN124" s="277">
        <v>50</v>
      </c>
      <c r="BO124" s="277">
        <v>0</v>
      </c>
      <c r="BP124" s="277">
        <v>1132059</v>
      </c>
      <c r="BQ124" s="221"/>
      <c r="BR124" s="279">
        <f t="shared" si="148"/>
        <v>783719845185.90186</v>
      </c>
      <c r="BS124" s="279">
        <f t="shared" si="149"/>
        <v>366193396</v>
      </c>
      <c r="BT124" s="280">
        <f t="shared" si="150"/>
        <v>7.2093053256481995E-7</v>
      </c>
      <c r="BU124" s="280">
        <f t="shared" si="151"/>
        <v>1.2561668370447621E-7</v>
      </c>
      <c r="BV124" s="280">
        <f t="shared" si="152"/>
        <v>1.4444689731334679E-3</v>
      </c>
      <c r="BX124" t="s">
        <v>110</v>
      </c>
      <c r="BY124">
        <f t="shared" si="90"/>
        <v>1894952352641.1326</v>
      </c>
      <c r="BZ124">
        <v>93789736842.10527</v>
      </c>
      <c r="CA124">
        <v>92783947368.421051</v>
      </c>
      <c r="CB124">
        <v>100845526315.78947</v>
      </c>
      <c r="CC124">
        <v>110202368421.05264</v>
      </c>
      <c r="CD124">
        <v>124749473684.21053</v>
      </c>
      <c r="CE124">
        <v>137952929780.61615</v>
      </c>
      <c r="CF124">
        <v>156601423249.3801</v>
      </c>
      <c r="CG124">
        <v>186777261970.73627</v>
      </c>
      <c r="CH124">
        <v>222744224712.37927</v>
      </c>
      <c r="CI124">
        <v>192911631102.08322</v>
      </c>
      <c r="CJ124">
        <v>237796914597.17917</v>
      </c>
      <c r="CK124" s="14">
        <f t="shared" ref="CK124" si="161">CJ124</f>
        <v>237796914597.17917</v>
      </c>
      <c r="CL124">
        <f t="shared" si="92"/>
        <v>314536597</v>
      </c>
      <c r="CM124">
        <v>23414909</v>
      </c>
      <c r="CN124">
        <v>23964621</v>
      </c>
      <c r="CO124">
        <v>24515323</v>
      </c>
      <c r="CP124">
        <v>25060184</v>
      </c>
      <c r="CQ124">
        <v>25590453</v>
      </c>
      <c r="CR124">
        <v>26100241</v>
      </c>
      <c r="CS124">
        <v>26586287</v>
      </c>
      <c r="CT124">
        <v>27051142</v>
      </c>
      <c r="CU124">
        <v>27502008</v>
      </c>
      <c r="CV124">
        <v>27949395</v>
      </c>
      <c r="CW124">
        <v>28401017</v>
      </c>
    </row>
    <row r="125" spans="2:101" ht="14.25" customHeight="1" x14ac:dyDescent="0.25">
      <c r="B125" t="s">
        <v>233</v>
      </c>
      <c r="C125" t="s">
        <v>615</v>
      </c>
      <c r="I125" t="s">
        <v>111</v>
      </c>
      <c r="J125">
        <v>4976.6308859817027</v>
      </c>
      <c r="K125">
        <v>5817.8277942476725</v>
      </c>
      <c r="L125">
        <v>5587.3813911637617</v>
      </c>
      <c r="M125">
        <v>6041.6320417240449</v>
      </c>
      <c r="N125" s="38"/>
      <c r="O125" t="s">
        <v>111</v>
      </c>
      <c r="P125">
        <v>19.732092406704368</v>
      </c>
      <c r="Q125">
        <v>10.599861058146715</v>
      </c>
      <c r="R125">
        <v>10.495631998770676</v>
      </c>
      <c r="S125">
        <v>-7.7049392482350214</v>
      </c>
      <c r="T125">
        <v>8.4190819631764953</v>
      </c>
      <c r="U125">
        <f t="shared" si="88"/>
        <v>8.3083456357126462</v>
      </c>
      <c r="V125" s="38"/>
      <c r="W125" t="s">
        <v>111</v>
      </c>
      <c r="X125" t="s">
        <v>394</v>
      </c>
      <c r="Y125">
        <v>1.450655569403424</v>
      </c>
      <c r="Z125">
        <v>1.4055345324000699</v>
      </c>
      <c r="AA125">
        <v>1.3666172841900395</v>
      </c>
      <c r="AB125">
        <v>1.3394160362228182</v>
      </c>
      <c r="AC125">
        <v>1.3262035824406082</v>
      </c>
      <c r="AD125">
        <v>1.3211924045464505</v>
      </c>
      <c r="AE125">
        <f t="shared" si="89"/>
        <v>1.3</v>
      </c>
      <c r="AG125" s="277" t="s">
        <v>120</v>
      </c>
      <c r="AH125" s="277">
        <v>0</v>
      </c>
      <c r="AI125" s="277">
        <v>18</v>
      </c>
      <c r="AJ125" s="277">
        <v>709</v>
      </c>
      <c r="AK125" s="277">
        <v>0</v>
      </c>
      <c r="AL125" s="277">
        <v>1028</v>
      </c>
      <c r="AM125" s="277">
        <v>0</v>
      </c>
      <c r="AN125" s="277">
        <v>0</v>
      </c>
      <c r="AO125" s="277">
        <v>0</v>
      </c>
      <c r="AP125" s="277">
        <v>77</v>
      </c>
      <c r="AQ125" s="277">
        <v>49</v>
      </c>
      <c r="AR125" s="277">
        <v>1881</v>
      </c>
      <c r="AS125" s="277" t="s">
        <v>120</v>
      </c>
      <c r="AT125" s="277">
        <v>0</v>
      </c>
      <c r="AU125" s="277">
        <v>0</v>
      </c>
      <c r="AV125" s="277">
        <v>0</v>
      </c>
      <c r="AW125" s="277">
        <v>0</v>
      </c>
      <c r="AX125" s="277">
        <v>15</v>
      </c>
      <c r="AY125" s="277">
        <v>0</v>
      </c>
      <c r="AZ125" s="277">
        <v>0</v>
      </c>
      <c r="BA125" s="277">
        <v>0</v>
      </c>
      <c r="BB125" s="277">
        <v>117</v>
      </c>
      <c r="BC125" s="277">
        <v>23</v>
      </c>
      <c r="BD125" s="277">
        <v>155</v>
      </c>
      <c r="BE125" s="277" t="s">
        <v>120</v>
      </c>
      <c r="BF125" s="277">
        <v>0</v>
      </c>
      <c r="BG125" s="277">
        <v>0</v>
      </c>
      <c r="BH125" s="277">
        <v>0</v>
      </c>
      <c r="BI125" s="277">
        <v>0</v>
      </c>
      <c r="BJ125" s="277">
        <v>626200</v>
      </c>
      <c r="BK125" s="277">
        <v>0</v>
      </c>
      <c r="BL125" s="277">
        <v>0</v>
      </c>
      <c r="BM125" s="277">
        <v>0</v>
      </c>
      <c r="BN125" s="277">
        <v>24000</v>
      </c>
      <c r="BO125" s="277">
        <v>0</v>
      </c>
      <c r="BP125" s="277">
        <v>650200</v>
      </c>
      <c r="BQ125" s="221"/>
      <c r="BR125" s="279">
        <f t="shared" si="148"/>
        <v>83445605499.221863</v>
      </c>
      <c r="BS125" s="279">
        <f t="shared" si="149"/>
        <v>251904762</v>
      </c>
      <c r="BT125" s="280">
        <f t="shared" si="150"/>
        <v>7.4671077476494865E-6</v>
      </c>
      <c r="BU125" s="280">
        <f t="shared" si="151"/>
        <v>6.1531190903012786E-7</v>
      </c>
      <c r="BV125" s="280">
        <f t="shared" si="152"/>
        <v>7.7919022351160619E-3</v>
      </c>
      <c r="BX125" t="s">
        <v>111</v>
      </c>
      <c r="BY125">
        <f t="shared" si="90"/>
        <v>15339040166.461205</v>
      </c>
      <c r="BZ125">
        <v>624337143.58538663</v>
      </c>
      <c r="CA125">
        <v>788390522.87581694</v>
      </c>
      <c r="CB125">
        <v>814476562.5</v>
      </c>
      <c r="CC125">
        <v>932125000</v>
      </c>
      <c r="CD125">
        <v>1058781250</v>
      </c>
      <c r="CE125">
        <v>979546875</v>
      </c>
      <c r="CF125">
        <v>1282304687.5</v>
      </c>
      <c r="CG125">
        <v>1510601562.5</v>
      </c>
      <c r="CH125">
        <v>1789750000</v>
      </c>
      <c r="CI125">
        <v>1741804687.5</v>
      </c>
      <c r="CJ125">
        <v>1908460937.5</v>
      </c>
      <c r="CK125" s="14">
        <f t="shared" ref="CK125" si="162">CJ125</f>
        <v>1908460937.5</v>
      </c>
      <c r="CL125">
        <f t="shared" si="92"/>
        <v>3560285</v>
      </c>
      <c r="CM125">
        <v>273236</v>
      </c>
      <c r="CN125">
        <v>277791</v>
      </c>
      <c r="CO125">
        <v>282266</v>
      </c>
      <c r="CP125">
        <v>286665</v>
      </c>
      <c r="CQ125">
        <v>290988</v>
      </c>
      <c r="CR125">
        <v>295240</v>
      </c>
      <c r="CS125">
        <v>299419</v>
      </c>
      <c r="CT125">
        <v>303539</v>
      </c>
      <c r="CU125">
        <v>307632</v>
      </c>
      <c r="CV125">
        <v>311739</v>
      </c>
      <c r="CW125">
        <v>315885</v>
      </c>
    </row>
    <row r="126" spans="2:101" ht="14.25" customHeight="1" x14ac:dyDescent="0.25">
      <c r="B126" t="s">
        <v>90</v>
      </c>
      <c r="C126" t="s">
        <v>365</v>
      </c>
      <c r="D126">
        <v>80.304878048780495</v>
      </c>
      <c r="E126">
        <v>80.604878048780506</v>
      </c>
      <c r="F126">
        <v>81.002439024390256</v>
      </c>
      <c r="G126">
        <v>81.553658536585374</v>
      </c>
      <c r="I126" t="s">
        <v>112</v>
      </c>
      <c r="J126">
        <v>509.69217953018091</v>
      </c>
      <c r="K126">
        <v>604.29370162200246</v>
      </c>
      <c r="L126">
        <v>601.26090409556275</v>
      </c>
      <c r="M126">
        <v>601.91955650685065</v>
      </c>
      <c r="N126" s="38"/>
      <c r="O126" t="s">
        <v>112</v>
      </c>
      <c r="P126">
        <v>2.0761587682180931</v>
      </c>
      <c r="Q126">
        <v>1.1162015310697058</v>
      </c>
      <c r="R126">
        <v>1.8107571305371835</v>
      </c>
      <c r="S126">
        <v>1.3472774608244436</v>
      </c>
      <c r="T126">
        <v>1.3724671855062525</v>
      </c>
      <c r="U126">
        <f t="shared" si="88"/>
        <v>1.5445724152311358</v>
      </c>
      <c r="V126" s="38"/>
      <c r="W126" t="s">
        <v>112</v>
      </c>
      <c r="X126" t="s">
        <v>395</v>
      </c>
      <c r="Y126">
        <v>3.1169771787772529</v>
      </c>
      <c r="Z126">
        <v>3.1094229873149843</v>
      </c>
      <c r="AA126">
        <v>3.1000996286531222</v>
      </c>
      <c r="AB126">
        <v>3.0844582364986395</v>
      </c>
      <c r="AC126">
        <v>3.0634061612373529</v>
      </c>
      <c r="AD126">
        <v>3.0385543888005122</v>
      </c>
      <c r="AE126">
        <f t="shared" si="89"/>
        <v>3.1</v>
      </c>
      <c r="AG126" s="277" t="s">
        <v>121</v>
      </c>
      <c r="AH126" s="277">
        <v>0</v>
      </c>
      <c r="AI126" s="277">
        <v>0</v>
      </c>
      <c r="AJ126" s="277">
        <v>30</v>
      </c>
      <c r="AK126" s="277">
        <v>0</v>
      </c>
      <c r="AL126" s="277">
        <v>208</v>
      </c>
      <c r="AM126" s="277">
        <v>0</v>
      </c>
      <c r="AN126" s="277">
        <v>0</v>
      </c>
      <c r="AO126" s="277">
        <v>109</v>
      </c>
      <c r="AP126" s="277">
        <v>138681</v>
      </c>
      <c r="AQ126" s="277">
        <v>0</v>
      </c>
      <c r="AR126" s="277">
        <v>139028</v>
      </c>
      <c r="AS126" s="277" t="s">
        <v>121</v>
      </c>
      <c r="AT126" s="277">
        <v>0</v>
      </c>
      <c r="AU126" s="277">
        <v>0</v>
      </c>
      <c r="AV126" s="277">
        <v>0</v>
      </c>
      <c r="AW126" s="277">
        <v>0</v>
      </c>
      <c r="AX126" s="277">
        <v>110</v>
      </c>
      <c r="AY126" s="277">
        <v>0</v>
      </c>
      <c r="AZ126" s="277">
        <v>0</v>
      </c>
      <c r="BA126" s="277">
        <v>16</v>
      </c>
      <c r="BB126" s="277">
        <v>20080</v>
      </c>
      <c r="BC126" s="277">
        <v>0</v>
      </c>
      <c r="BD126" s="277">
        <v>20206</v>
      </c>
      <c r="BE126" s="277" t="s">
        <v>121</v>
      </c>
      <c r="BF126" s="277">
        <v>0</v>
      </c>
      <c r="BG126" s="277">
        <v>0</v>
      </c>
      <c r="BH126" s="277">
        <v>0</v>
      </c>
      <c r="BI126" s="277">
        <v>0</v>
      </c>
      <c r="BJ126" s="277">
        <v>1700</v>
      </c>
      <c r="BK126" s="277">
        <v>0</v>
      </c>
      <c r="BL126" s="277">
        <v>0</v>
      </c>
      <c r="BM126" s="277">
        <v>0</v>
      </c>
      <c r="BN126" s="277">
        <v>4057688</v>
      </c>
      <c r="BO126" s="277">
        <v>0</v>
      </c>
      <c r="BP126" s="277">
        <v>4059388</v>
      </c>
      <c r="BQ126" s="221"/>
      <c r="BR126" s="279"/>
      <c r="BS126" s="279">
        <f t="shared" si="149"/>
        <v>558424757</v>
      </c>
      <c r="BT126" s="280">
        <f t="shared" si="150"/>
        <v>2.489646067034954E-4</v>
      </c>
      <c r="BU126" s="280">
        <f t="shared" si="151"/>
        <v>3.6183925849834769E-5</v>
      </c>
      <c r="BV126" s="280"/>
      <c r="BX126" t="s">
        <v>112</v>
      </c>
      <c r="BY126">
        <f t="shared" si="90"/>
        <v>72154892526.603287</v>
      </c>
      <c r="BZ126">
        <v>2422469641.4731541</v>
      </c>
      <c r="CA126">
        <v>2629733711.6664848</v>
      </c>
      <c r="CB126">
        <v>3342815644.1912842</v>
      </c>
      <c r="CC126">
        <v>4362442242.5587845</v>
      </c>
      <c r="CD126">
        <v>4874185884.1922626</v>
      </c>
      <c r="CE126">
        <v>5305318991.4216976</v>
      </c>
      <c r="CF126">
        <v>5866095675.4904575</v>
      </c>
      <c r="CG126">
        <v>7146284975.066247</v>
      </c>
      <c r="CH126">
        <v>8738080882.5171394</v>
      </c>
      <c r="CI126">
        <v>8964687644.275774</v>
      </c>
      <c r="CJ126">
        <v>9251388616.8750019</v>
      </c>
      <c r="CK126" s="14">
        <f t="shared" ref="CK126" si="163">CJ126</f>
        <v>9251388616.8750019</v>
      </c>
      <c r="CL126">
        <f t="shared" si="92"/>
        <v>160989022</v>
      </c>
      <c r="CM126">
        <v>11295324</v>
      </c>
      <c r="CN126">
        <v>11639798</v>
      </c>
      <c r="CO126">
        <v>12001887</v>
      </c>
      <c r="CP126">
        <v>12380104</v>
      </c>
      <c r="CQ126">
        <v>12772264</v>
      </c>
      <c r="CR126">
        <v>13176642</v>
      </c>
      <c r="CS126">
        <v>13592796</v>
      </c>
      <c r="CT126">
        <v>14020786</v>
      </c>
      <c r="CU126">
        <v>14459990</v>
      </c>
      <c r="CV126">
        <v>14909813</v>
      </c>
      <c r="CW126">
        <v>15369809</v>
      </c>
    </row>
    <row r="127" spans="2:101" ht="14.25" customHeight="1" x14ac:dyDescent="0.25">
      <c r="B127" t="s">
        <v>91</v>
      </c>
      <c r="C127" t="s">
        <v>366</v>
      </c>
      <c r="D127">
        <v>81.131707317073179</v>
      </c>
      <c r="E127">
        <v>81.285365853658533</v>
      </c>
      <c r="F127">
        <v>81.385365853658527</v>
      </c>
      <c r="G127">
        <v>81.436585365853659</v>
      </c>
      <c r="I127" t="s">
        <v>113</v>
      </c>
      <c r="J127">
        <v>18419.161239136676</v>
      </c>
      <c r="K127">
        <v>21046.991103215842</v>
      </c>
      <c r="L127">
        <v>19727.461726990638</v>
      </c>
      <c r="M127">
        <v>19991.304600368672</v>
      </c>
      <c r="N127" s="38"/>
      <c r="O127" t="s">
        <v>113</v>
      </c>
      <c r="P127">
        <v>1.2166115258557966</v>
      </c>
      <c r="Q127">
        <v>3.8945961618384075</v>
      </c>
      <c r="R127">
        <v>4.6282279402840061</v>
      </c>
      <c r="S127">
        <v>-3.6135280311645488</v>
      </c>
      <c r="T127">
        <v>3.2271741157155134</v>
      </c>
      <c r="U127">
        <f t="shared" si="88"/>
        <v>1.8706163425058349</v>
      </c>
      <c r="V127" s="38"/>
      <c r="W127" t="s">
        <v>113</v>
      </c>
      <c r="X127" t="s">
        <v>396</v>
      </c>
      <c r="Y127">
        <v>0.63817979494349319</v>
      </c>
      <c r="Z127">
        <v>0.63462499093212865</v>
      </c>
      <c r="AA127">
        <v>0.6479816849812734</v>
      </c>
      <c r="AB127">
        <v>0.706458480189185</v>
      </c>
      <c r="AC127">
        <v>0.32475429637348152</v>
      </c>
      <c r="AD127">
        <v>-7.9636821592400736E-2</v>
      </c>
      <c r="AE127">
        <f t="shared" si="89"/>
        <v>0.3</v>
      </c>
      <c r="AG127" s="277" t="s">
        <v>122</v>
      </c>
      <c r="AH127" s="277">
        <v>0</v>
      </c>
      <c r="AI127" s="277">
        <v>0</v>
      </c>
      <c r="AJ127" s="277">
        <v>174</v>
      </c>
      <c r="AK127" s="277">
        <v>0</v>
      </c>
      <c r="AL127" s="277">
        <v>221</v>
      </c>
      <c r="AM127" s="277">
        <v>0</v>
      </c>
      <c r="AN127" s="277">
        <v>0</v>
      </c>
      <c r="AO127" s="277">
        <v>0</v>
      </c>
      <c r="AP127" s="277">
        <v>0</v>
      </c>
      <c r="AQ127" s="277">
        <v>0</v>
      </c>
      <c r="AR127" s="277">
        <v>395</v>
      </c>
      <c r="AS127" s="277" t="s">
        <v>122</v>
      </c>
      <c r="AT127" s="277">
        <v>0</v>
      </c>
      <c r="AU127" s="277">
        <v>0</v>
      </c>
      <c r="AV127" s="277">
        <v>0</v>
      </c>
      <c r="AW127" s="277">
        <v>0</v>
      </c>
      <c r="AX127" s="277">
        <v>0</v>
      </c>
      <c r="AY127" s="277">
        <v>0</v>
      </c>
      <c r="AZ127" s="277">
        <v>0</v>
      </c>
      <c r="BA127" s="277">
        <v>0</v>
      </c>
      <c r="BB127" s="277">
        <v>0</v>
      </c>
      <c r="BC127" s="277">
        <v>0</v>
      </c>
      <c r="BD127" s="277">
        <v>0</v>
      </c>
      <c r="BE127" s="277" t="s">
        <v>122</v>
      </c>
      <c r="BF127" s="277">
        <v>0</v>
      </c>
      <c r="BG127" s="277">
        <v>0</v>
      </c>
      <c r="BH127" s="277">
        <v>0</v>
      </c>
      <c r="BI127" s="277">
        <v>0</v>
      </c>
      <c r="BJ127" s="277">
        <v>8490</v>
      </c>
      <c r="BK127" s="277">
        <v>0</v>
      </c>
      <c r="BL127" s="277">
        <v>0</v>
      </c>
      <c r="BM127" s="277">
        <v>0</v>
      </c>
      <c r="BN127" s="277">
        <v>0</v>
      </c>
      <c r="BO127" s="277">
        <v>0</v>
      </c>
      <c r="BP127" s="277">
        <v>8490</v>
      </c>
      <c r="BQ127" s="221"/>
      <c r="BR127" s="279">
        <f t="shared" ref="BR127:BR134" si="164">VLOOKUP(BE127,$BX$5:$CL$220,2,FALSE)</f>
        <v>90468579726.75441</v>
      </c>
      <c r="BS127" s="279">
        <f t="shared" si="149"/>
        <v>25223993</v>
      </c>
      <c r="BT127" s="280">
        <f t="shared" si="150"/>
        <v>1.5659693530679304E-5</v>
      </c>
      <c r="BU127" s="280">
        <f t="shared" si="151"/>
        <v>0</v>
      </c>
      <c r="BV127" s="280">
        <f t="shared" ref="BV127:BV134" si="165">BP127*1000/BR127</f>
        <v>9.3844736212756521E-5</v>
      </c>
      <c r="BX127" t="s">
        <v>113</v>
      </c>
      <c r="BY127">
        <f t="shared" si="90"/>
        <v>75793335690.810959</v>
      </c>
      <c r="BZ127">
        <v>3893057246.271482</v>
      </c>
      <c r="CA127">
        <v>3850924288.6252089</v>
      </c>
      <c r="CB127">
        <v>4233007168.2208638</v>
      </c>
      <c r="CC127">
        <v>4994073517.5862875</v>
      </c>
      <c r="CD127">
        <v>5607279373.6812391</v>
      </c>
      <c r="CE127">
        <v>5959813556.896883</v>
      </c>
      <c r="CF127">
        <v>6386093714.3967237</v>
      </c>
      <c r="CG127">
        <v>7534357904.8688574</v>
      </c>
      <c r="CH127">
        <v>8670307984.9697666</v>
      </c>
      <c r="CI127">
        <v>8153162657.1479607</v>
      </c>
      <c r="CJ127">
        <v>8255629139.0728474</v>
      </c>
      <c r="CK127" s="14">
        <f t="shared" ref="CK127" si="166">CJ127</f>
        <v>8255629139.0728474</v>
      </c>
      <c r="CL127">
        <f t="shared" si="92"/>
        <v>4849304</v>
      </c>
      <c r="CM127">
        <v>390000</v>
      </c>
      <c r="CN127">
        <v>393028</v>
      </c>
      <c r="CO127">
        <v>395969</v>
      </c>
      <c r="CP127">
        <v>398582</v>
      </c>
      <c r="CQ127">
        <v>401268</v>
      </c>
      <c r="CR127">
        <v>403837</v>
      </c>
      <c r="CS127">
        <v>406408</v>
      </c>
      <c r="CT127">
        <v>409050</v>
      </c>
      <c r="CU127">
        <v>411950</v>
      </c>
      <c r="CV127">
        <v>413290</v>
      </c>
      <c r="CW127">
        <v>412961</v>
      </c>
    </row>
    <row r="128" spans="2:101" ht="14.25" customHeight="1" x14ac:dyDescent="0.25">
      <c r="B128" t="s">
        <v>92</v>
      </c>
      <c r="C128" t="s">
        <v>367</v>
      </c>
      <c r="D128">
        <v>71.756073170731696</v>
      </c>
      <c r="E128">
        <v>72.040804878048789</v>
      </c>
      <c r="F128">
        <v>72.323024390243916</v>
      </c>
      <c r="G128">
        <v>72.594658536585371</v>
      </c>
      <c r="I128" t="s">
        <v>235</v>
      </c>
      <c r="J128">
        <v>2852.8781878312011</v>
      </c>
      <c r="K128">
        <v>2885.1316783179145</v>
      </c>
      <c r="L128">
        <v>2838.4294400616741</v>
      </c>
      <c r="M128">
        <v>3015.2087384454771</v>
      </c>
      <c r="N128" s="38"/>
      <c r="O128" t="s">
        <v>235</v>
      </c>
      <c r="P128">
        <v>1.5449872617442395</v>
      </c>
      <c r="Q128">
        <v>2.5056475472470652</v>
      </c>
      <c r="R128">
        <v>-2.659335537630696</v>
      </c>
      <c r="S128">
        <v>-2.2848379589983807</v>
      </c>
      <c r="T128">
        <v>3.9523522464387071</v>
      </c>
      <c r="U128">
        <f t="shared" si="88"/>
        <v>0.61176271176018704</v>
      </c>
      <c r="V128" s="38"/>
      <c r="W128" t="s">
        <v>235</v>
      </c>
      <c r="X128" t="s">
        <v>621</v>
      </c>
      <c r="Y128">
        <v>0.13268594802786679</v>
      </c>
      <c r="Z128">
        <v>0.33190434029693944</v>
      </c>
      <c r="AA128">
        <v>0.52914724648397693</v>
      </c>
      <c r="AB128">
        <v>0.74596756561301325</v>
      </c>
      <c r="AC128">
        <v>0.97106412500549666</v>
      </c>
      <c r="AD128">
        <v>1.1951665991137339</v>
      </c>
      <c r="AE128">
        <f t="shared" si="89"/>
        <v>1</v>
      </c>
      <c r="AG128" s="277" t="s">
        <v>123</v>
      </c>
      <c r="AH128" s="277">
        <v>0</v>
      </c>
      <c r="AI128" s="277">
        <v>0</v>
      </c>
      <c r="AJ128" s="277">
        <v>764</v>
      </c>
      <c r="AK128" s="277">
        <v>126</v>
      </c>
      <c r="AL128" s="277">
        <v>1304</v>
      </c>
      <c r="AM128" s="277">
        <v>0</v>
      </c>
      <c r="AN128" s="277">
        <v>0</v>
      </c>
      <c r="AO128" s="277">
        <v>783</v>
      </c>
      <c r="AP128" s="277">
        <v>0</v>
      </c>
      <c r="AQ128" s="277">
        <v>0</v>
      </c>
      <c r="AR128" s="277">
        <v>2977</v>
      </c>
      <c r="AS128" s="277" t="s">
        <v>123</v>
      </c>
      <c r="AT128" s="277">
        <v>0</v>
      </c>
      <c r="AU128" s="277">
        <v>0</v>
      </c>
      <c r="AV128" s="277">
        <v>0</v>
      </c>
      <c r="AW128" s="277">
        <v>200</v>
      </c>
      <c r="AX128" s="277">
        <v>514</v>
      </c>
      <c r="AY128" s="277">
        <v>0</v>
      </c>
      <c r="AZ128" s="277">
        <v>0</v>
      </c>
      <c r="BA128" s="277">
        <v>105</v>
      </c>
      <c r="BB128" s="277">
        <v>0</v>
      </c>
      <c r="BC128" s="277">
        <v>0</v>
      </c>
      <c r="BD128" s="277">
        <v>819</v>
      </c>
      <c r="BE128" s="277" t="s">
        <v>123</v>
      </c>
      <c r="BF128" s="277">
        <v>0</v>
      </c>
      <c r="BG128" s="277">
        <v>0</v>
      </c>
      <c r="BH128" s="277">
        <v>0</v>
      </c>
      <c r="BI128" s="277">
        <v>0</v>
      </c>
      <c r="BJ128" s="277">
        <v>68729</v>
      </c>
      <c r="BK128" s="277">
        <v>0</v>
      </c>
      <c r="BL128" s="277">
        <v>0</v>
      </c>
      <c r="BM128" s="277">
        <v>0</v>
      </c>
      <c r="BN128" s="277">
        <v>0</v>
      </c>
      <c r="BO128" s="277">
        <v>0</v>
      </c>
      <c r="BP128" s="277">
        <v>68729</v>
      </c>
      <c r="BQ128" s="221"/>
      <c r="BR128" s="279">
        <f t="shared" si="164"/>
        <v>109903453447.58624</v>
      </c>
      <c r="BS128" s="279">
        <f t="shared" si="149"/>
        <v>329551045</v>
      </c>
      <c r="BT128" s="280">
        <f t="shared" si="150"/>
        <v>9.0335019268411067E-6</v>
      </c>
      <c r="BU128" s="280">
        <f t="shared" si="151"/>
        <v>2.48519922004799E-6</v>
      </c>
      <c r="BV128" s="280">
        <f t="shared" si="165"/>
        <v>6.2535796505045545E-4</v>
      </c>
      <c r="BX128" t="s">
        <v>235</v>
      </c>
      <c r="BY128">
        <f t="shared" si="90"/>
        <v>1669465007.5822759</v>
      </c>
      <c r="BZ128">
        <v>110937729.41264094</v>
      </c>
      <c r="CA128">
        <v>115152142.73730887</v>
      </c>
      <c r="CB128">
        <v>124735071.90540744</v>
      </c>
      <c r="CC128">
        <v>126887585.4517587</v>
      </c>
      <c r="CD128">
        <v>131106365.53961343</v>
      </c>
      <c r="CE128">
        <v>137556822.77154806</v>
      </c>
      <c r="CF128">
        <v>143352031.17208451</v>
      </c>
      <c r="CG128">
        <v>149739017.44469625</v>
      </c>
      <c r="CH128">
        <v>152565763.14945132</v>
      </c>
      <c r="CI128">
        <v>151560778.38153315</v>
      </c>
      <c r="CJ128">
        <v>162935849.8081167</v>
      </c>
      <c r="CK128" s="14">
        <f t="shared" ref="CK128" si="167">CJ128</f>
        <v>162935849.8081167</v>
      </c>
      <c r="CL128">
        <f t="shared" si="92"/>
        <v>631388</v>
      </c>
      <c r="CM128">
        <v>52145</v>
      </c>
      <c r="CN128">
        <v>52131</v>
      </c>
      <c r="CO128">
        <v>52066</v>
      </c>
      <c r="CP128">
        <v>51992</v>
      </c>
      <c r="CQ128">
        <v>51968</v>
      </c>
      <c r="CR128">
        <v>52037</v>
      </c>
      <c r="CS128">
        <v>52210</v>
      </c>
      <c r="CT128">
        <v>52487</v>
      </c>
      <c r="CU128">
        <v>52880</v>
      </c>
      <c r="CV128">
        <v>53396</v>
      </c>
      <c r="CW128">
        <v>54038</v>
      </c>
    </row>
    <row r="129" spans="2:101" ht="14.25" customHeight="1" x14ac:dyDescent="0.25">
      <c r="B129" t="s">
        <v>93</v>
      </c>
      <c r="C129" t="s">
        <v>368</v>
      </c>
      <c r="D129">
        <v>82.321951219512201</v>
      </c>
      <c r="E129">
        <v>82.507073170731715</v>
      </c>
      <c r="F129">
        <v>82.587560975609776</v>
      </c>
      <c r="G129">
        <v>82.931463414634152</v>
      </c>
      <c r="I129" t="s">
        <v>114</v>
      </c>
      <c r="J129">
        <v>883.23018377137737</v>
      </c>
      <c r="K129">
        <v>1089.0243155178539</v>
      </c>
      <c r="L129">
        <v>896.19590914847652</v>
      </c>
      <c r="M129">
        <v>1051.021825997678</v>
      </c>
      <c r="N129" s="38"/>
      <c r="O129" t="s">
        <v>114</v>
      </c>
      <c r="P129">
        <v>16.244593988123029</v>
      </c>
      <c r="Q129">
        <v>-8.1355108955583688</v>
      </c>
      <c r="R129">
        <v>0.92277553269575208</v>
      </c>
      <c r="S129">
        <v>-3.6293019031012363</v>
      </c>
      <c r="T129">
        <v>2.5135654431003047</v>
      </c>
      <c r="U129">
        <f t="shared" si="88"/>
        <v>1.5832244330518961</v>
      </c>
      <c r="V129" s="38"/>
      <c r="W129" t="s">
        <v>114</v>
      </c>
      <c r="X129" t="s">
        <v>397</v>
      </c>
      <c r="Y129">
        <v>2.7522061811862182</v>
      </c>
      <c r="Z129">
        <v>2.6780689035718916</v>
      </c>
      <c r="AA129">
        <v>2.6083084219373842</v>
      </c>
      <c r="AB129">
        <v>2.5380261834039399</v>
      </c>
      <c r="AC129">
        <v>2.4691028640749164</v>
      </c>
      <c r="AD129">
        <v>2.4028699862090153</v>
      </c>
      <c r="AE129">
        <f t="shared" si="89"/>
        <v>2.5</v>
      </c>
      <c r="AG129" s="277" t="s">
        <v>124</v>
      </c>
      <c r="AH129" s="277">
        <v>0</v>
      </c>
      <c r="AI129" s="277">
        <v>0</v>
      </c>
      <c r="AJ129" s="277">
        <v>0</v>
      </c>
      <c r="AK129" s="277">
        <v>1965</v>
      </c>
      <c r="AL129" s="277">
        <v>0</v>
      </c>
      <c r="AM129" s="277">
        <v>0</v>
      </c>
      <c r="AN129" s="277">
        <v>0</v>
      </c>
      <c r="AO129" s="277">
        <v>0</v>
      </c>
      <c r="AP129" s="277">
        <v>11</v>
      </c>
      <c r="AQ129" s="277">
        <v>0</v>
      </c>
      <c r="AR129" s="277">
        <v>1976</v>
      </c>
      <c r="AS129" s="277" t="s">
        <v>124</v>
      </c>
      <c r="AT129" s="277">
        <v>0</v>
      </c>
      <c r="AU129" s="277">
        <v>0</v>
      </c>
      <c r="AV129" s="277">
        <v>0</v>
      </c>
      <c r="AW129" s="277">
        <v>0</v>
      </c>
      <c r="AX129" s="277">
        <v>0</v>
      </c>
      <c r="AY129" s="277">
        <v>0</v>
      </c>
      <c r="AZ129" s="277">
        <v>0</v>
      </c>
      <c r="BA129" s="277">
        <v>0</v>
      </c>
      <c r="BB129" s="277">
        <v>1</v>
      </c>
      <c r="BC129" s="277">
        <v>0</v>
      </c>
      <c r="BD129" s="277">
        <v>1</v>
      </c>
      <c r="BE129" s="277" t="s">
        <v>124</v>
      </c>
      <c r="BF129" s="277">
        <v>0</v>
      </c>
      <c r="BG129" s="277">
        <v>0</v>
      </c>
      <c r="BH129" s="277">
        <v>0</v>
      </c>
      <c r="BI129" s="277">
        <v>100000</v>
      </c>
      <c r="BJ129" s="277">
        <v>0</v>
      </c>
      <c r="BK129" s="277">
        <v>0</v>
      </c>
      <c r="BL129" s="277">
        <v>0</v>
      </c>
      <c r="BM129" s="277">
        <v>0</v>
      </c>
      <c r="BN129" s="277">
        <v>878000</v>
      </c>
      <c r="BO129" s="277">
        <v>0</v>
      </c>
      <c r="BP129" s="277">
        <v>978000</v>
      </c>
      <c r="BQ129" s="221"/>
      <c r="BR129" s="279">
        <f t="shared" si="164"/>
        <v>7693421554642.4678</v>
      </c>
      <c r="BS129" s="279">
        <f t="shared" si="149"/>
        <v>195875775</v>
      </c>
      <c r="BT129" s="280">
        <f t="shared" si="150"/>
        <v>1.0088026454522005E-5</v>
      </c>
      <c r="BU129" s="280">
        <f t="shared" si="151"/>
        <v>5.1052765458107311E-9</v>
      </c>
      <c r="BV129" s="280">
        <f t="shared" si="165"/>
        <v>1.2712159252599933E-4</v>
      </c>
      <c r="BX129" t="s">
        <v>114</v>
      </c>
      <c r="BY129">
        <f t="shared" si="90"/>
        <v>27468201797.654755</v>
      </c>
      <c r="BZ129">
        <v>1081168277.746254</v>
      </c>
      <c r="CA129">
        <v>1121565583.3900104</v>
      </c>
      <c r="CB129">
        <v>1149656447.8740273</v>
      </c>
      <c r="CC129">
        <v>1285179087.4027095</v>
      </c>
      <c r="CD129">
        <v>1547861047.5079448</v>
      </c>
      <c r="CE129">
        <v>1857837742.1590188</v>
      </c>
      <c r="CF129">
        <v>2699180938.1980639</v>
      </c>
      <c r="CG129">
        <v>2837528880.9571586</v>
      </c>
      <c r="CH129">
        <v>3588611731.8074703</v>
      </c>
      <c r="CI129">
        <v>3027018188.6171689</v>
      </c>
      <c r="CJ129">
        <v>3636296935.9974642</v>
      </c>
      <c r="CK129" s="14">
        <f t="shared" ref="CK129" si="168">CJ129</f>
        <v>3636296935.9974642</v>
      </c>
      <c r="CL129">
        <f t="shared" si="92"/>
        <v>36992282</v>
      </c>
      <c r="CM129">
        <v>2642743</v>
      </c>
      <c r="CN129">
        <v>2720367</v>
      </c>
      <c r="CO129">
        <v>2800333</v>
      </c>
      <c r="CP129">
        <v>2882003</v>
      </c>
      <c r="CQ129">
        <v>2964526</v>
      </c>
      <c r="CR129">
        <v>3047249</v>
      </c>
      <c r="CS129">
        <v>3129959</v>
      </c>
      <c r="CT129">
        <v>3212672</v>
      </c>
      <c r="CU129">
        <v>3295254</v>
      </c>
      <c r="CV129">
        <v>3377630</v>
      </c>
      <c r="CW129">
        <v>3459773</v>
      </c>
    </row>
    <row r="130" spans="2:101" ht="14.25" customHeight="1" x14ac:dyDescent="0.25">
      <c r="B130" t="s">
        <v>94</v>
      </c>
      <c r="C130" t="s">
        <v>369</v>
      </c>
      <c r="D130">
        <v>72.763512195121976</v>
      </c>
      <c r="E130">
        <v>72.886926829268305</v>
      </c>
      <c r="F130">
        <v>73.016219512195121</v>
      </c>
      <c r="G130">
        <v>73.150951219512208</v>
      </c>
      <c r="I130" t="s">
        <v>115</v>
      </c>
      <c r="J130">
        <v>6180.7122771712484</v>
      </c>
      <c r="K130">
        <v>7598.223978840364</v>
      </c>
      <c r="L130">
        <v>6951.2786522252109</v>
      </c>
      <c r="M130">
        <v>7593.3678749446935</v>
      </c>
      <c r="N130" s="38"/>
      <c r="O130" t="s">
        <v>115</v>
      </c>
      <c r="P130">
        <v>3.1401215381806793</v>
      </c>
      <c r="Q130">
        <v>5.2281508507303442</v>
      </c>
      <c r="R130">
        <v>4.8379973723315004</v>
      </c>
      <c r="S130">
        <v>2.5101607571331499</v>
      </c>
      <c r="T130">
        <v>3.6825980270420473</v>
      </c>
      <c r="U130">
        <f t="shared" si="88"/>
        <v>3.8798057090835441</v>
      </c>
      <c r="V130" s="38"/>
      <c r="W130" t="s">
        <v>115</v>
      </c>
      <c r="X130" t="s">
        <v>398</v>
      </c>
      <c r="Y130">
        <v>0.79680988671261643</v>
      </c>
      <c r="Z130">
        <v>0.77989691201856282</v>
      </c>
      <c r="AA130">
        <v>0.61304757936328014</v>
      </c>
      <c r="AB130">
        <v>0.64533543379350611</v>
      </c>
      <c r="AC130">
        <v>0.50853489683354314</v>
      </c>
      <c r="AD130">
        <v>0.46085860886092855</v>
      </c>
      <c r="AE130">
        <f t="shared" si="89"/>
        <v>0.5</v>
      </c>
      <c r="AG130" s="277" t="s">
        <v>126</v>
      </c>
      <c r="AH130" s="277">
        <v>0</v>
      </c>
      <c r="AI130" s="277">
        <v>0</v>
      </c>
      <c r="AJ130" s="277">
        <v>0</v>
      </c>
      <c r="AK130" s="277">
        <v>0</v>
      </c>
      <c r="AL130" s="277">
        <v>0</v>
      </c>
      <c r="AM130" s="277">
        <v>0</v>
      </c>
      <c r="AN130" s="277">
        <v>0</v>
      </c>
      <c r="AO130" s="277">
        <v>0</v>
      </c>
      <c r="AP130" s="277">
        <v>2</v>
      </c>
      <c r="AQ130" s="277">
        <v>0</v>
      </c>
      <c r="AR130" s="277">
        <v>2</v>
      </c>
      <c r="AS130" s="277" t="s">
        <v>126</v>
      </c>
      <c r="AT130" s="277">
        <v>0</v>
      </c>
      <c r="AU130" s="277">
        <v>0</v>
      </c>
      <c r="AV130" s="277">
        <v>0</v>
      </c>
      <c r="AW130" s="277">
        <v>0</v>
      </c>
      <c r="AX130" s="277">
        <v>0</v>
      </c>
      <c r="AY130" s="277">
        <v>0</v>
      </c>
      <c r="AZ130" s="277">
        <v>0</v>
      </c>
      <c r="BA130" s="277">
        <v>0</v>
      </c>
      <c r="BB130" s="277">
        <v>100</v>
      </c>
      <c r="BC130" s="277">
        <v>0</v>
      </c>
      <c r="BD130" s="277">
        <v>100</v>
      </c>
      <c r="BE130" s="277" t="s">
        <v>126</v>
      </c>
      <c r="BF130" s="277">
        <v>0</v>
      </c>
      <c r="BG130" s="277">
        <v>0</v>
      </c>
      <c r="BH130" s="277">
        <v>0</v>
      </c>
      <c r="BI130" s="277">
        <v>0</v>
      </c>
      <c r="BJ130" s="277">
        <v>0</v>
      </c>
      <c r="BK130" s="277">
        <v>0</v>
      </c>
      <c r="BL130" s="277">
        <v>0</v>
      </c>
      <c r="BM130" s="277">
        <v>0</v>
      </c>
      <c r="BN130" s="277">
        <v>40000</v>
      </c>
      <c r="BO130" s="277">
        <v>0</v>
      </c>
      <c r="BP130" s="277">
        <v>40000</v>
      </c>
      <c r="BQ130" s="221"/>
      <c r="BR130" s="279">
        <f t="shared" si="164"/>
        <v>2682347064.364193</v>
      </c>
      <c r="BS130" s="279">
        <f t="shared" si="149"/>
        <v>2828129.9275424741</v>
      </c>
      <c r="BT130" s="280">
        <f t="shared" si="150"/>
        <v>7.0718108829530182E-7</v>
      </c>
      <c r="BU130" s="280">
        <f t="shared" si="151"/>
        <v>3.5359054414765091E-5</v>
      </c>
      <c r="BV130" s="280">
        <f t="shared" si="165"/>
        <v>1.4912313373393146E-2</v>
      </c>
      <c r="BX130" t="s">
        <v>115</v>
      </c>
      <c r="BY130">
        <f t="shared" si="90"/>
        <v>84428474742.337708</v>
      </c>
      <c r="BZ130">
        <v>4582562397.9431467</v>
      </c>
      <c r="CA130">
        <v>4536544699.0572844</v>
      </c>
      <c r="CB130">
        <v>4767303153.0443907</v>
      </c>
      <c r="CC130">
        <v>5609931858.1071882</v>
      </c>
      <c r="CD130">
        <v>6385579077.7815008</v>
      </c>
      <c r="CE130">
        <v>6283845864.3198462</v>
      </c>
      <c r="CF130">
        <v>6507112279.8546677</v>
      </c>
      <c r="CG130">
        <v>7791974522.1315756</v>
      </c>
      <c r="CH130">
        <v>9641036888.4475117</v>
      </c>
      <c r="CI130">
        <v>8865125544.5918121</v>
      </c>
      <c r="CJ130">
        <v>9728729228.5293903</v>
      </c>
      <c r="CK130" s="14">
        <f t="shared" ref="CK130" si="169">CJ130</f>
        <v>9728729228.5293903</v>
      </c>
      <c r="CL130">
        <f t="shared" si="92"/>
        <v>14916684</v>
      </c>
      <c r="CM130">
        <v>1186873</v>
      </c>
      <c r="CN130">
        <v>1199881</v>
      </c>
      <c r="CO130">
        <v>1210196</v>
      </c>
      <c r="CP130">
        <v>1222811</v>
      </c>
      <c r="CQ130">
        <v>1233386</v>
      </c>
      <c r="CR130">
        <v>1243253</v>
      </c>
      <c r="CS130">
        <v>1252987</v>
      </c>
      <c r="CT130">
        <v>1260692</v>
      </c>
      <c r="CU130">
        <v>1268854</v>
      </c>
      <c r="CV130">
        <v>1275323</v>
      </c>
      <c r="CW130">
        <v>1281214</v>
      </c>
    </row>
    <row r="131" spans="2:101" ht="14.25" customHeight="1" x14ac:dyDescent="0.25">
      <c r="B131" t="s">
        <v>95</v>
      </c>
      <c r="C131" t="s">
        <v>370</v>
      </c>
      <c r="D131">
        <v>66.160975609756107</v>
      </c>
      <c r="E131">
        <v>66.504878048780498</v>
      </c>
      <c r="F131">
        <v>67.021951219512204</v>
      </c>
      <c r="G131">
        <v>68.429268292682934</v>
      </c>
      <c r="I131" t="s">
        <v>237</v>
      </c>
      <c r="N131" s="38"/>
      <c r="O131" t="s">
        <v>237</v>
      </c>
      <c r="U131" t="e">
        <f t="shared" si="88"/>
        <v>#DIV/0!</v>
      </c>
      <c r="V131" s="38"/>
      <c r="W131" t="s">
        <v>237</v>
      </c>
      <c r="X131" t="s">
        <v>622</v>
      </c>
      <c r="Y131">
        <v>3.120056802234501</v>
      </c>
      <c r="Z131">
        <v>3.1200226992367335</v>
      </c>
      <c r="AA131">
        <v>3.1165550573484264</v>
      </c>
      <c r="AB131">
        <v>3.1152000010580316</v>
      </c>
      <c r="AC131">
        <v>3.1131018473107264</v>
      </c>
      <c r="AD131">
        <v>3.1068411885557059</v>
      </c>
      <c r="AE131">
        <f t="shared" si="89"/>
        <v>3.1</v>
      </c>
      <c r="AG131" s="277" t="s">
        <v>127</v>
      </c>
      <c r="AH131" s="277">
        <v>0</v>
      </c>
      <c r="AI131" s="277">
        <v>0</v>
      </c>
      <c r="AJ131" s="277">
        <v>0</v>
      </c>
      <c r="AK131" s="277">
        <v>0</v>
      </c>
      <c r="AL131" s="277">
        <v>4</v>
      </c>
      <c r="AM131" s="277">
        <v>0</v>
      </c>
      <c r="AN131" s="277">
        <v>0</v>
      </c>
      <c r="AO131" s="277">
        <v>0</v>
      </c>
      <c r="AP131" s="277">
        <v>2</v>
      </c>
      <c r="AQ131" s="277">
        <v>0</v>
      </c>
      <c r="AR131" s="277">
        <v>6</v>
      </c>
      <c r="AS131" s="277" t="s">
        <v>127</v>
      </c>
      <c r="AT131" s="277">
        <v>0</v>
      </c>
      <c r="AU131" s="277">
        <v>0</v>
      </c>
      <c r="AV131" s="277">
        <v>0</v>
      </c>
      <c r="AW131" s="277">
        <v>0</v>
      </c>
      <c r="AX131" s="277">
        <v>0</v>
      </c>
      <c r="AY131" s="277">
        <v>0</v>
      </c>
      <c r="AZ131" s="277">
        <v>0</v>
      </c>
      <c r="BA131" s="277">
        <v>0</v>
      </c>
      <c r="BB131" s="277">
        <v>0</v>
      </c>
      <c r="BC131" s="277">
        <v>0</v>
      </c>
      <c r="BD131" s="277">
        <v>0</v>
      </c>
      <c r="BE131" s="277" t="s">
        <v>127</v>
      </c>
      <c r="BF131" s="277">
        <v>0</v>
      </c>
      <c r="BG131" s="277">
        <v>0</v>
      </c>
      <c r="BH131" s="277">
        <v>0</v>
      </c>
      <c r="BI131" s="277">
        <v>200000</v>
      </c>
      <c r="BJ131" s="277">
        <v>321500</v>
      </c>
      <c r="BK131" s="277">
        <v>0</v>
      </c>
      <c r="BL131" s="277">
        <v>0</v>
      </c>
      <c r="BM131" s="277">
        <v>0</v>
      </c>
      <c r="BN131" s="277">
        <v>13000</v>
      </c>
      <c r="BO131" s="277">
        <v>0</v>
      </c>
      <c r="BP131" s="277">
        <v>534500</v>
      </c>
      <c r="BQ131" s="221"/>
      <c r="BR131" s="279">
        <f t="shared" si="164"/>
        <v>1216596630835.5017</v>
      </c>
      <c r="BS131" s="279">
        <f t="shared" si="149"/>
        <v>49668600</v>
      </c>
      <c r="BT131" s="280">
        <f t="shared" si="150"/>
        <v>1.2080066681968085E-7</v>
      </c>
      <c r="BU131" s="280">
        <f t="shared" si="151"/>
        <v>0</v>
      </c>
      <c r="BV131" s="280">
        <f t="shared" si="165"/>
        <v>4.3934035854836323E-4</v>
      </c>
      <c r="BX131" t="s">
        <v>237</v>
      </c>
      <c r="BY131">
        <f t="shared" si="90"/>
        <v>0</v>
      </c>
      <c r="CK131" s="14"/>
      <c r="CL131">
        <f t="shared" si="92"/>
        <v>2133762</v>
      </c>
      <c r="CM131">
        <v>148753</v>
      </c>
      <c r="CN131">
        <v>153887</v>
      </c>
      <c r="CO131">
        <v>158983</v>
      </c>
      <c r="CP131">
        <v>164101</v>
      </c>
      <c r="CQ131">
        <v>169315</v>
      </c>
      <c r="CR131">
        <v>174681</v>
      </c>
      <c r="CS131">
        <v>180217</v>
      </c>
      <c r="CT131">
        <v>185922</v>
      </c>
      <c r="CU131">
        <v>191805</v>
      </c>
      <c r="CV131">
        <v>197870</v>
      </c>
      <c r="CW131">
        <v>204114</v>
      </c>
    </row>
    <row r="132" spans="2:101" ht="14.25" customHeight="1" x14ac:dyDescent="0.25">
      <c r="B132" t="s">
        <v>96</v>
      </c>
      <c r="C132" t="s">
        <v>371</v>
      </c>
      <c r="D132">
        <v>53.662195121951228</v>
      </c>
      <c r="E132">
        <v>54.386024390243904</v>
      </c>
      <c r="F132">
        <v>55.124219512195126</v>
      </c>
      <c r="G132">
        <v>55.839365853658535</v>
      </c>
      <c r="I132" t="s">
        <v>116</v>
      </c>
      <c r="J132">
        <v>9484.7315555174646</v>
      </c>
      <c r="K132">
        <v>9893.4145937441372</v>
      </c>
      <c r="L132">
        <v>7852.15477635558</v>
      </c>
      <c r="M132">
        <v>9123.4058565308296</v>
      </c>
      <c r="N132" s="38"/>
      <c r="O132" t="s">
        <v>116</v>
      </c>
      <c r="P132">
        <v>3.8323025436956186</v>
      </c>
      <c r="Q132">
        <v>1.9503633891058314</v>
      </c>
      <c r="R132">
        <v>-9.5833480736189358E-2</v>
      </c>
      <c r="S132">
        <v>-7.3021567275837924</v>
      </c>
      <c r="T132">
        <v>4.0970591934815559</v>
      </c>
      <c r="U132">
        <f t="shared" si="88"/>
        <v>0.49634698359260482</v>
      </c>
      <c r="V132" s="38"/>
      <c r="W132" t="s">
        <v>116</v>
      </c>
      <c r="X132" t="s">
        <v>399</v>
      </c>
      <c r="Y132">
        <v>1.2357633451280388</v>
      </c>
      <c r="Z132">
        <v>1.2612225832910713</v>
      </c>
      <c r="AA132">
        <v>1.2766408123285533</v>
      </c>
      <c r="AB132">
        <v>1.279451944052322</v>
      </c>
      <c r="AC132">
        <v>1.263115393807086</v>
      </c>
      <c r="AD132">
        <v>1.2327842554984587</v>
      </c>
      <c r="AE132">
        <f t="shared" si="89"/>
        <v>1.3</v>
      </c>
      <c r="AG132" s="277" t="s">
        <v>128</v>
      </c>
      <c r="AH132" s="277">
        <v>0</v>
      </c>
      <c r="AI132" s="277">
        <v>0</v>
      </c>
      <c r="AJ132" s="277">
        <v>24</v>
      </c>
      <c r="AK132" s="277">
        <v>0</v>
      </c>
      <c r="AL132" s="277">
        <v>102</v>
      </c>
      <c r="AM132" s="277">
        <v>0</v>
      </c>
      <c r="AN132" s="277">
        <v>0</v>
      </c>
      <c r="AO132" s="277">
        <v>29</v>
      </c>
      <c r="AP132" s="277">
        <v>233</v>
      </c>
      <c r="AQ132" s="277">
        <v>0</v>
      </c>
      <c r="AR132" s="277">
        <v>388</v>
      </c>
      <c r="AS132" s="277" t="s">
        <v>128</v>
      </c>
      <c r="AT132" s="277">
        <v>0</v>
      </c>
      <c r="AU132" s="277">
        <v>0</v>
      </c>
      <c r="AV132" s="277">
        <v>0</v>
      </c>
      <c r="AW132" s="277">
        <v>0</v>
      </c>
      <c r="AX132" s="277">
        <v>0</v>
      </c>
      <c r="AY132" s="277">
        <v>0</v>
      </c>
      <c r="AZ132" s="277">
        <v>0</v>
      </c>
      <c r="BA132" s="277">
        <v>18</v>
      </c>
      <c r="BB132" s="277">
        <v>0</v>
      </c>
      <c r="BC132" s="277">
        <v>0</v>
      </c>
      <c r="BD132" s="277">
        <v>18</v>
      </c>
      <c r="BE132" s="277" t="s">
        <v>128</v>
      </c>
      <c r="BF132" s="277">
        <v>0</v>
      </c>
      <c r="BG132" s="277">
        <v>0</v>
      </c>
      <c r="BH132" s="277">
        <v>0</v>
      </c>
      <c r="BI132" s="277">
        <v>0</v>
      </c>
      <c r="BJ132" s="277">
        <v>50</v>
      </c>
      <c r="BK132" s="277">
        <v>0</v>
      </c>
      <c r="BL132" s="277">
        <v>0</v>
      </c>
      <c r="BM132" s="277">
        <v>0</v>
      </c>
      <c r="BN132" s="277">
        <v>3000</v>
      </c>
      <c r="BO132" s="277">
        <v>0</v>
      </c>
      <c r="BP132" s="277">
        <v>3050</v>
      </c>
      <c r="BQ132" s="221"/>
      <c r="BR132" s="279">
        <f t="shared" si="164"/>
        <v>62087896373.324486</v>
      </c>
      <c r="BS132" s="279">
        <f t="shared" si="149"/>
        <v>65489996</v>
      </c>
      <c r="BT132" s="280">
        <f t="shared" si="150"/>
        <v>5.9245689982940293E-6</v>
      </c>
      <c r="BU132" s="280">
        <f t="shared" si="151"/>
        <v>2.7485113909611479E-7</v>
      </c>
      <c r="BV132" s="280">
        <f t="shared" si="165"/>
        <v>4.9123906238678837E-5</v>
      </c>
      <c r="BX132" t="s">
        <v>116</v>
      </c>
      <c r="BY132">
        <f t="shared" si="90"/>
        <v>10193642864630.887</v>
      </c>
      <c r="BZ132">
        <v>581426421971.45312</v>
      </c>
      <c r="CA132">
        <v>622092637151.15723</v>
      </c>
      <c r="CB132">
        <v>649075575301.6814</v>
      </c>
      <c r="CC132">
        <v>700324664926.97156</v>
      </c>
      <c r="CD132">
        <v>759777472170.45361</v>
      </c>
      <c r="CE132">
        <v>848947464608.98022</v>
      </c>
      <c r="CF132">
        <v>952276430546.77332</v>
      </c>
      <c r="CG132">
        <v>1035929522496.4788</v>
      </c>
      <c r="CH132">
        <v>1094480339421.6384</v>
      </c>
      <c r="CI132">
        <v>879703353504.55713</v>
      </c>
      <c r="CJ132">
        <v>1034804491265.3715</v>
      </c>
      <c r="CK132" s="14">
        <f t="shared" ref="CK132" si="170">CJ132</f>
        <v>1034804491265.3715</v>
      </c>
      <c r="CL132">
        <f t="shared" si="92"/>
        <v>1286048216</v>
      </c>
      <c r="CM132">
        <v>99959594</v>
      </c>
      <c r="CN132">
        <v>101329543</v>
      </c>
      <c r="CO132">
        <v>102634153</v>
      </c>
      <c r="CP132">
        <v>103902569</v>
      </c>
      <c r="CQ132">
        <v>105175967</v>
      </c>
      <c r="CR132">
        <v>106483757</v>
      </c>
      <c r="CS132">
        <v>107835259</v>
      </c>
      <c r="CT132">
        <v>109220753</v>
      </c>
      <c r="CU132">
        <v>110627158</v>
      </c>
      <c r="CV132">
        <v>112033369</v>
      </c>
      <c r="CW132">
        <v>113423047</v>
      </c>
    </row>
    <row r="133" spans="2:101" ht="14.25" customHeight="1" x14ac:dyDescent="0.25">
      <c r="B133" t="s">
        <v>97</v>
      </c>
      <c r="C133" t="s">
        <v>372</v>
      </c>
      <c r="I133" t="s">
        <v>400</v>
      </c>
      <c r="J133">
        <v>2338.5126423344109</v>
      </c>
      <c r="K133">
        <v>2386.9662225519342</v>
      </c>
      <c r="L133">
        <v>2527.9919868586107</v>
      </c>
      <c r="M133">
        <v>2678.1984516617144</v>
      </c>
      <c r="N133" s="38"/>
      <c r="O133" t="s">
        <v>400</v>
      </c>
      <c r="P133">
        <v>-0.18398129122940077</v>
      </c>
      <c r="Q133">
        <v>-2.4053816439487719</v>
      </c>
      <c r="R133">
        <v>-2.6450933372429546</v>
      </c>
      <c r="S133">
        <v>0.38787554876083163</v>
      </c>
      <c r="T133">
        <v>2.7647702081778647</v>
      </c>
      <c r="U133">
        <f t="shared" si="88"/>
        <v>-0.41636210309648619</v>
      </c>
      <c r="V133" s="38"/>
      <c r="W133" t="s">
        <v>400</v>
      </c>
      <c r="X133" t="s">
        <v>401</v>
      </c>
      <c r="Y133">
        <v>0.45157969066236181</v>
      </c>
      <c r="Z133">
        <v>0.3375792410640317</v>
      </c>
      <c r="AA133">
        <v>0.27560379641036753</v>
      </c>
      <c r="AB133">
        <v>0.249479624450371</v>
      </c>
      <c r="AC133">
        <v>0.27958379254738203</v>
      </c>
      <c r="AD133">
        <v>0.34995976909189874</v>
      </c>
      <c r="AE133">
        <f t="shared" si="89"/>
        <v>0.3</v>
      </c>
      <c r="AG133" s="277" t="s">
        <v>129</v>
      </c>
      <c r="AH133" s="277">
        <v>0</v>
      </c>
      <c r="AI133" s="277">
        <v>0</v>
      </c>
      <c r="AJ133" s="277">
        <v>2027</v>
      </c>
      <c r="AK133" s="277">
        <v>0</v>
      </c>
      <c r="AL133" s="277">
        <v>39</v>
      </c>
      <c r="AM133" s="277">
        <v>0</v>
      </c>
      <c r="AN133" s="277">
        <v>0</v>
      </c>
      <c r="AO133" s="277">
        <v>0</v>
      </c>
      <c r="AP133" s="277">
        <v>4</v>
      </c>
      <c r="AQ133" s="277">
        <v>0</v>
      </c>
      <c r="AR133" s="277">
        <v>2070</v>
      </c>
      <c r="AS133" s="277" t="s">
        <v>129</v>
      </c>
      <c r="AT133" s="277">
        <v>0</v>
      </c>
      <c r="AU133" s="277">
        <v>0</v>
      </c>
      <c r="AV133" s="277">
        <v>0</v>
      </c>
      <c r="AW133" s="277">
        <v>0</v>
      </c>
      <c r="AX133" s="277">
        <v>13</v>
      </c>
      <c r="AY133" s="277">
        <v>0</v>
      </c>
      <c r="AZ133" s="277">
        <v>0</v>
      </c>
      <c r="BA133" s="277">
        <v>0</v>
      </c>
      <c r="BB133" s="277">
        <v>3</v>
      </c>
      <c r="BC133" s="277">
        <v>0</v>
      </c>
      <c r="BD133" s="277">
        <v>16</v>
      </c>
      <c r="BE133" s="277" t="s">
        <v>129</v>
      </c>
      <c r="BF133" s="277">
        <v>0</v>
      </c>
      <c r="BG133" s="277">
        <v>0</v>
      </c>
      <c r="BH133" s="277">
        <v>0</v>
      </c>
      <c r="BI133" s="277">
        <v>0</v>
      </c>
      <c r="BJ133" s="277">
        <v>0</v>
      </c>
      <c r="BK133" s="277">
        <v>0</v>
      </c>
      <c r="BL133" s="277">
        <v>0</v>
      </c>
      <c r="BM133" s="277">
        <v>0</v>
      </c>
      <c r="BN133" s="277">
        <v>0</v>
      </c>
      <c r="BO133" s="277">
        <v>0</v>
      </c>
      <c r="BP133" s="277">
        <v>0</v>
      </c>
      <c r="BQ133" s="221"/>
      <c r="BR133" s="279">
        <f t="shared" si="164"/>
        <v>44766166287.394638</v>
      </c>
      <c r="BS133" s="279">
        <f t="shared" si="149"/>
        <v>159447858</v>
      </c>
      <c r="BT133" s="280">
        <f t="shared" si="150"/>
        <v>1.2982300458373044E-5</v>
      </c>
      <c r="BU133" s="280">
        <f t="shared" si="151"/>
        <v>1.0034628373621676E-7</v>
      </c>
      <c r="BV133" s="280">
        <f t="shared" si="165"/>
        <v>0</v>
      </c>
      <c r="BX133" t="s">
        <v>978</v>
      </c>
      <c r="BY133">
        <f t="shared" si="90"/>
        <v>3100719235.4768662</v>
      </c>
      <c r="BZ133">
        <v>233611434.3600378</v>
      </c>
      <c r="CA133">
        <v>240367264.45002171</v>
      </c>
      <c r="CB133">
        <v>241738184.72742543</v>
      </c>
      <c r="CC133">
        <v>245121227.38310689</v>
      </c>
      <c r="CD133">
        <v>239731783.14306319</v>
      </c>
      <c r="CE133">
        <v>250047546.93856144</v>
      </c>
      <c r="CF133">
        <v>254517052.76210356</v>
      </c>
      <c r="CG133">
        <v>257451533.81987995</v>
      </c>
      <c r="CH133">
        <v>263442301.08438933</v>
      </c>
      <c r="CI133">
        <v>279788041.13756359</v>
      </c>
      <c r="CJ133">
        <v>297451432.83535665</v>
      </c>
      <c r="CK133" s="14">
        <f t="shared" ref="CK133" si="171">CJ133</f>
        <v>297451432.83535665</v>
      </c>
      <c r="CL133">
        <f t="shared" si="92"/>
        <v>1311843</v>
      </c>
      <c r="CM133">
        <v>107103</v>
      </c>
      <c r="CN133">
        <v>107290</v>
      </c>
      <c r="CO133">
        <v>107728</v>
      </c>
      <c r="CP133">
        <v>108325</v>
      </c>
      <c r="CQ133">
        <v>108926</v>
      </c>
      <c r="CR133">
        <v>109419</v>
      </c>
      <c r="CS133">
        <v>109789</v>
      </c>
      <c r="CT133">
        <v>110092</v>
      </c>
      <c r="CU133">
        <v>110367</v>
      </c>
      <c r="CV133">
        <v>110676</v>
      </c>
      <c r="CW133">
        <v>111064</v>
      </c>
    </row>
    <row r="134" spans="2:101" ht="14.25" customHeight="1" x14ac:dyDescent="0.25">
      <c r="B134" t="s">
        <v>373</v>
      </c>
      <c r="C134" t="s">
        <v>374</v>
      </c>
      <c r="D134">
        <v>68.308024390243915</v>
      </c>
      <c r="E134">
        <v>68.340926829268312</v>
      </c>
      <c r="F134">
        <v>68.374097560975613</v>
      </c>
      <c r="G134">
        <v>68.432390243902447</v>
      </c>
      <c r="I134" t="s">
        <v>402</v>
      </c>
      <c r="J134">
        <v>1230.811875659319</v>
      </c>
      <c r="K134">
        <v>1695.9732861919281</v>
      </c>
      <c r="L134">
        <v>1525.5315198601409</v>
      </c>
      <c r="M134">
        <v>1630.7397748855603</v>
      </c>
      <c r="N134" s="38"/>
      <c r="O134" t="s">
        <v>402</v>
      </c>
      <c r="P134">
        <v>5.0670207268671987</v>
      </c>
      <c r="Q134">
        <v>3.3162122533362037</v>
      </c>
      <c r="R134">
        <v>7.970016078954643</v>
      </c>
      <c r="S134">
        <v>-5.8708277348792421</v>
      </c>
      <c r="T134">
        <v>7.0527717133388279</v>
      </c>
      <c r="U134">
        <f t="shared" ref="U134:U197" si="172">AVERAGE(P134:T134)</f>
        <v>3.5070386075235263</v>
      </c>
      <c r="V134" s="38"/>
      <c r="W134" t="s">
        <v>402</v>
      </c>
      <c r="X134" t="s">
        <v>403</v>
      </c>
      <c r="Y134">
        <v>-0.24314108320084055</v>
      </c>
      <c r="Z134">
        <v>-0.26911034133003447</v>
      </c>
      <c r="AA134">
        <v>-0.24058905633080829</v>
      </c>
      <c r="AB134">
        <v>-0.1902054453026176</v>
      </c>
      <c r="AC134">
        <v>-0.12623833082161351</v>
      </c>
      <c r="AD134">
        <v>-9.9359335527546805E-2</v>
      </c>
      <c r="AE134">
        <f t="shared" ref="AE134:AE197" si="173">ROUND(AVERAGE(AB134:AD134),1)</f>
        <v>-0.1</v>
      </c>
      <c r="AG134" s="277" t="s">
        <v>130</v>
      </c>
      <c r="AH134" s="277">
        <v>0</v>
      </c>
      <c r="AI134" s="277">
        <v>0</v>
      </c>
      <c r="AJ134" s="277">
        <v>5071</v>
      </c>
      <c r="AK134" s="277">
        <v>60</v>
      </c>
      <c r="AL134" s="277">
        <v>633</v>
      </c>
      <c r="AM134" s="277">
        <v>0</v>
      </c>
      <c r="AN134" s="277">
        <v>0</v>
      </c>
      <c r="AO134" s="277">
        <v>32</v>
      </c>
      <c r="AP134" s="277">
        <v>11</v>
      </c>
      <c r="AQ134" s="277">
        <v>0</v>
      </c>
      <c r="AR134" s="277">
        <v>5807</v>
      </c>
      <c r="AS134" s="277" t="s">
        <v>130</v>
      </c>
      <c r="AT134" s="277">
        <v>0</v>
      </c>
      <c r="AU134" s="277">
        <v>0</v>
      </c>
      <c r="AV134" s="277">
        <v>0</v>
      </c>
      <c r="AW134" s="277">
        <v>0</v>
      </c>
      <c r="AX134" s="277">
        <v>1004</v>
      </c>
      <c r="AY134" s="277">
        <v>0</v>
      </c>
      <c r="AZ134" s="277">
        <v>0</v>
      </c>
      <c r="BA134" s="277">
        <v>0</v>
      </c>
      <c r="BB134" s="277">
        <v>12</v>
      </c>
      <c r="BC134" s="277">
        <v>0</v>
      </c>
      <c r="BD134" s="277">
        <v>1016</v>
      </c>
      <c r="BE134" s="277" t="s">
        <v>130</v>
      </c>
      <c r="BF134" s="277">
        <v>0</v>
      </c>
      <c r="BG134" s="277">
        <v>0</v>
      </c>
      <c r="BH134" s="277">
        <v>0</v>
      </c>
      <c r="BI134" s="277">
        <v>0</v>
      </c>
      <c r="BJ134" s="277">
        <v>42422</v>
      </c>
      <c r="BK134" s="277">
        <v>0</v>
      </c>
      <c r="BL134" s="277">
        <v>0</v>
      </c>
      <c r="BM134" s="277">
        <v>0</v>
      </c>
      <c r="BN134" s="277">
        <v>0</v>
      </c>
      <c r="BO134" s="277">
        <v>0</v>
      </c>
      <c r="BP134" s="277">
        <v>42422</v>
      </c>
      <c r="BQ134" s="221"/>
      <c r="BR134" s="279">
        <f t="shared" si="164"/>
        <v>1496661111449.8374</v>
      </c>
      <c r="BS134" s="279">
        <f t="shared" si="149"/>
        <v>1701806162</v>
      </c>
      <c r="BT134" s="280">
        <f t="shared" si="150"/>
        <v>3.4122570065062441E-6</v>
      </c>
      <c r="BU134" s="280">
        <f t="shared" si="151"/>
        <v>5.9701276366632407E-7</v>
      </c>
      <c r="BV134" s="280">
        <f t="shared" si="165"/>
        <v>2.8344425919442237E-5</v>
      </c>
      <c r="BX134" t="s">
        <v>402</v>
      </c>
      <c r="BY134">
        <f t="shared" ref="BY134:BY197" si="174">SUM(BZ134:CK134)</f>
        <v>42920989073.026871</v>
      </c>
      <c r="BZ134">
        <v>1288420222.9478662</v>
      </c>
      <c r="CA134">
        <v>1480656884.3846178</v>
      </c>
      <c r="CB134">
        <v>1661818168.4226036</v>
      </c>
      <c r="CC134">
        <v>1980901553.5122573</v>
      </c>
      <c r="CD134">
        <v>2598231467.4367104</v>
      </c>
      <c r="CE134">
        <v>2988172424.466084</v>
      </c>
      <c r="CF134">
        <v>3408454197.8919148</v>
      </c>
      <c r="CG134">
        <v>4402495921.2933207</v>
      </c>
      <c r="CH134">
        <v>6054806100.8468056</v>
      </c>
      <c r="CI134">
        <v>5439439763.8078775</v>
      </c>
      <c r="CJ134">
        <v>5808796184.0084085</v>
      </c>
      <c r="CK134" s="14">
        <f t="shared" ref="CK134" si="175">CJ134</f>
        <v>5808796184.0084085</v>
      </c>
      <c r="CL134">
        <f t="shared" ref="CL134:CL197" si="176">SUM(CM134:CW134)+CW134</f>
        <v>43128350</v>
      </c>
      <c r="CM134">
        <v>3639588</v>
      </c>
      <c r="CN134">
        <v>3631460</v>
      </c>
      <c r="CO134">
        <v>3623059</v>
      </c>
      <c r="CP134">
        <v>3612869</v>
      </c>
      <c r="CQ134">
        <v>3603934</v>
      </c>
      <c r="CR134">
        <v>3595182</v>
      </c>
      <c r="CS134">
        <v>3585520</v>
      </c>
      <c r="CT134">
        <v>3576904</v>
      </c>
      <c r="CU134">
        <v>3570107</v>
      </c>
      <c r="CV134">
        <v>3565603</v>
      </c>
      <c r="CW134">
        <v>3562062</v>
      </c>
    </row>
    <row r="135" spans="2:101" ht="14.25" customHeight="1" x14ac:dyDescent="0.25">
      <c r="B135" t="s">
        <v>375</v>
      </c>
      <c r="C135" t="s">
        <v>376</v>
      </c>
      <c r="D135">
        <v>78.969268292682941</v>
      </c>
      <c r="E135">
        <v>79.349512195121946</v>
      </c>
      <c r="F135">
        <v>79.832682926829278</v>
      </c>
      <c r="G135">
        <v>80.297317073170731</v>
      </c>
      <c r="I135" t="s">
        <v>268</v>
      </c>
      <c r="J135">
        <v>169269.63297777175</v>
      </c>
      <c r="K135">
        <v>186242.92967833232</v>
      </c>
      <c r="L135">
        <v>172676.3407245258</v>
      </c>
      <c r="N135" s="38"/>
      <c r="O135" t="s">
        <v>268</v>
      </c>
      <c r="P135">
        <v>5.0284953948425368</v>
      </c>
      <c r="Q135">
        <v>14.491542519248952</v>
      </c>
      <c r="R135">
        <v>9.8723681231604985</v>
      </c>
      <c r="S135">
        <v>-2.7414132306341656</v>
      </c>
      <c r="U135">
        <f t="shared" si="172"/>
        <v>6.6627482016544555</v>
      </c>
      <c r="V135" s="38"/>
      <c r="W135" t="s">
        <v>268</v>
      </c>
      <c r="X135" t="s">
        <v>404</v>
      </c>
      <c r="Y135">
        <v>-6.2374190448992811E-2</v>
      </c>
      <c r="Z135">
        <v>1.9850553753861223E-2</v>
      </c>
      <c r="AA135">
        <v>7.9362834017291106E-2</v>
      </c>
      <c r="AB135">
        <v>0.11609634467897825</v>
      </c>
      <c r="AC135">
        <v>0.11596171734883035</v>
      </c>
      <c r="AD135">
        <v>8.476492370101657E-2</v>
      </c>
      <c r="AE135">
        <f t="shared" si="173"/>
        <v>0.1</v>
      </c>
      <c r="AG135" s="277" t="s">
        <v>241</v>
      </c>
      <c r="AH135" s="277">
        <v>0</v>
      </c>
      <c r="AI135" s="277">
        <v>0</v>
      </c>
      <c r="AJ135" s="277">
        <v>0</v>
      </c>
      <c r="AK135" s="277">
        <v>0</v>
      </c>
      <c r="AL135" s="277">
        <v>0</v>
      </c>
      <c r="AM135" s="277">
        <v>0</v>
      </c>
      <c r="AN135" s="277">
        <v>0</v>
      </c>
      <c r="AO135" s="277">
        <v>0</v>
      </c>
      <c r="AP135" s="277">
        <v>1</v>
      </c>
      <c r="AQ135" s="277">
        <v>0</v>
      </c>
      <c r="AR135" s="277">
        <v>1</v>
      </c>
      <c r="AS135" s="277" t="s">
        <v>241</v>
      </c>
      <c r="AT135" s="277">
        <v>0</v>
      </c>
      <c r="AU135" s="277">
        <v>0</v>
      </c>
      <c r="AV135" s="277">
        <v>0</v>
      </c>
      <c r="AW135" s="277">
        <v>0</v>
      </c>
      <c r="AX135" s="277">
        <v>0</v>
      </c>
      <c r="AY135" s="277">
        <v>0</v>
      </c>
      <c r="AZ135" s="277">
        <v>0</v>
      </c>
      <c r="BA135" s="277">
        <v>0</v>
      </c>
      <c r="BB135" s="277">
        <v>2</v>
      </c>
      <c r="BC135" s="277">
        <v>0</v>
      </c>
      <c r="BD135" s="277">
        <v>2</v>
      </c>
      <c r="BE135" s="277" t="s">
        <v>241</v>
      </c>
      <c r="BF135" s="277">
        <v>0</v>
      </c>
      <c r="BG135" s="277">
        <v>0</v>
      </c>
      <c r="BH135" s="277">
        <v>0</v>
      </c>
      <c r="BI135" s="277">
        <v>0</v>
      </c>
      <c r="BJ135" s="277">
        <v>0</v>
      </c>
      <c r="BK135" s="277">
        <v>0</v>
      </c>
      <c r="BL135" s="277">
        <v>0</v>
      </c>
      <c r="BM135" s="277">
        <v>0</v>
      </c>
      <c r="BN135" s="277">
        <v>40000</v>
      </c>
      <c r="BO135" s="277">
        <v>0</v>
      </c>
      <c r="BP135" s="277">
        <v>40000</v>
      </c>
      <c r="BQ135" s="221"/>
      <c r="BR135" s="279"/>
      <c r="BS135" s="279"/>
      <c r="BT135" s="280"/>
      <c r="BU135" s="280"/>
      <c r="BV135" s="280"/>
      <c r="BX135" t="s">
        <v>268</v>
      </c>
      <c r="BY135">
        <f t="shared" si="174"/>
        <v>55749920535.894829</v>
      </c>
      <c r="BZ135">
        <v>2647883820.1862526</v>
      </c>
      <c r="CA135">
        <v>2671401082.76436</v>
      </c>
      <c r="CB135">
        <v>2905973022.1745992</v>
      </c>
      <c r="CC135">
        <v>3588988600.7029438</v>
      </c>
      <c r="CD135">
        <v>4110348444.4941115</v>
      </c>
      <c r="CE135">
        <v>4280072625.9762225</v>
      </c>
      <c r="CF135">
        <v>4663488363.0976982</v>
      </c>
      <c r="CG135">
        <v>5974371695.9504538</v>
      </c>
      <c r="CH135">
        <v>6581080163.1135511</v>
      </c>
      <c r="CI135">
        <v>6108770905.8115492</v>
      </c>
      <c r="CJ135" s="14">
        <f t="shared" ref="CJ135" si="177">CI135</f>
        <v>6108770905.8115492</v>
      </c>
      <c r="CK135" s="14">
        <f t="shared" ref="CK135" si="178">CJ135</f>
        <v>6108770905.8115492</v>
      </c>
      <c r="CL135">
        <f t="shared" si="176"/>
        <v>423709</v>
      </c>
      <c r="CM135">
        <v>35126</v>
      </c>
      <c r="CN135">
        <v>35288</v>
      </c>
      <c r="CO135">
        <v>35341</v>
      </c>
      <c r="CP135">
        <v>35323</v>
      </c>
      <c r="CQ135">
        <v>35282</v>
      </c>
      <c r="CR135">
        <v>35260</v>
      </c>
      <c r="CS135">
        <v>35267</v>
      </c>
      <c r="CT135">
        <v>35295</v>
      </c>
      <c r="CU135">
        <v>35336</v>
      </c>
      <c r="CV135">
        <v>35377</v>
      </c>
      <c r="CW135">
        <v>35407</v>
      </c>
    </row>
    <row r="136" spans="2:101" ht="14.25" customHeight="1" x14ac:dyDescent="0.25">
      <c r="B136" t="s">
        <v>616</v>
      </c>
      <c r="C136" t="s">
        <v>617</v>
      </c>
      <c r="D136">
        <v>68.936829268292698</v>
      </c>
      <c r="E136">
        <v>69.182439024390263</v>
      </c>
      <c r="F136">
        <v>69.418048780487823</v>
      </c>
      <c r="G136">
        <v>69.648780487804885</v>
      </c>
      <c r="I136" t="s">
        <v>117</v>
      </c>
      <c r="J136">
        <v>1613.5948355126973</v>
      </c>
      <c r="K136">
        <v>2108.0755454503833</v>
      </c>
      <c r="L136">
        <v>1690.41698361215</v>
      </c>
      <c r="M136">
        <v>2249.7658999814562</v>
      </c>
      <c r="N136" s="38"/>
      <c r="O136" t="s">
        <v>117</v>
      </c>
      <c r="P136">
        <v>7.0101502192969889</v>
      </c>
      <c r="Q136">
        <v>8.5523576932827297</v>
      </c>
      <c r="R136">
        <v>7.1463098740880469</v>
      </c>
      <c r="S136">
        <v>-2.8773731115178833</v>
      </c>
      <c r="T136">
        <v>4.6538255862193694</v>
      </c>
      <c r="U136">
        <f t="shared" si="172"/>
        <v>4.8970540522738499</v>
      </c>
      <c r="V136" s="38"/>
      <c r="W136" t="s">
        <v>117</v>
      </c>
      <c r="X136" t="s">
        <v>405</v>
      </c>
      <c r="Y136">
        <v>1.2990420735361299</v>
      </c>
      <c r="Z136">
        <v>1.4344640043727204</v>
      </c>
      <c r="AA136">
        <v>1.5499905982552935</v>
      </c>
      <c r="AB136">
        <v>1.6238126263240917</v>
      </c>
      <c r="AC136">
        <v>1.6428667517212143</v>
      </c>
      <c r="AD136">
        <v>1.6220091286643967</v>
      </c>
      <c r="AE136">
        <f t="shared" si="173"/>
        <v>1.6</v>
      </c>
      <c r="AG136" s="277" t="s">
        <v>961</v>
      </c>
      <c r="AH136" s="277">
        <v>0</v>
      </c>
      <c r="AI136" s="277">
        <v>0</v>
      </c>
      <c r="AJ136" s="277">
        <v>0</v>
      </c>
      <c r="AK136" s="277">
        <v>0</v>
      </c>
      <c r="AL136" s="277">
        <v>0</v>
      </c>
      <c r="AM136" s="277">
        <v>0</v>
      </c>
      <c r="AN136" s="277">
        <v>0</v>
      </c>
      <c r="AO136" s="277">
        <v>0</v>
      </c>
      <c r="AP136" s="277">
        <v>0</v>
      </c>
      <c r="AQ136" s="277">
        <v>0</v>
      </c>
      <c r="AR136" s="277">
        <v>0</v>
      </c>
      <c r="AS136" s="277" t="s">
        <v>961</v>
      </c>
      <c r="AT136" s="277">
        <v>0</v>
      </c>
      <c r="AU136" s="277">
        <v>0</v>
      </c>
      <c r="AV136" s="277">
        <v>0</v>
      </c>
      <c r="AW136" s="277">
        <v>0</v>
      </c>
      <c r="AX136" s="277">
        <v>0</v>
      </c>
      <c r="AY136" s="277">
        <v>0</v>
      </c>
      <c r="AZ136" s="277">
        <v>0</v>
      </c>
      <c r="BA136" s="277">
        <v>0</v>
      </c>
      <c r="BB136" s="277">
        <v>0</v>
      </c>
      <c r="BC136" s="277">
        <v>0</v>
      </c>
      <c r="BD136" s="277">
        <v>0</v>
      </c>
      <c r="BE136" s="277" t="s">
        <v>243</v>
      </c>
      <c r="BF136" s="277">
        <v>0</v>
      </c>
      <c r="BG136" s="277">
        <v>0</v>
      </c>
      <c r="BH136" s="277">
        <v>0</v>
      </c>
      <c r="BI136" s="277">
        <v>0</v>
      </c>
      <c r="BJ136" s="277">
        <v>0</v>
      </c>
      <c r="BK136" s="277">
        <v>0</v>
      </c>
      <c r="BL136" s="277">
        <v>0</v>
      </c>
      <c r="BM136" s="277">
        <v>0</v>
      </c>
      <c r="BN136" s="277">
        <v>0</v>
      </c>
      <c r="BO136" s="277">
        <v>0</v>
      </c>
      <c r="BP136" s="277">
        <v>0</v>
      </c>
      <c r="BQ136" s="221"/>
      <c r="BR136" s="279"/>
      <c r="BS136" s="279">
        <f t="shared" ref="BS136:BS148" si="179">VLOOKUP(BE136,$BX$5:$CL$220,15,FALSE)</f>
        <v>788268</v>
      </c>
      <c r="BT136" s="280">
        <f t="shared" ref="BT136:BT148" si="180">AR136/BS136</f>
        <v>0</v>
      </c>
      <c r="BU136" s="280">
        <f t="shared" ref="BU136:BU148" si="181">BD136/BS136</f>
        <v>0</v>
      </c>
      <c r="BV136" s="280"/>
      <c r="BX136" t="s">
        <v>117</v>
      </c>
      <c r="BY136">
        <f t="shared" si="174"/>
        <v>40150771193.693863</v>
      </c>
      <c r="BZ136">
        <v>1136896162.1421821</v>
      </c>
      <c r="CA136">
        <v>1267997923.0327013</v>
      </c>
      <c r="CB136">
        <v>1396555772.0379393</v>
      </c>
      <c r="CC136">
        <v>1595297301.456512</v>
      </c>
      <c r="CD136">
        <v>1992066758.8442407</v>
      </c>
      <c r="CE136">
        <v>2523359940.7120848</v>
      </c>
      <c r="CF136">
        <v>3395917892.1925712</v>
      </c>
      <c r="CG136">
        <v>4234894168.1565938</v>
      </c>
      <c r="CH136">
        <v>5623236707.5247154</v>
      </c>
      <c r="CI136">
        <v>4583834427.3647394</v>
      </c>
      <c r="CJ136">
        <v>6200357070.1147928</v>
      </c>
      <c r="CK136" s="14">
        <f t="shared" ref="CK136" si="182">CJ136</f>
        <v>6200357070.1147928</v>
      </c>
      <c r="CL136">
        <f t="shared" si="176"/>
        <v>30951502</v>
      </c>
      <c r="CM136">
        <v>2411369</v>
      </c>
      <c r="CN136">
        <v>2434515</v>
      </c>
      <c r="CO136">
        <v>2458853</v>
      </c>
      <c r="CP136">
        <v>2485177</v>
      </c>
      <c r="CQ136">
        <v>2514462</v>
      </c>
      <c r="CR136">
        <v>2547339</v>
      </c>
      <c r="CS136">
        <v>2584143</v>
      </c>
      <c r="CT136">
        <v>2624509</v>
      </c>
      <c r="CU136">
        <v>2667474</v>
      </c>
      <c r="CV136">
        <v>2711659</v>
      </c>
      <c r="CW136">
        <v>2756001</v>
      </c>
    </row>
    <row r="137" spans="2:101" ht="14.25" customHeight="1" x14ac:dyDescent="0.25">
      <c r="B137" t="s">
        <v>98</v>
      </c>
      <c r="C137" t="s">
        <v>377</v>
      </c>
      <c r="D137">
        <v>74.191902439024403</v>
      </c>
      <c r="E137">
        <v>74.279902439024397</v>
      </c>
      <c r="F137">
        <v>74.37829268292684</v>
      </c>
      <c r="G137">
        <v>74.487560975609767</v>
      </c>
      <c r="I137" t="s">
        <v>118</v>
      </c>
      <c r="J137">
        <v>5842.4826721208319</v>
      </c>
      <c r="K137">
        <v>7183.470595583638</v>
      </c>
      <c r="L137">
        <v>6569.0869454020831</v>
      </c>
      <c r="M137">
        <v>6510.1050296371486</v>
      </c>
      <c r="N137" s="38"/>
      <c r="O137" t="s">
        <v>118</v>
      </c>
      <c r="P137">
        <v>8.5419829238657172</v>
      </c>
      <c r="Q137">
        <v>10.543459317602029</v>
      </c>
      <c r="R137">
        <v>6.692209445552578</v>
      </c>
      <c r="S137">
        <v>-5.8869740734572105</v>
      </c>
      <c r="T137">
        <v>2.3287581751096411</v>
      </c>
      <c r="U137">
        <f t="shared" si="172"/>
        <v>4.4438871577345509</v>
      </c>
      <c r="V137" s="38"/>
      <c r="W137" t="s">
        <v>118</v>
      </c>
      <c r="X137" t="s">
        <v>406</v>
      </c>
      <c r="Y137">
        <v>-2.7599387883574911E-2</v>
      </c>
      <c r="Z137">
        <v>5.3436997059624743E-2</v>
      </c>
      <c r="AA137">
        <v>0.14150990858995002</v>
      </c>
      <c r="AB137">
        <v>0.19456760201014747</v>
      </c>
      <c r="AC137">
        <v>0.19847262036596916</v>
      </c>
      <c r="AD137">
        <v>0.16720490453756831</v>
      </c>
      <c r="AE137">
        <f t="shared" si="173"/>
        <v>0.2</v>
      </c>
      <c r="AG137" s="277" t="s">
        <v>131</v>
      </c>
      <c r="AH137" s="277">
        <v>0</v>
      </c>
      <c r="AI137" s="277">
        <v>0</v>
      </c>
      <c r="AJ137" s="277">
        <v>0</v>
      </c>
      <c r="AK137" s="277">
        <v>0</v>
      </c>
      <c r="AL137" s="277">
        <v>0</v>
      </c>
      <c r="AM137" s="277">
        <v>0</v>
      </c>
      <c r="AN137" s="277">
        <v>0</v>
      </c>
      <c r="AO137" s="277">
        <v>0</v>
      </c>
      <c r="AP137" s="277">
        <v>0</v>
      </c>
      <c r="AQ137" s="277">
        <v>0</v>
      </c>
      <c r="AR137" s="277">
        <v>0</v>
      </c>
      <c r="AS137" s="277" t="s">
        <v>131</v>
      </c>
      <c r="AT137" s="277">
        <v>0</v>
      </c>
      <c r="AU137" s="277">
        <v>0</v>
      </c>
      <c r="AV137" s="277">
        <v>0</v>
      </c>
      <c r="AW137" s="277">
        <v>0</v>
      </c>
      <c r="AX137" s="277">
        <v>0</v>
      </c>
      <c r="AY137" s="277">
        <v>0</v>
      </c>
      <c r="AZ137" s="277">
        <v>0</v>
      </c>
      <c r="BA137" s="277">
        <v>0</v>
      </c>
      <c r="BB137" s="277">
        <v>100</v>
      </c>
      <c r="BC137" s="277">
        <v>0</v>
      </c>
      <c r="BD137" s="277">
        <v>100</v>
      </c>
      <c r="BE137" s="277" t="s">
        <v>131</v>
      </c>
      <c r="BF137" s="277">
        <v>0</v>
      </c>
      <c r="BG137" s="277">
        <v>0</v>
      </c>
      <c r="BH137" s="277">
        <v>0</v>
      </c>
      <c r="BI137" s="277">
        <v>0</v>
      </c>
      <c r="BJ137" s="277">
        <v>0</v>
      </c>
      <c r="BK137" s="277">
        <v>0</v>
      </c>
      <c r="BL137" s="277">
        <v>0</v>
      </c>
      <c r="BM137" s="277">
        <v>0</v>
      </c>
      <c r="BN137" s="277">
        <v>130000</v>
      </c>
      <c r="BO137" s="277">
        <v>0</v>
      </c>
      <c r="BP137" s="277">
        <v>130000</v>
      </c>
      <c r="BQ137" s="221"/>
      <c r="BR137" s="279">
        <f t="shared" ref="BR137:BR148" si="183">VLOOKUP(BE137,$BX$5:$CL$220,2,FALSE)</f>
        <v>3682951502388.2134</v>
      </c>
      <c r="BS137" s="279">
        <f t="shared" si="179"/>
        <v>56059304</v>
      </c>
      <c r="BT137" s="280">
        <f t="shared" si="180"/>
        <v>0</v>
      </c>
      <c r="BU137" s="280">
        <f t="shared" si="181"/>
        <v>1.7838252148117999E-6</v>
      </c>
      <c r="BV137" s="280">
        <f t="shared" ref="BV137:BV148" si="184">BP137*1000/BR137</f>
        <v>3.5297776773791723E-5</v>
      </c>
      <c r="BX137" t="s">
        <v>118</v>
      </c>
      <c r="BY137">
        <f t="shared" si="174"/>
        <v>32714777198.575752</v>
      </c>
      <c r="BZ137">
        <v>984279596.39999986</v>
      </c>
      <c r="CA137">
        <v>1159891559.9999995</v>
      </c>
      <c r="CB137">
        <v>1284504508.5833318</v>
      </c>
      <c r="CC137">
        <v>1707662607.7499995</v>
      </c>
      <c r="CD137">
        <v>2073255525.2048671</v>
      </c>
      <c r="CE137">
        <v>2257181942.5444593</v>
      </c>
      <c r="CF137">
        <v>2695897628.9047799</v>
      </c>
      <c r="CG137">
        <v>3668857103.7503419</v>
      </c>
      <c r="CH137">
        <v>4519731946.682291</v>
      </c>
      <c r="CI137">
        <v>4141382328.4245625</v>
      </c>
      <c r="CJ137">
        <v>4111066225.1655631</v>
      </c>
      <c r="CK137" s="14">
        <f t="shared" ref="CK137" si="185">CJ137</f>
        <v>4111066225.1655631</v>
      </c>
      <c r="CL137">
        <f t="shared" si="176"/>
        <v>7550286</v>
      </c>
      <c r="CM137">
        <v>632606</v>
      </c>
      <c r="CN137">
        <v>630299</v>
      </c>
      <c r="CO137">
        <v>628594</v>
      </c>
      <c r="CP137">
        <v>627500</v>
      </c>
      <c r="CQ137">
        <v>626912</v>
      </c>
      <c r="CR137">
        <v>626739</v>
      </c>
      <c r="CS137">
        <v>627074</v>
      </c>
      <c r="CT137">
        <v>627962</v>
      </c>
      <c r="CU137">
        <v>629185</v>
      </c>
      <c r="CV137">
        <v>630435</v>
      </c>
      <c r="CW137">
        <v>631490</v>
      </c>
    </row>
    <row r="138" spans="2:101" ht="14.25" customHeight="1" x14ac:dyDescent="0.25">
      <c r="B138" t="s">
        <v>378</v>
      </c>
      <c r="C138" t="s">
        <v>379</v>
      </c>
      <c r="D138">
        <v>67.695121951219505</v>
      </c>
      <c r="E138">
        <v>67.895121951219522</v>
      </c>
      <c r="F138">
        <v>68.451219512195124</v>
      </c>
      <c r="G138">
        <v>69.102439024390264</v>
      </c>
      <c r="I138" t="s">
        <v>119</v>
      </c>
      <c r="J138">
        <v>2388.7938953429384</v>
      </c>
      <c r="K138">
        <v>2793.4476524488709</v>
      </c>
      <c r="L138">
        <v>2827.8185536728461</v>
      </c>
      <c r="M138">
        <v>2795.5423989682808</v>
      </c>
      <c r="N138" s="38"/>
      <c r="O138" t="s">
        <v>119</v>
      </c>
      <c r="P138">
        <v>6.6161563334243141</v>
      </c>
      <c r="Q138">
        <v>1.6371937979466651</v>
      </c>
      <c r="R138">
        <v>4.5018066630101146</v>
      </c>
      <c r="S138">
        <v>3.6845768444792668</v>
      </c>
      <c r="T138">
        <v>2.6117496349475431</v>
      </c>
      <c r="U138">
        <f t="shared" si="172"/>
        <v>3.8102966547615806</v>
      </c>
      <c r="V138" s="38"/>
      <c r="W138" t="s">
        <v>119</v>
      </c>
      <c r="X138" t="s">
        <v>407</v>
      </c>
      <c r="Y138">
        <v>1.0262939994566713</v>
      </c>
      <c r="Z138">
        <v>1.0135555955028452</v>
      </c>
      <c r="AA138">
        <v>1.0017862286300041</v>
      </c>
      <c r="AB138">
        <v>0.99548648165807641</v>
      </c>
      <c r="AC138">
        <v>0.99457937318131617</v>
      </c>
      <c r="AD138">
        <v>0.99673180401505368</v>
      </c>
      <c r="AE138">
        <f t="shared" si="173"/>
        <v>1</v>
      </c>
      <c r="AG138" s="277" t="s">
        <v>244</v>
      </c>
      <c r="AH138" s="277">
        <v>0</v>
      </c>
      <c r="AI138" s="277">
        <v>0</v>
      </c>
      <c r="AJ138" s="277">
        <v>0</v>
      </c>
      <c r="AK138" s="277">
        <v>0</v>
      </c>
      <c r="AL138" s="277">
        <v>0</v>
      </c>
      <c r="AM138" s="277">
        <v>0</v>
      </c>
      <c r="AN138" s="277">
        <v>0</v>
      </c>
      <c r="AO138" s="277">
        <v>0</v>
      </c>
      <c r="AP138" s="277">
        <v>129</v>
      </c>
      <c r="AQ138" s="277">
        <v>0</v>
      </c>
      <c r="AR138" s="277">
        <v>129</v>
      </c>
      <c r="AS138" s="277" t="s">
        <v>244</v>
      </c>
      <c r="AT138" s="277">
        <v>0</v>
      </c>
      <c r="AU138" s="277">
        <v>0</v>
      </c>
      <c r="AV138" s="277">
        <v>0</v>
      </c>
      <c r="AW138" s="277">
        <v>0</v>
      </c>
      <c r="AX138" s="277">
        <v>0</v>
      </c>
      <c r="AY138" s="277">
        <v>0</v>
      </c>
      <c r="AZ138" s="277">
        <v>0</v>
      </c>
      <c r="BA138" s="277">
        <v>0</v>
      </c>
      <c r="BB138" s="277">
        <v>33</v>
      </c>
      <c r="BC138" s="277">
        <v>0</v>
      </c>
      <c r="BD138" s="277">
        <v>33</v>
      </c>
      <c r="BE138" s="277" t="s">
        <v>244</v>
      </c>
      <c r="BF138" s="277">
        <v>0</v>
      </c>
      <c r="BG138" s="277">
        <v>0</v>
      </c>
      <c r="BH138" s="277">
        <v>0</v>
      </c>
      <c r="BI138" s="277">
        <v>0</v>
      </c>
      <c r="BJ138" s="277">
        <v>0</v>
      </c>
      <c r="BK138" s="277">
        <v>0</v>
      </c>
      <c r="BL138" s="277">
        <v>0</v>
      </c>
      <c r="BM138" s="277">
        <v>0</v>
      </c>
      <c r="BN138" s="277">
        <v>4951000</v>
      </c>
      <c r="BO138" s="277">
        <v>0</v>
      </c>
      <c r="BP138" s="277">
        <v>4951000</v>
      </c>
      <c r="BQ138" s="221"/>
      <c r="BR138" s="279">
        <f t="shared" si="183"/>
        <v>416857480658.06354</v>
      </c>
      <c r="BS138" s="279">
        <f t="shared" si="179"/>
        <v>29955802</v>
      </c>
      <c r="BT138" s="280">
        <f t="shared" si="180"/>
        <v>4.3063443936503521E-6</v>
      </c>
      <c r="BU138" s="280">
        <f t="shared" si="181"/>
        <v>1.1016229844221831E-6</v>
      </c>
      <c r="BV138" s="280">
        <f t="shared" si="184"/>
        <v>1.187696090324253E-2</v>
      </c>
      <c r="BX138" t="s">
        <v>119</v>
      </c>
      <c r="BY138">
        <f t="shared" si="174"/>
        <v>783719845185.90186</v>
      </c>
      <c r="BZ138">
        <v>37020609824.957649</v>
      </c>
      <c r="CA138">
        <v>37724674865.080063</v>
      </c>
      <c r="CB138">
        <v>40416114690.137009</v>
      </c>
      <c r="CC138">
        <v>49822651701.728989</v>
      </c>
      <c r="CD138">
        <v>56948015336.039688</v>
      </c>
      <c r="CE138">
        <v>59523857868.020302</v>
      </c>
      <c r="CF138">
        <v>65637107776.26194</v>
      </c>
      <c r="CG138">
        <v>75226318359.375</v>
      </c>
      <c r="CH138">
        <v>88882967741.935486</v>
      </c>
      <c r="CI138">
        <v>90908402631.252319</v>
      </c>
      <c r="CJ138">
        <v>90804562195.55661</v>
      </c>
      <c r="CK138" s="14">
        <f t="shared" ref="CK138" si="186">CJ138</f>
        <v>90804562195.55661</v>
      </c>
      <c r="CL138">
        <f t="shared" si="176"/>
        <v>366193396</v>
      </c>
      <c r="CM138">
        <v>28793236</v>
      </c>
      <c r="CN138">
        <v>29129204</v>
      </c>
      <c r="CO138">
        <v>29453931</v>
      </c>
      <c r="CP138">
        <v>29770316</v>
      </c>
      <c r="CQ138">
        <v>30082152</v>
      </c>
      <c r="CR138">
        <v>30392473</v>
      </c>
      <c r="CS138">
        <v>30702084</v>
      </c>
      <c r="CT138">
        <v>31011199</v>
      </c>
      <c r="CU138">
        <v>31321453</v>
      </c>
      <c r="CV138">
        <v>31634524</v>
      </c>
      <c r="CW138">
        <v>31951412</v>
      </c>
    </row>
    <row r="139" spans="2:101" ht="14.25" customHeight="1" x14ac:dyDescent="0.25">
      <c r="B139" t="s">
        <v>380</v>
      </c>
      <c r="C139" t="s">
        <v>381</v>
      </c>
      <c r="D139">
        <v>65.080512195121955</v>
      </c>
      <c r="E139">
        <v>65.659560975609764</v>
      </c>
      <c r="F139">
        <v>66.184390243902442</v>
      </c>
      <c r="G139">
        <v>66.651512195121967</v>
      </c>
      <c r="I139" t="s">
        <v>120</v>
      </c>
      <c r="J139">
        <v>368.15805283577816</v>
      </c>
      <c r="K139">
        <v>442.90105248863591</v>
      </c>
      <c r="L139">
        <v>428.19746722655168</v>
      </c>
      <c r="M139">
        <v>409.82779008651022</v>
      </c>
      <c r="N139" s="38"/>
      <c r="O139" t="s">
        <v>120</v>
      </c>
      <c r="P139">
        <v>6.0234399448992662</v>
      </c>
      <c r="Q139">
        <v>4.7221640021991078</v>
      </c>
      <c r="R139">
        <v>4.3360202747089858</v>
      </c>
      <c r="S139">
        <v>3.9982376993660864</v>
      </c>
      <c r="T139">
        <v>4.7611841110979327</v>
      </c>
      <c r="U139">
        <f t="shared" si="172"/>
        <v>4.7682092064542756</v>
      </c>
      <c r="V139" s="38"/>
      <c r="W139" t="s">
        <v>120</v>
      </c>
      <c r="X139" t="s">
        <v>408</v>
      </c>
      <c r="Y139">
        <v>2.55388450748503</v>
      </c>
      <c r="Z139">
        <v>2.4771929944123654</v>
      </c>
      <c r="AA139">
        <v>2.4147182429908116</v>
      </c>
      <c r="AB139">
        <v>2.3631551384940321</v>
      </c>
      <c r="AC139">
        <v>2.3266792827458178</v>
      </c>
      <c r="AD139">
        <v>2.3013565968986196</v>
      </c>
      <c r="AE139">
        <f t="shared" si="173"/>
        <v>2.2999999999999998</v>
      </c>
      <c r="AG139" s="277" t="s">
        <v>133</v>
      </c>
      <c r="AH139" s="277">
        <v>0</v>
      </c>
      <c r="AI139" s="277">
        <v>143</v>
      </c>
      <c r="AJ139" s="277">
        <v>163</v>
      </c>
      <c r="AK139" s="277">
        <v>527</v>
      </c>
      <c r="AL139" s="277">
        <v>4834</v>
      </c>
      <c r="AM139" s="277">
        <v>0</v>
      </c>
      <c r="AN139" s="277">
        <v>0</v>
      </c>
      <c r="AO139" s="277">
        <v>289</v>
      </c>
      <c r="AP139" s="277">
        <v>392</v>
      </c>
      <c r="AQ139" s="277">
        <v>0</v>
      </c>
      <c r="AR139" s="277">
        <v>6348</v>
      </c>
      <c r="AS139" s="277" t="s">
        <v>133</v>
      </c>
      <c r="AT139" s="277">
        <v>0</v>
      </c>
      <c r="AU139" s="277">
        <v>0</v>
      </c>
      <c r="AV139" s="277">
        <v>211</v>
      </c>
      <c r="AW139" s="277">
        <v>324</v>
      </c>
      <c r="AX139" s="277">
        <v>4904</v>
      </c>
      <c r="AY139" s="277">
        <v>0</v>
      </c>
      <c r="AZ139" s="277">
        <v>0</v>
      </c>
      <c r="BA139" s="277">
        <v>92</v>
      </c>
      <c r="BB139" s="277">
        <v>69</v>
      </c>
      <c r="BC139" s="277">
        <v>0</v>
      </c>
      <c r="BD139" s="277">
        <v>5600</v>
      </c>
      <c r="BE139" s="277" t="s">
        <v>133</v>
      </c>
      <c r="BF139" s="277">
        <v>0</v>
      </c>
      <c r="BG139" s="277">
        <v>247000</v>
      </c>
      <c r="BH139" s="277">
        <v>0</v>
      </c>
      <c r="BI139" s="277">
        <v>0</v>
      </c>
      <c r="BJ139" s="277">
        <v>10206148</v>
      </c>
      <c r="BK139" s="277">
        <v>0</v>
      </c>
      <c r="BL139" s="277">
        <v>0</v>
      </c>
      <c r="BM139" s="277">
        <v>18000</v>
      </c>
      <c r="BN139" s="277">
        <v>1700000</v>
      </c>
      <c r="BO139" s="277">
        <v>0</v>
      </c>
      <c r="BP139" s="277">
        <v>12171148</v>
      </c>
      <c r="BQ139" s="221"/>
      <c r="BR139" s="279">
        <f t="shared" si="183"/>
        <v>1459512546897.4497</v>
      </c>
      <c r="BS139" s="279">
        <f t="shared" si="179"/>
        <v>1921215076</v>
      </c>
      <c r="BT139" s="280">
        <f t="shared" si="180"/>
        <v>3.3041589561209544E-6</v>
      </c>
      <c r="BU139" s="280">
        <f t="shared" si="181"/>
        <v>2.9148220154816233E-6</v>
      </c>
      <c r="BV139" s="280">
        <f t="shared" si="184"/>
        <v>8.3391869606552864E-3</v>
      </c>
      <c r="BX139" t="s">
        <v>120</v>
      </c>
      <c r="BY139">
        <f t="shared" si="174"/>
        <v>83445605499.221863</v>
      </c>
      <c r="BZ139">
        <v>4248747769.4626884</v>
      </c>
      <c r="CA139">
        <v>4075057668.8024979</v>
      </c>
      <c r="CB139">
        <v>4201325196.3848295</v>
      </c>
      <c r="CC139">
        <v>4666190665.5175714</v>
      </c>
      <c r="CD139">
        <v>5697991419.0841494</v>
      </c>
      <c r="CE139">
        <v>6578515375.5661583</v>
      </c>
      <c r="CF139">
        <v>7096128500.8612194</v>
      </c>
      <c r="CG139">
        <v>8030015309.9263821</v>
      </c>
      <c r="CH139">
        <v>9891264915.123457</v>
      </c>
      <c r="CI139">
        <v>9787997621.7271252</v>
      </c>
      <c r="CJ139">
        <v>9586185528.3828907</v>
      </c>
      <c r="CK139" s="14">
        <f t="shared" ref="CK139" si="187">CJ139</f>
        <v>9586185528.3828907</v>
      </c>
      <c r="CL139">
        <f t="shared" si="176"/>
        <v>251904762</v>
      </c>
      <c r="CM139">
        <v>18200656</v>
      </c>
      <c r="CN139">
        <v>18691461</v>
      </c>
      <c r="CO139">
        <v>19200021</v>
      </c>
      <c r="CP139">
        <v>19721009</v>
      </c>
      <c r="CQ139">
        <v>20246287</v>
      </c>
      <c r="CR139">
        <v>20770013</v>
      </c>
      <c r="CS139">
        <v>21290952</v>
      </c>
      <c r="CT139">
        <v>21811326</v>
      </c>
      <c r="CU139">
        <v>22332900</v>
      </c>
      <c r="CV139">
        <v>22858607</v>
      </c>
      <c r="CW139">
        <v>23390765</v>
      </c>
    </row>
    <row r="140" spans="2:101" ht="14.25" customHeight="1" x14ac:dyDescent="0.25">
      <c r="B140" t="s">
        <v>101</v>
      </c>
      <c r="C140" t="s">
        <v>382</v>
      </c>
      <c r="D140">
        <v>70.865853658536594</v>
      </c>
      <c r="E140">
        <v>71.019512195121962</v>
      </c>
      <c r="F140">
        <v>72.419512195121968</v>
      </c>
      <c r="G140">
        <v>73.080487804878061</v>
      </c>
      <c r="I140" t="s">
        <v>121</v>
      </c>
      <c r="N140" s="38"/>
      <c r="O140" t="s">
        <v>121</v>
      </c>
      <c r="P140">
        <v>12.410517585583307</v>
      </c>
      <c r="Q140">
        <v>11.250138764668023</v>
      </c>
      <c r="R140">
        <v>9.4747966601492806</v>
      </c>
      <c r="S140">
        <v>9.765873929592189</v>
      </c>
      <c r="T140">
        <v>9.5837882890701565</v>
      </c>
      <c r="U140">
        <f t="shared" si="172"/>
        <v>10.497023045812591</v>
      </c>
      <c r="V140" s="38"/>
      <c r="W140" t="s">
        <v>121</v>
      </c>
      <c r="X140" t="s">
        <v>409</v>
      </c>
      <c r="Y140">
        <v>0.54315572598768247</v>
      </c>
      <c r="Z140">
        <v>0.61148772146733987</v>
      </c>
      <c r="AA140">
        <v>0.66412633757649975</v>
      </c>
      <c r="AB140">
        <v>0.7104260687889784</v>
      </c>
      <c r="AC140">
        <v>0.74023057827946437</v>
      </c>
      <c r="AD140">
        <v>0.75685041556177979</v>
      </c>
      <c r="AE140">
        <f t="shared" si="173"/>
        <v>0.7</v>
      </c>
      <c r="AG140" s="277" t="s">
        <v>920</v>
      </c>
      <c r="AH140" s="277">
        <v>0</v>
      </c>
      <c r="AI140" s="277">
        <v>0</v>
      </c>
      <c r="AJ140" s="277">
        <v>0</v>
      </c>
      <c r="AK140" s="277">
        <v>0</v>
      </c>
      <c r="AL140" s="277">
        <v>0</v>
      </c>
      <c r="AM140" s="277">
        <v>0</v>
      </c>
      <c r="AN140" s="277">
        <v>0</v>
      </c>
      <c r="AO140" s="277">
        <v>0</v>
      </c>
      <c r="AP140" s="277">
        <v>0</v>
      </c>
      <c r="AQ140" s="277">
        <v>0</v>
      </c>
      <c r="AR140" s="277">
        <v>0</v>
      </c>
      <c r="AS140" s="277" t="s">
        <v>920</v>
      </c>
      <c r="AT140" s="277">
        <v>0</v>
      </c>
      <c r="AU140" s="277">
        <v>0</v>
      </c>
      <c r="AV140" s="277">
        <v>0</v>
      </c>
      <c r="AW140" s="277">
        <v>0</v>
      </c>
      <c r="AX140" s="277">
        <v>0</v>
      </c>
      <c r="AY140" s="277">
        <v>0</v>
      </c>
      <c r="AZ140" s="277">
        <v>0</v>
      </c>
      <c r="BA140" s="277">
        <v>0</v>
      </c>
      <c r="BB140" s="277">
        <v>0</v>
      </c>
      <c r="BC140" s="277">
        <v>0</v>
      </c>
      <c r="BD140" s="277">
        <v>0</v>
      </c>
      <c r="BE140" s="277" t="s">
        <v>979</v>
      </c>
      <c r="BF140" s="277">
        <v>0</v>
      </c>
      <c r="BG140" s="277">
        <v>0</v>
      </c>
      <c r="BH140" s="277">
        <v>0</v>
      </c>
      <c r="BI140" s="277">
        <v>0</v>
      </c>
      <c r="BJ140" s="277">
        <v>0</v>
      </c>
      <c r="BK140" s="277">
        <v>0</v>
      </c>
      <c r="BL140" s="277">
        <v>0</v>
      </c>
      <c r="BM140" s="277">
        <v>0</v>
      </c>
      <c r="BN140" s="277">
        <v>0</v>
      </c>
      <c r="BO140" s="277">
        <v>0</v>
      </c>
      <c r="BP140" s="277">
        <v>0</v>
      </c>
      <c r="BQ140" s="221"/>
      <c r="BR140" s="279">
        <f t="shared" si="183"/>
        <v>45140509419.79335</v>
      </c>
      <c r="BS140" s="279">
        <f t="shared" si="179"/>
        <v>43514999.057285272</v>
      </c>
      <c r="BT140" s="280">
        <f t="shared" si="180"/>
        <v>0</v>
      </c>
      <c r="BU140" s="280">
        <f t="shared" si="181"/>
        <v>0</v>
      </c>
      <c r="BV140" s="280">
        <f t="shared" si="184"/>
        <v>0</v>
      </c>
      <c r="BX140" t="s">
        <v>121</v>
      </c>
      <c r="BY140">
        <f t="shared" si="174"/>
        <v>0</v>
      </c>
      <c r="CK140" s="14">
        <f t="shared" ref="CK140" si="188">CJ140</f>
        <v>0</v>
      </c>
      <c r="CL140">
        <f t="shared" si="176"/>
        <v>558424757</v>
      </c>
      <c r="CM140">
        <v>44957660</v>
      </c>
      <c r="CN140">
        <v>45323903</v>
      </c>
      <c r="CO140">
        <v>45609292</v>
      </c>
      <c r="CP140">
        <v>45843675</v>
      </c>
      <c r="CQ140">
        <v>46070248</v>
      </c>
      <c r="CR140">
        <v>46321162</v>
      </c>
      <c r="CS140">
        <v>46605278</v>
      </c>
      <c r="CT140">
        <v>46915826</v>
      </c>
      <c r="CU140">
        <v>47250315</v>
      </c>
      <c r="CV140">
        <v>47601374</v>
      </c>
      <c r="CW140">
        <v>47963012</v>
      </c>
    </row>
    <row r="141" spans="2:101" ht="14.25" customHeight="1" x14ac:dyDescent="0.25">
      <c r="B141" t="s">
        <v>102</v>
      </c>
      <c r="C141" t="s">
        <v>383</v>
      </c>
      <c r="D141">
        <v>71.67641463414634</v>
      </c>
      <c r="E141">
        <v>71.862853658536594</v>
      </c>
      <c r="F141">
        <v>72.047317073170746</v>
      </c>
      <c r="G141">
        <v>72.229780487804888</v>
      </c>
      <c r="I141" t="s">
        <v>122</v>
      </c>
      <c r="J141">
        <v>4078.6849753573347</v>
      </c>
      <c r="K141">
        <v>4075.3651002949796</v>
      </c>
      <c r="L141">
        <v>4095.5044409461248</v>
      </c>
      <c r="M141">
        <v>5330.1758655468484</v>
      </c>
      <c r="N141" s="38"/>
      <c r="O141" t="s">
        <v>122</v>
      </c>
      <c r="P141">
        <v>5.1170614286354805</v>
      </c>
      <c r="Q141">
        <v>3.4058070171066248</v>
      </c>
      <c r="R141">
        <v>2.3358388527291396</v>
      </c>
      <c r="S141">
        <v>-2.5449138700794407</v>
      </c>
      <c r="T141">
        <v>2.9084686169819065</v>
      </c>
      <c r="U141">
        <f t="shared" si="172"/>
        <v>2.244452409074742</v>
      </c>
      <c r="V141" s="38"/>
      <c r="W141" t="s">
        <v>122</v>
      </c>
      <c r="X141" t="s">
        <v>410</v>
      </c>
      <c r="Y141">
        <v>1.7759101220937674</v>
      </c>
      <c r="Z141">
        <v>1.843617364426215</v>
      </c>
      <c r="AA141">
        <v>1.885723127916461</v>
      </c>
      <c r="AB141">
        <v>1.9011419484474323</v>
      </c>
      <c r="AC141">
        <v>1.8753954259209196</v>
      </c>
      <c r="AD141">
        <v>1.8213832948593693</v>
      </c>
      <c r="AE141">
        <f t="shared" si="173"/>
        <v>1.9</v>
      </c>
      <c r="AG141" s="277" t="s">
        <v>134</v>
      </c>
      <c r="AH141" s="277">
        <v>0</v>
      </c>
      <c r="AI141" s="277">
        <v>0</v>
      </c>
      <c r="AJ141" s="277">
        <v>0</v>
      </c>
      <c r="AK141" s="277">
        <v>0</v>
      </c>
      <c r="AL141" s="277">
        <v>81</v>
      </c>
      <c r="AM141" s="277">
        <v>0</v>
      </c>
      <c r="AN141" s="277">
        <v>0</v>
      </c>
      <c r="AO141" s="277">
        <v>0</v>
      </c>
      <c r="AP141" s="277">
        <v>0</v>
      </c>
      <c r="AQ141" s="277">
        <v>0</v>
      </c>
      <c r="AR141" s="277">
        <v>81</v>
      </c>
      <c r="AS141" s="277" t="s">
        <v>134</v>
      </c>
      <c r="AT141" s="277">
        <v>0</v>
      </c>
      <c r="AU141" s="277">
        <v>0</v>
      </c>
      <c r="AV141" s="277">
        <v>0</v>
      </c>
      <c r="AW141" s="277">
        <v>0</v>
      </c>
      <c r="AX141" s="277">
        <v>304</v>
      </c>
      <c r="AY141" s="277">
        <v>0</v>
      </c>
      <c r="AZ141" s="277">
        <v>0</v>
      </c>
      <c r="BA141" s="277">
        <v>0</v>
      </c>
      <c r="BB141" s="277">
        <v>0</v>
      </c>
      <c r="BC141" s="277">
        <v>0</v>
      </c>
      <c r="BD141" s="277">
        <v>304</v>
      </c>
      <c r="BE141" s="277" t="s">
        <v>134</v>
      </c>
      <c r="BF141" s="277">
        <v>0</v>
      </c>
      <c r="BG141" s="277">
        <v>0</v>
      </c>
      <c r="BH141" s="277">
        <v>0</v>
      </c>
      <c r="BI141" s="277">
        <v>0</v>
      </c>
      <c r="BJ141" s="277">
        <v>18800</v>
      </c>
      <c r="BK141" s="277">
        <v>0</v>
      </c>
      <c r="BL141" s="277">
        <v>0</v>
      </c>
      <c r="BM141" s="277">
        <v>0</v>
      </c>
      <c r="BN141" s="277">
        <v>0</v>
      </c>
      <c r="BO141" s="277">
        <v>0</v>
      </c>
      <c r="BP141" s="277">
        <v>18800</v>
      </c>
      <c r="BQ141" s="221"/>
      <c r="BR141" s="279">
        <f t="shared" si="183"/>
        <v>216481147939.56891</v>
      </c>
      <c r="BS141" s="279">
        <f t="shared" si="179"/>
        <v>39131023</v>
      </c>
      <c r="BT141" s="280">
        <f t="shared" si="180"/>
        <v>2.069968883767746E-6</v>
      </c>
      <c r="BU141" s="280">
        <f t="shared" si="181"/>
        <v>7.7687721069801826E-6</v>
      </c>
      <c r="BV141" s="280">
        <f t="shared" si="184"/>
        <v>8.6843589748739015E-5</v>
      </c>
      <c r="BX141" t="s">
        <v>122</v>
      </c>
      <c r="BY141">
        <f t="shared" si="174"/>
        <v>90468579726.75441</v>
      </c>
      <c r="BZ141">
        <v>3908501440.9221902</v>
      </c>
      <c r="CA141">
        <v>3546869555.1167383</v>
      </c>
      <c r="CB141" s="14">
        <f>CC141</f>
        <v>4934391534.3915348</v>
      </c>
      <c r="CC141">
        <v>4934391534.3915348</v>
      </c>
      <c r="CD141">
        <v>6605804204.8239393</v>
      </c>
      <c r="CE141">
        <v>7261676364.208209</v>
      </c>
      <c r="CF141">
        <v>7980502215.6573124</v>
      </c>
      <c r="CG141">
        <v>8805815602.8368797</v>
      </c>
      <c r="CH141">
        <v>8967523024.7212791</v>
      </c>
      <c r="CI141">
        <v>9182440405.9476051</v>
      </c>
      <c r="CJ141">
        <v>12170331921.868597</v>
      </c>
      <c r="CK141" s="14">
        <f t="shared" ref="CK141" si="189">CJ141</f>
        <v>12170331921.868597</v>
      </c>
      <c r="CL141">
        <f t="shared" si="176"/>
        <v>25223993</v>
      </c>
      <c r="CM141">
        <v>1895839</v>
      </c>
      <c r="CN141">
        <v>1936399</v>
      </c>
      <c r="CO141">
        <v>1973408</v>
      </c>
      <c r="CP141">
        <v>2008342</v>
      </c>
      <c r="CQ141">
        <v>2043339</v>
      </c>
      <c r="CR141">
        <v>2079951</v>
      </c>
      <c r="CS141">
        <v>2118653</v>
      </c>
      <c r="CT141">
        <v>2158984</v>
      </c>
      <c r="CU141">
        <v>2200422</v>
      </c>
      <c r="CV141">
        <v>2242078</v>
      </c>
      <c r="CW141">
        <v>2283289</v>
      </c>
    </row>
    <row r="142" spans="2:101" ht="14.25" customHeight="1" x14ac:dyDescent="0.25">
      <c r="B142" t="s">
        <v>103</v>
      </c>
      <c r="C142" t="s">
        <v>384</v>
      </c>
      <c r="D142">
        <v>44.590121951219515</v>
      </c>
      <c r="E142">
        <v>45.215024390243904</v>
      </c>
      <c r="F142">
        <v>45.931560975609763</v>
      </c>
      <c r="G142">
        <v>46.66936585365854</v>
      </c>
      <c r="I142" t="s">
        <v>123</v>
      </c>
      <c r="J142">
        <v>362.22168258879327</v>
      </c>
      <c r="K142">
        <v>434.9576418628572</v>
      </c>
      <c r="L142">
        <v>438.1915924294135</v>
      </c>
      <c r="N142" s="38"/>
      <c r="O142" t="s">
        <v>123</v>
      </c>
      <c r="P142">
        <v>1.3157173370577482</v>
      </c>
      <c r="Q142">
        <v>1.442840613981673</v>
      </c>
      <c r="R142">
        <v>4.1535566545329914</v>
      </c>
      <c r="S142">
        <v>2.540332337722333</v>
      </c>
      <c r="T142">
        <v>2.7154759415537484</v>
      </c>
      <c r="U142">
        <f t="shared" si="172"/>
        <v>2.4335845769696989</v>
      </c>
      <c r="V142" s="38"/>
      <c r="W142" t="s">
        <v>123</v>
      </c>
      <c r="X142" t="s">
        <v>411</v>
      </c>
      <c r="Y142">
        <v>2.0892311024886436</v>
      </c>
      <c r="Z142">
        <v>2.0021131197704571</v>
      </c>
      <c r="AA142">
        <v>1.922126413581136</v>
      </c>
      <c r="AB142">
        <v>1.8559452437011466</v>
      </c>
      <c r="AC142">
        <v>1.8080786257335613</v>
      </c>
      <c r="AD142">
        <v>1.7734168003763116</v>
      </c>
      <c r="AE142">
        <f t="shared" si="173"/>
        <v>1.8</v>
      </c>
      <c r="AG142" s="277" t="s">
        <v>247</v>
      </c>
      <c r="AH142" s="277">
        <v>0</v>
      </c>
      <c r="AI142" s="277">
        <v>0</v>
      </c>
      <c r="AJ142" s="277">
        <v>334</v>
      </c>
      <c r="AK142" s="277">
        <v>0</v>
      </c>
      <c r="AL142" s="277">
        <v>2</v>
      </c>
      <c r="AM142" s="277">
        <v>0</v>
      </c>
      <c r="AN142" s="277">
        <v>10</v>
      </c>
      <c r="AO142" s="277">
        <v>83</v>
      </c>
      <c r="AP142" s="277">
        <v>172</v>
      </c>
      <c r="AQ142" s="277">
        <v>0</v>
      </c>
      <c r="AR142" s="277">
        <v>601</v>
      </c>
      <c r="AS142" s="277" t="s">
        <v>247</v>
      </c>
      <c r="AT142" s="277">
        <v>0</v>
      </c>
      <c r="AU142" s="277">
        <v>0</v>
      </c>
      <c r="AV142" s="277">
        <v>0</v>
      </c>
      <c r="AW142" s="277">
        <v>0</v>
      </c>
      <c r="AX142" s="277">
        <v>0</v>
      </c>
      <c r="AY142" s="277">
        <v>0</v>
      </c>
      <c r="AZ142" s="277">
        <v>0</v>
      </c>
      <c r="BA142" s="277">
        <v>32</v>
      </c>
      <c r="BB142" s="277">
        <v>0</v>
      </c>
      <c r="BC142" s="277">
        <v>0</v>
      </c>
      <c r="BD142" s="277">
        <v>32</v>
      </c>
      <c r="BE142" s="277" t="s">
        <v>247</v>
      </c>
      <c r="BF142" s="277">
        <v>0</v>
      </c>
      <c r="BG142" s="277">
        <v>0</v>
      </c>
      <c r="BH142" s="277">
        <v>0</v>
      </c>
      <c r="BI142" s="277">
        <v>0</v>
      </c>
      <c r="BJ142" s="277">
        <v>0</v>
      </c>
      <c r="BK142" s="277">
        <v>0</v>
      </c>
      <c r="BL142" s="277">
        <v>0</v>
      </c>
      <c r="BM142" s="277">
        <v>0</v>
      </c>
      <c r="BN142" s="277">
        <v>0</v>
      </c>
      <c r="BO142" s="277">
        <v>0</v>
      </c>
      <c r="BP142" s="277">
        <v>0</v>
      </c>
      <c r="BQ142" s="221"/>
      <c r="BR142" s="279">
        <f t="shared" si="183"/>
        <v>68780132147.677444</v>
      </c>
      <c r="BS142" s="279">
        <f t="shared" si="179"/>
        <v>74014341</v>
      </c>
      <c r="BT142" s="280">
        <f t="shared" si="180"/>
        <v>8.1200479782695085E-6</v>
      </c>
      <c r="BU142" s="280">
        <f t="shared" si="181"/>
        <v>4.3234864443365105E-7</v>
      </c>
      <c r="BV142" s="280">
        <f t="shared" si="184"/>
        <v>0</v>
      </c>
      <c r="BX142" t="s">
        <v>123</v>
      </c>
      <c r="BY142">
        <f t="shared" si="174"/>
        <v>109903453447.58624</v>
      </c>
      <c r="BZ142">
        <v>5494252207.9050245</v>
      </c>
      <c r="CA142">
        <v>6007061224.4897957</v>
      </c>
      <c r="CB142">
        <v>6050875806.664032</v>
      </c>
      <c r="CC142">
        <v>6330476434.5493689</v>
      </c>
      <c r="CD142">
        <v>7273933992.7454815</v>
      </c>
      <c r="CE142">
        <v>8130258976.0298538</v>
      </c>
      <c r="CF142">
        <v>9074827536.2521534</v>
      </c>
      <c r="CG142">
        <v>10277619341.861841</v>
      </c>
      <c r="CH142">
        <v>12572606352.881674</v>
      </c>
      <c r="CI142">
        <v>12897180524.735674</v>
      </c>
      <c r="CJ142" s="14">
        <f t="shared" ref="CJ142" si="190">CI142</f>
        <v>12897180524.735674</v>
      </c>
      <c r="CK142" s="14">
        <f t="shared" ref="CK142" si="191">CJ142</f>
        <v>12897180524.735674</v>
      </c>
      <c r="CL142">
        <f t="shared" si="176"/>
        <v>329551045</v>
      </c>
      <c r="CM142">
        <v>24400606</v>
      </c>
      <c r="CN142">
        <v>24980184</v>
      </c>
      <c r="CO142">
        <v>25562573</v>
      </c>
      <c r="CP142">
        <v>26143530</v>
      </c>
      <c r="CQ142">
        <v>26717875</v>
      </c>
      <c r="CR142">
        <v>27281945</v>
      </c>
      <c r="CS142">
        <v>27833665</v>
      </c>
      <c r="CT142">
        <v>28373838</v>
      </c>
      <c r="CU142">
        <v>28905358</v>
      </c>
      <c r="CV142">
        <v>29432743</v>
      </c>
      <c r="CW142">
        <v>29959364</v>
      </c>
    </row>
    <row r="143" spans="2:101" ht="14.25" customHeight="1" x14ac:dyDescent="0.25">
      <c r="B143" t="s">
        <v>104</v>
      </c>
      <c r="C143" t="s">
        <v>385</v>
      </c>
      <c r="D143">
        <v>52.962829268292687</v>
      </c>
      <c r="E143">
        <v>53.88885365853659</v>
      </c>
      <c r="F143">
        <v>54.727634146341472</v>
      </c>
      <c r="G143">
        <v>55.479195121951221</v>
      </c>
      <c r="I143" t="s">
        <v>124</v>
      </c>
      <c r="J143">
        <v>47770.80120631442</v>
      </c>
      <c r="K143">
        <v>52951.033588442915</v>
      </c>
      <c r="L143">
        <v>47998.265754823777</v>
      </c>
      <c r="M143">
        <v>46914.657992329412</v>
      </c>
      <c r="N143" s="38"/>
      <c r="O143" t="s">
        <v>124</v>
      </c>
      <c r="P143">
        <v>3.2282563278449743</v>
      </c>
      <c r="Q143">
        <v>3.6948262616188572</v>
      </c>
      <c r="R143">
        <v>1.408513656578279</v>
      </c>
      <c r="S143">
        <v>-4.0315221605705602</v>
      </c>
      <c r="T143">
        <v>1.1656278252083752</v>
      </c>
      <c r="U143">
        <f t="shared" si="172"/>
        <v>1.0931403821359851</v>
      </c>
      <c r="V143" s="38"/>
      <c r="W143" t="s">
        <v>124</v>
      </c>
      <c r="X143" t="s">
        <v>412</v>
      </c>
      <c r="Y143">
        <v>0.23366314793854034</v>
      </c>
      <c r="Z143">
        <v>0.16061366885753847</v>
      </c>
      <c r="AA143">
        <v>0.21752160119424183</v>
      </c>
      <c r="AB143">
        <v>0.38929246149952712</v>
      </c>
      <c r="AC143">
        <v>0.51428454482776198</v>
      </c>
      <c r="AD143">
        <v>0.4937763710902292</v>
      </c>
      <c r="AE143">
        <f t="shared" si="173"/>
        <v>0.5</v>
      </c>
      <c r="AG143" s="277" t="s">
        <v>135</v>
      </c>
      <c r="AH143" s="277">
        <v>0</v>
      </c>
      <c r="AI143" s="277">
        <v>16</v>
      </c>
      <c r="AJ143" s="277">
        <v>77</v>
      </c>
      <c r="AK143" s="277">
        <v>20</v>
      </c>
      <c r="AL143" s="277">
        <v>0</v>
      </c>
      <c r="AM143" s="277">
        <v>0</v>
      </c>
      <c r="AN143" s="277">
        <v>0</v>
      </c>
      <c r="AO143" s="277">
        <v>0</v>
      </c>
      <c r="AP143" s="277">
        <v>0</v>
      </c>
      <c r="AQ143" s="277">
        <v>8</v>
      </c>
      <c r="AR143" s="277">
        <v>121</v>
      </c>
      <c r="AS143" s="277" t="s">
        <v>135</v>
      </c>
      <c r="AT143" s="277">
        <v>0</v>
      </c>
      <c r="AU143" s="277">
        <v>0</v>
      </c>
      <c r="AV143" s="277">
        <v>0</v>
      </c>
      <c r="AW143" s="277">
        <v>0</v>
      </c>
      <c r="AX143" s="277">
        <v>0</v>
      </c>
      <c r="AY143" s="277">
        <v>0</v>
      </c>
      <c r="AZ143" s="277">
        <v>0</v>
      </c>
      <c r="BA143" s="277">
        <v>0</v>
      </c>
      <c r="BB143" s="277">
        <v>0</v>
      </c>
      <c r="BC143" s="277">
        <v>0</v>
      </c>
      <c r="BD143" s="277">
        <v>0</v>
      </c>
      <c r="BE143" s="277" t="s">
        <v>135</v>
      </c>
      <c r="BF143" s="277">
        <v>0</v>
      </c>
      <c r="BG143" s="277">
        <v>0</v>
      </c>
      <c r="BH143" s="277">
        <v>0</v>
      </c>
      <c r="BI143" s="277">
        <v>0</v>
      </c>
      <c r="BJ143" s="277">
        <v>820</v>
      </c>
      <c r="BK143" s="277">
        <v>0</v>
      </c>
      <c r="BL143" s="277">
        <v>0</v>
      </c>
      <c r="BM143" s="277">
        <v>0</v>
      </c>
      <c r="BN143" s="277">
        <v>0</v>
      </c>
      <c r="BO143" s="277">
        <v>30000</v>
      </c>
      <c r="BP143" s="277">
        <v>30820</v>
      </c>
      <c r="BQ143" s="221"/>
      <c r="BR143" s="279">
        <f t="shared" si="183"/>
        <v>127813907820.29852</v>
      </c>
      <c r="BS143" s="279">
        <f t="shared" si="179"/>
        <v>71331697</v>
      </c>
      <c r="BT143" s="280">
        <f t="shared" si="180"/>
        <v>1.6963005941103574E-6</v>
      </c>
      <c r="BU143" s="280">
        <f t="shared" si="181"/>
        <v>0</v>
      </c>
      <c r="BV143" s="280">
        <f t="shared" si="184"/>
        <v>2.4113181832552795E-4</v>
      </c>
      <c r="BX143" t="s">
        <v>124</v>
      </c>
      <c r="BY143">
        <f t="shared" si="174"/>
        <v>7693421554642.4678</v>
      </c>
      <c r="BZ143">
        <v>385074626865.67169</v>
      </c>
      <c r="CA143">
        <v>400654138702.46088</v>
      </c>
      <c r="CB143">
        <v>437807265198.56958</v>
      </c>
      <c r="CC143">
        <v>538312641083.52142</v>
      </c>
      <c r="CD143">
        <v>609889925685.86914</v>
      </c>
      <c r="CE143">
        <v>638470626274.68542</v>
      </c>
      <c r="CF143">
        <v>677691901432.74524</v>
      </c>
      <c r="CG143">
        <v>782566743038.27612</v>
      </c>
      <c r="CH143">
        <v>870811147324.86169</v>
      </c>
      <c r="CI143">
        <v>793429956254.34985</v>
      </c>
      <c r="CJ143">
        <v>779356291390.72852</v>
      </c>
      <c r="CK143" s="14">
        <f t="shared" ref="CK143" si="192">CJ143</f>
        <v>779356291390.72852</v>
      </c>
      <c r="CL143">
        <f t="shared" si="176"/>
        <v>195875775</v>
      </c>
      <c r="CM143">
        <v>15925513</v>
      </c>
      <c r="CN143">
        <v>16046180</v>
      </c>
      <c r="CO143">
        <v>16148929</v>
      </c>
      <c r="CP143">
        <v>16225302</v>
      </c>
      <c r="CQ143">
        <v>16281779</v>
      </c>
      <c r="CR143">
        <v>16319868</v>
      </c>
      <c r="CS143">
        <v>16346101</v>
      </c>
      <c r="CT143">
        <v>16381696</v>
      </c>
      <c r="CU143">
        <v>16445593</v>
      </c>
      <c r="CV143">
        <v>16530387.999999998</v>
      </c>
      <c r="CW143">
        <v>16612213</v>
      </c>
    </row>
    <row r="144" spans="2:101" ht="14.25" customHeight="1" x14ac:dyDescent="0.25">
      <c r="B144" t="s">
        <v>105</v>
      </c>
      <c r="C144" t="s">
        <v>386</v>
      </c>
      <c r="D144">
        <v>73.869365853658536</v>
      </c>
      <c r="E144">
        <v>74.102926829268299</v>
      </c>
      <c r="F144">
        <v>74.329000000000008</v>
      </c>
      <c r="G144">
        <v>74.54556097560976</v>
      </c>
      <c r="I144" t="s">
        <v>126</v>
      </c>
      <c r="N144" s="38"/>
      <c r="O144" t="s">
        <v>126</v>
      </c>
      <c r="U144" t="e">
        <f t="shared" si="172"/>
        <v>#DIV/0!</v>
      </c>
      <c r="V144" s="38"/>
      <c r="W144" t="s">
        <v>126</v>
      </c>
      <c r="X144" t="s">
        <v>413</v>
      </c>
      <c r="Y144">
        <v>1.8624276375089417</v>
      </c>
      <c r="Z144">
        <v>1.7198194018044237</v>
      </c>
      <c r="AA144">
        <v>1.639186640140887</v>
      </c>
      <c r="AB144">
        <v>1.7604036666182488</v>
      </c>
      <c r="AC144">
        <v>1.4570488078597308</v>
      </c>
      <c r="AD144">
        <v>1.4570488078597308</v>
      </c>
      <c r="AE144">
        <f t="shared" si="173"/>
        <v>1.6</v>
      </c>
      <c r="AG144" s="277" t="s">
        <v>136</v>
      </c>
      <c r="AH144" s="277">
        <v>0</v>
      </c>
      <c r="AI144" s="277">
        <v>0</v>
      </c>
      <c r="AJ144" s="277">
        <v>0</v>
      </c>
      <c r="AK144" s="277">
        <v>1179</v>
      </c>
      <c r="AL144" s="277">
        <v>317</v>
      </c>
      <c r="AM144" s="277">
        <v>0</v>
      </c>
      <c r="AN144" s="277">
        <v>0</v>
      </c>
      <c r="AO144" s="277">
        <v>255</v>
      </c>
      <c r="AP144" s="277">
        <v>59</v>
      </c>
      <c r="AQ144" s="277">
        <v>0</v>
      </c>
      <c r="AR144" s="277">
        <v>1810</v>
      </c>
      <c r="AS144" s="277" t="s">
        <v>136</v>
      </c>
      <c r="AT144" s="277">
        <v>0</v>
      </c>
      <c r="AU144" s="277">
        <v>0</v>
      </c>
      <c r="AV144" s="277">
        <v>0</v>
      </c>
      <c r="AW144" s="277">
        <v>1824262</v>
      </c>
      <c r="AX144" s="277">
        <v>481</v>
      </c>
      <c r="AY144" s="277">
        <v>0</v>
      </c>
      <c r="AZ144" s="277">
        <v>0</v>
      </c>
      <c r="BA144" s="277">
        <v>85</v>
      </c>
      <c r="BB144" s="277">
        <v>0</v>
      </c>
      <c r="BC144" s="277">
        <v>0</v>
      </c>
      <c r="BD144" s="277">
        <v>1824828</v>
      </c>
      <c r="BE144" s="277" t="s">
        <v>136</v>
      </c>
      <c r="BF144" s="277">
        <v>0</v>
      </c>
      <c r="BG144" s="277">
        <v>0</v>
      </c>
      <c r="BH144" s="277">
        <v>0</v>
      </c>
      <c r="BI144" s="277">
        <v>0</v>
      </c>
      <c r="BJ144" s="277">
        <v>0</v>
      </c>
      <c r="BK144" s="277">
        <v>0</v>
      </c>
      <c r="BL144" s="277">
        <v>0</v>
      </c>
      <c r="BM144" s="277">
        <v>0</v>
      </c>
      <c r="BN144" s="277">
        <v>0</v>
      </c>
      <c r="BO144" s="277">
        <v>0</v>
      </c>
      <c r="BP144" s="277">
        <v>0</v>
      </c>
      <c r="BQ144" s="221"/>
      <c r="BR144" s="279">
        <f t="shared" si="183"/>
        <v>1141844275091.8845</v>
      </c>
      <c r="BS144" s="279">
        <f t="shared" si="179"/>
        <v>331800546</v>
      </c>
      <c r="BT144" s="280">
        <f t="shared" si="180"/>
        <v>5.455084453055722E-6</v>
      </c>
      <c r="BU144" s="280">
        <f t="shared" si="181"/>
        <v>5.4997739515473855E-3</v>
      </c>
      <c r="BV144" s="280">
        <f t="shared" si="184"/>
        <v>0</v>
      </c>
      <c r="BX144" t="s">
        <v>126</v>
      </c>
      <c r="BY144">
        <f t="shared" si="174"/>
        <v>2682347064.364193</v>
      </c>
      <c r="BZ144">
        <v>2682347064.364193</v>
      </c>
      <c r="CK144" s="14"/>
      <c r="CL144">
        <f t="shared" si="176"/>
        <v>2828129.9275424741</v>
      </c>
      <c r="CM144">
        <v>213230</v>
      </c>
      <c r="CN144">
        <v>217324</v>
      </c>
      <c r="CO144">
        <v>221490</v>
      </c>
      <c r="CP144">
        <v>225735</v>
      </c>
      <c r="CQ144">
        <v>230068</v>
      </c>
      <c r="CR144">
        <v>234393</v>
      </c>
      <c r="CS144">
        <v>238459</v>
      </c>
      <c r="CT144">
        <v>242400</v>
      </c>
      <c r="CU144">
        <v>246704.99999999997</v>
      </c>
      <c r="CV144">
        <v>250325.92754247412</v>
      </c>
      <c r="CW144">
        <v>254000</v>
      </c>
    </row>
    <row r="145" spans="2:101" ht="14.25" customHeight="1" x14ac:dyDescent="0.25">
      <c r="B145" t="s">
        <v>234</v>
      </c>
      <c r="C145" t="s">
        <v>618</v>
      </c>
      <c r="I145" t="s">
        <v>127</v>
      </c>
      <c r="J145">
        <v>32712.23414545957</v>
      </c>
      <c r="K145">
        <v>27598.806874526617</v>
      </c>
      <c r="L145">
        <v>29352.4540089449</v>
      </c>
      <c r="N145" s="38"/>
      <c r="O145" t="s">
        <v>127</v>
      </c>
      <c r="P145">
        <v>-0.4506046365893468</v>
      </c>
      <c r="Q145">
        <v>1.9153010520653595</v>
      </c>
      <c r="R145">
        <v>-2.4773025267317479</v>
      </c>
      <c r="S145">
        <v>-1.5523087875480996</v>
      </c>
      <c r="U145">
        <f t="shared" si="172"/>
        <v>-0.64122872470095871</v>
      </c>
      <c r="V145" s="38"/>
      <c r="W145" t="s">
        <v>127</v>
      </c>
      <c r="X145" t="s">
        <v>414</v>
      </c>
      <c r="Y145">
        <v>1.1287735096799205</v>
      </c>
      <c r="Z145">
        <v>1.2189848602842681</v>
      </c>
      <c r="AA145">
        <v>1.0388901102284287</v>
      </c>
      <c r="AB145">
        <v>0.9556161786541667</v>
      </c>
      <c r="AC145">
        <v>1.0926524307388865</v>
      </c>
      <c r="AD145">
        <v>1.1976742729306247</v>
      </c>
      <c r="AE145">
        <f t="shared" si="173"/>
        <v>1.1000000000000001</v>
      </c>
      <c r="AG145" s="277" t="s">
        <v>137</v>
      </c>
      <c r="AH145" s="277">
        <v>0</v>
      </c>
      <c r="AI145" s="277">
        <v>0</v>
      </c>
      <c r="AJ145" s="277">
        <v>775</v>
      </c>
      <c r="AK145" s="277">
        <v>0</v>
      </c>
      <c r="AL145" s="277">
        <v>729</v>
      </c>
      <c r="AM145" s="277">
        <v>0</v>
      </c>
      <c r="AN145" s="277">
        <v>11</v>
      </c>
      <c r="AO145" s="277">
        <v>1772</v>
      </c>
      <c r="AP145" s="277">
        <v>7675</v>
      </c>
      <c r="AQ145" s="277">
        <v>0</v>
      </c>
      <c r="AR145" s="277">
        <v>10962</v>
      </c>
      <c r="AS145" s="277" t="s">
        <v>137</v>
      </c>
      <c r="AT145" s="277">
        <v>0</v>
      </c>
      <c r="AU145" s="277">
        <v>0</v>
      </c>
      <c r="AV145" s="277">
        <v>124139</v>
      </c>
      <c r="AW145" s="277">
        <v>0</v>
      </c>
      <c r="AX145" s="277">
        <v>309</v>
      </c>
      <c r="AY145" s="277">
        <v>0</v>
      </c>
      <c r="AZ145" s="277">
        <v>0</v>
      </c>
      <c r="BA145" s="277">
        <v>193</v>
      </c>
      <c r="BB145" s="277">
        <v>7071</v>
      </c>
      <c r="BC145" s="277">
        <v>0</v>
      </c>
      <c r="BD145" s="277">
        <v>131712</v>
      </c>
      <c r="BE145" s="277" t="s">
        <v>137</v>
      </c>
      <c r="BF145" s="277">
        <v>0</v>
      </c>
      <c r="BG145" s="277">
        <v>453</v>
      </c>
      <c r="BH145" s="277">
        <v>0</v>
      </c>
      <c r="BI145" s="277">
        <v>0</v>
      </c>
      <c r="BJ145" s="277">
        <v>175144</v>
      </c>
      <c r="BK145" s="277">
        <v>0</v>
      </c>
      <c r="BL145" s="277">
        <v>0</v>
      </c>
      <c r="BM145" s="277">
        <v>9281</v>
      </c>
      <c r="BN145" s="277">
        <v>2816709</v>
      </c>
      <c r="BO145" s="277">
        <v>0</v>
      </c>
      <c r="BP145" s="277">
        <v>3001587</v>
      </c>
      <c r="BQ145" s="221"/>
      <c r="BR145" s="279">
        <f t="shared" si="183"/>
        <v>1529676973991.9563</v>
      </c>
      <c r="BS145" s="279">
        <f t="shared" si="179"/>
        <v>1032848616</v>
      </c>
      <c r="BT145" s="280">
        <f t="shared" si="180"/>
        <v>1.0613365628017649E-5</v>
      </c>
      <c r="BU145" s="280">
        <f t="shared" si="181"/>
        <v>1.2752304448070248E-4</v>
      </c>
      <c r="BV145" s="280">
        <f t="shared" si="184"/>
        <v>1.9622358517738816E-3</v>
      </c>
      <c r="BX145" t="s">
        <v>127</v>
      </c>
      <c r="BY145">
        <f t="shared" si="174"/>
        <v>1216596630835.5017</v>
      </c>
      <c r="BZ145">
        <v>51599748517.981827</v>
      </c>
      <c r="CA145">
        <v>52872980328.143311</v>
      </c>
      <c r="CB145">
        <v>65463945931.292824</v>
      </c>
      <c r="CC145">
        <v>86737675644.314163</v>
      </c>
      <c r="CD145">
        <v>102210381042.0168</v>
      </c>
      <c r="CE145">
        <v>110977590642.06233</v>
      </c>
      <c r="CF145">
        <v>110562659390.36382</v>
      </c>
      <c r="CG145">
        <v>138317139637.2467</v>
      </c>
      <c r="CH145">
        <v>117816546666.66667</v>
      </c>
      <c r="CI145">
        <v>126679321011.8044</v>
      </c>
      <c r="CJ145" s="14">
        <f t="shared" ref="CJ145" si="193">CI145</f>
        <v>126679321011.8044</v>
      </c>
      <c r="CK145" s="14">
        <f t="shared" ref="CK145" si="194">CJ145</f>
        <v>126679321011.8044</v>
      </c>
      <c r="CL145">
        <f t="shared" si="176"/>
        <v>49668600</v>
      </c>
      <c r="CM145">
        <v>3857800</v>
      </c>
      <c r="CN145">
        <v>3880500</v>
      </c>
      <c r="CO145">
        <v>3948500</v>
      </c>
      <c r="CP145">
        <v>4027200</v>
      </c>
      <c r="CQ145">
        <v>4087500</v>
      </c>
      <c r="CR145">
        <v>4133899.9999999995</v>
      </c>
      <c r="CS145">
        <v>4184600.0000000005</v>
      </c>
      <c r="CT145">
        <v>4228300</v>
      </c>
      <c r="CU145">
        <v>4268900</v>
      </c>
      <c r="CV145">
        <v>4315800</v>
      </c>
      <c r="CW145">
        <v>4367800</v>
      </c>
    </row>
    <row r="146" spans="2:101" ht="14.25" customHeight="1" x14ac:dyDescent="0.25">
      <c r="B146" t="s">
        <v>106</v>
      </c>
      <c r="C146" t="s">
        <v>387</v>
      </c>
      <c r="D146">
        <v>71.056097560975616</v>
      </c>
      <c r="E146">
        <v>70.90000000000002</v>
      </c>
      <c r="F146">
        <v>71.81219512195122</v>
      </c>
      <c r="G146">
        <v>72.91463414634147</v>
      </c>
      <c r="I146" t="s">
        <v>128</v>
      </c>
      <c r="J146">
        <v>1017.6861870839326</v>
      </c>
      <c r="K146">
        <v>1130.717469694785</v>
      </c>
      <c r="L146">
        <v>1088.1658852257312</v>
      </c>
      <c r="M146">
        <v>1131.8241140041259</v>
      </c>
      <c r="N146" s="38"/>
      <c r="O146" t="s">
        <v>128</v>
      </c>
      <c r="P146">
        <v>4.2944902944428804</v>
      </c>
      <c r="Q146">
        <v>3.5303256088810429</v>
      </c>
      <c r="R146">
        <v>2.269852881948097</v>
      </c>
      <c r="S146">
        <v>-4.5062565072789624</v>
      </c>
      <c r="T146">
        <v>6.1212901578696659</v>
      </c>
      <c r="U146">
        <f t="shared" si="172"/>
        <v>2.3419404871725447</v>
      </c>
      <c r="V146" s="38"/>
      <c r="W146" t="s">
        <v>128</v>
      </c>
      <c r="X146" t="s">
        <v>415</v>
      </c>
      <c r="Y146">
        <v>1.2675827317734421</v>
      </c>
      <c r="Z146">
        <v>1.2674994424027957</v>
      </c>
      <c r="AA146">
        <v>1.2684596603379021</v>
      </c>
      <c r="AB146">
        <v>1.284445134103247</v>
      </c>
      <c r="AC146">
        <v>1.3159765076291796</v>
      </c>
      <c r="AD146">
        <v>1.3555667019744022</v>
      </c>
      <c r="AE146">
        <f t="shared" si="173"/>
        <v>1.3</v>
      </c>
      <c r="AG146" s="277" t="s">
        <v>138</v>
      </c>
      <c r="AH146" s="277">
        <v>0</v>
      </c>
      <c r="AI146" s="277">
        <v>0</v>
      </c>
      <c r="AJ146" s="277">
        <v>0</v>
      </c>
      <c r="AK146" s="277">
        <v>1308</v>
      </c>
      <c r="AL146" s="277">
        <v>49</v>
      </c>
      <c r="AM146" s="277">
        <v>0</v>
      </c>
      <c r="AN146" s="277">
        <v>0</v>
      </c>
      <c r="AO146" s="277">
        <v>0</v>
      </c>
      <c r="AP146" s="277">
        <v>38</v>
      </c>
      <c r="AQ146" s="277">
        <v>0</v>
      </c>
      <c r="AR146" s="277">
        <v>1395</v>
      </c>
      <c r="AS146" s="277" t="s">
        <v>138</v>
      </c>
      <c r="AT146" s="277">
        <v>0</v>
      </c>
      <c r="AU146" s="277">
        <v>0</v>
      </c>
      <c r="AV146" s="277">
        <v>0</v>
      </c>
      <c r="AW146" s="277">
        <v>0</v>
      </c>
      <c r="AX146" s="277">
        <v>0</v>
      </c>
      <c r="AY146" s="277">
        <v>0</v>
      </c>
      <c r="AZ146" s="277">
        <v>0</v>
      </c>
      <c r="BA146" s="277">
        <v>0</v>
      </c>
      <c r="BB146" s="277">
        <v>92</v>
      </c>
      <c r="BC146" s="277">
        <v>0</v>
      </c>
      <c r="BD146" s="277">
        <v>92</v>
      </c>
      <c r="BE146" s="277" t="s">
        <v>138</v>
      </c>
      <c r="BF146" s="277">
        <v>0</v>
      </c>
      <c r="BG146" s="277">
        <v>0</v>
      </c>
      <c r="BH146" s="277">
        <v>0</v>
      </c>
      <c r="BI146" s="277">
        <v>0</v>
      </c>
      <c r="BJ146" s="277">
        <v>3880000</v>
      </c>
      <c r="BK146" s="277">
        <v>0</v>
      </c>
      <c r="BL146" s="277">
        <v>0</v>
      </c>
      <c r="BM146" s="277">
        <v>0</v>
      </c>
      <c r="BN146" s="277">
        <v>150150</v>
      </c>
      <c r="BO146" s="277">
        <v>0</v>
      </c>
      <c r="BP146" s="277">
        <v>4030150</v>
      </c>
      <c r="BQ146" s="221"/>
      <c r="BR146" s="279">
        <f t="shared" si="183"/>
        <v>3999183116722.0918</v>
      </c>
      <c r="BS146" s="279">
        <f t="shared" si="179"/>
        <v>458398599</v>
      </c>
      <c r="BT146" s="280">
        <f t="shared" si="180"/>
        <v>3.0432030181662926E-6</v>
      </c>
      <c r="BU146" s="280">
        <f t="shared" si="181"/>
        <v>2.0069869367118201E-7</v>
      </c>
      <c r="BV146" s="280">
        <f t="shared" si="184"/>
        <v>1.0077433021629903E-3</v>
      </c>
      <c r="BX146" t="s">
        <v>128</v>
      </c>
      <c r="BY146">
        <f t="shared" si="174"/>
        <v>62087896373.324486</v>
      </c>
      <c r="BZ146">
        <v>3936327817.1788812</v>
      </c>
      <c r="CA146">
        <v>4102656986.8638334</v>
      </c>
      <c r="CB146">
        <v>4026408421.0526314</v>
      </c>
      <c r="CC146">
        <v>4102111946.1292157</v>
      </c>
      <c r="CD146">
        <v>4466767106.0891399</v>
      </c>
      <c r="CE146">
        <v>4872944996.2125998</v>
      </c>
      <c r="CF146">
        <v>5230337507.4083319</v>
      </c>
      <c r="CG146">
        <v>5662053825.5142698</v>
      </c>
      <c r="CH146">
        <v>6372245365.7101269</v>
      </c>
      <c r="CI146">
        <v>6213677482.7925272</v>
      </c>
      <c r="CJ146">
        <v>6551182459.1864634</v>
      </c>
      <c r="CK146" s="14">
        <f t="shared" ref="CK146" si="195">CJ146</f>
        <v>6551182459.1864634</v>
      </c>
      <c r="CL146">
        <f t="shared" si="176"/>
        <v>65489996</v>
      </c>
      <c r="CM146">
        <v>5073704</v>
      </c>
      <c r="CN146">
        <v>5148635</v>
      </c>
      <c r="CO146">
        <v>5219724</v>
      </c>
      <c r="CP146">
        <v>5288271</v>
      </c>
      <c r="CQ146">
        <v>5356012</v>
      </c>
      <c r="CR146">
        <v>5424336</v>
      </c>
      <c r="CS146">
        <v>5493527</v>
      </c>
      <c r="CT146">
        <v>5563654</v>
      </c>
      <c r="CU146">
        <v>5635577</v>
      </c>
      <c r="CV146">
        <v>5710230</v>
      </c>
      <c r="CW146">
        <v>5788163</v>
      </c>
    </row>
    <row r="147" spans="2:101" ht="14.25" customHeight="1" x14ac:dyDescent="0.25">
      <c r="B147" t="s">
        <v>107</v>
      </c>
      <c r="C147" t="s">
        <v>388</v>
      </c>
      <c r="D147">
        <v>79.71056829268295</v>
      </c>
      <c r="E147">
        <v>80.087804878048786</v>
      </c>
      <c r="F147">
        <v>80.087804878048786</v>
      </c>
      <c r="G147">
        <v>80.087804878048786</v>
      </c>
      <c r="I147" t="s">
        <v>129</v>
      </c>
      <c r="J147">
        <v>307.65913443937745</v>
      </c>
      <c r="K147">
        <v>371.61998235225195</v>
      </c>
      <c r="L147">
        <v>351.27423543126537</v>
      </c>
      <c r="M147">
        <v>357.71215255547895</v>
      </c>
      <c r="N147" s="38"/>
      <c r="O147" t="s">
        <v>129</v>
      </c>
      <c r="P147">
        <v>2.1351287185911332</v>
      </c>
      <c r="Q147">
        <v>-0.19991383700536858</v>
      </c>
      <c r="R147">
        <v>4.9060709382355441</v>
      </c>
      <c r="S147">
        <v>-4.6462606405967932</v>
      </c>
      <c r="T147">
        <v>5.0200722368834505</v>
      </c>
      <c r="U147">
        <f t="shared" si="172"/>
        <v>1.4430194832215932</v>
      </c>
      <c r="V147" s="38"/>
      <c r="W147" t="s">
        <v>129</v>
      </c>
      <c r="X147" t="s">
        <v>416</v>
      </c>
      <c r="Y147">
        <v>3.500157557134103</v>
      </c>
      <c r="Z147">
        <v>3.5253791542997783</v>
      </c>
      <c r="AA147">
        <v>3.5435915400623617</v>
      </c>
      <c r="AB147">
        <v>3.5526406822444589</v>
      </c>
      <c r="AC147">
        <v>3.5504056282836842</v>
      </c>
      <c r="AD147">
        <v>3.5411932753208077</v>
      </c>
      <c r="AE147">
        <f t="shared" si="173"/>
        <v>3.5</v>
      </c>
      <c r="AG147" s="277" t="s">
        <v>139</v>
      </c>
      <c r="AH147" s="277">
        <v>0</v>
      </c>
      <c r="AI147" s="277">
        <v>0</v>
      </c>
      <c r="AJ147" s="277">
        <v>0</v>
      </c>
      <c r="AK147" s="277">
        <v>2737</v>
      </c>
      <c r="AL147" s="277">
        <v>52</v>
      </c>
      <c r="AM147" s="277">
        <v>0</v>
      </c>
      <c r="AN147" s="277">
        <v>0</v>
      </c>
      <c r="AO147" s="277">
        <v>0</v>
      </c>
      <c r="AP147" s="277">
        <v>7</v>
      </c>
      <c r="AQ147" s="277">
        <v>31</v>
      </c>
      <c r="AR147" s="277">
        <v>2827</v>
      </c>
      <c r="AS147" s="277" t="s">
        <v>139</v>
      </c>
      <c r="AT147" s="277">
        <v>0</v>
      </c>
      <c r="AU147" s="277">
        <v>0</v>
      </c>
      <c r="AV147" s="277">
        <v>0</v>
      </c>
      <c r="AW147" s="277">
        <v>0</v>
      </c>
      <c r="AX147" s="277">
        <v>18</v>
      </c>
      <c r="AY147" s="277">
        <v>0</v>
      </c>
      <c r="AZ147" s="277">
        <v>0</v>
      </c>
      <c r="BA147" s="277">
        <v>0</v>
      </c>
      <c r="BB147" s="277">
        <v>10</v>
      </c>
      <c r="BC147" s="277">
        <v>136</v>
      </c>
      <c r="BD147" s="277">
        <v>164</v>
      </c>
      <c r="BE147" s="277" t="s">
        <v>139</v>
      </c>
      <c r="BF147" s="277">
        <v>0</v>
      </c>
      <c r="BG147" s="277">
        <v>1338136</v>
      </c>
      <c r="BH147" s="277">
        <v>0</v>
      </c>
      <c r="BI147" s="277">
        <v>0</v>
      </c>
      <c r="BJ147" s="277">
        <v>1350000</v>
      </c>
      <c r="BK147" s="277">
        <v>0</v>
      </c>
      <c r="BL147" s="277">
        <v>0</v>
      </c>
      <c r="BM147" s="277">
        <v>0</v>
      </c>
      <c r="BN147" s="277">
        <v>270000</v>
      </c>
      <c r="BO147" s="277">
        <v>3380000</v>
      </c>
      <c r="BP147" s="277">
        <v>6338136</v>
      </c>
      <c r="BQ147" s="221"/>
      <c r="BR147" s="279">
        <f t="shared" si="183"/>
        <v>2282991894302.6782</v>
      </c>
      <c r="BS147" s="279">
        <f t="shared" si="179"/>
        <v>126112963</v>
      </c>
      <c r="BT147" s="280">
        <f t="shared" si="180"/>
        <v>2.2416410912492794E-5</v>
      </c>
      <c r="BU147" s="280">
        <f t="shared" si="181"/>
        <v>1.3004214324898543E-6</v>
      </c>
      <c r="BV147" s="280">
        <f t="shared" si="184"/>
        <v>2.7762411315682455E-3</v>
      </c>
      <c r="BX147" t="s">
        <v>129</v>
      </c>
      <c r="BY147">
        <f t="shared" si="174"/>
        <v>44766166287.394638</v>
      </c>
      <c r="BZ147">
        <v>1798365122.6158037</v>
      </c>
      <c r="CA147">
        <v>1945323583.9790463</v>
      </c>
      <c r="CB147">
        <v>2170481508.8691602</v>
      </c>
      <c r="CC147">
        <v>2731417756.3678594</v>
      </c>
      <c r="CD147">
        <v>3052898739.467802</v>
      </c>
      <c r="CE147">
        <v>3405135477.412848</v>
      </c>
      <c r="CF147">
        <v>3645126125.9538336</v>
      </c>
      <c r="CG147">
        <v>4290510300.1041174</v>
      </c>
      <c r="CH147">
        <v>5369911346.329917</v>
      </c>
      <c r="CI147">
        <v>5259368130.3554106</v>
      </c>
      <c r="CJ147">
        <v>5548814097.9694195</v>
      </c>
      <c r="CK147" s="14">
        <f t="shared" ref="CK147" si="196">CJ147</f>
        <v>5548814097.9694195</v>
      </c>
      <c r="CL147">
        <f t="shared" si="176"/>
        <v>159447858</v>
      </c>
      <c r="CM147">
        <v>10922421</v>
      </c>
      <c r="CN147">
        <v>11308134</v>
      </c>
      <c r="CO147">
        <v>11706182</v>
      </c>
      <c r="CP147">
        <v>12118322</v>
      </c>
      <c r="CQ147">
        <v>12546945</v>
      </c>
      <c r="CR147">
        <v>12993884</v>
      </c>
      <c r="CS147">
        <v>13460138</v>
      </c>
      <c r="CT147">
        <v>13945662</v>
      </c>
      <c r="CU147">
        <v>14450007</v>
      </c>
      <c r="CV147">
        <v>14972257</v>
      </c>
      <c r="CW147">
        <v>15511953</v>
      </c>
    </row>
    <row r="148" spans="2:101" ht="14.25" customHeight="1" x14ac:dyDescent="0.25">
      <c r="B148" t="s">
        <v>619</v>
      </c>
      <c r="C148" t="s">
        <v>620</v>
      </c>
      <c r="D148">
        <v>79.791585365853678</v>
      </c>
      <c r="E148">
        <v>80.022682926829262</v>
      </c>
      <c r="F148">
        <v>80.267341463414638</v>
      </c>
      <c r="G148">
        <v>80.521048780487817</v>
      </c>
      <c r="I148" t="s">
        <v>130</v>
      </c>
      <c r="J148">
        <v>1129.0860748910677</v>
      </c>
      <c r="K148">
        <v>1374.6849534671692</v>
      </c>
      <c r="L148">
        <v>1091.1343729560715</v>
      </c>
      <c r="M148">
        <v>1222.4772641352504</v>
      </c>
      <c r="N148" s="38"/>
      <c r="O148" t="s">
        <v>130</v>
      </c>
      <c r="P148">
        <v>3.5952882838067524</v>
      </c>
      <c r="Q148">
        <v>3.8329503660320796</v>
      </c>
      <c r="R148">
        <v>3.3868588563570512</v>
      </c>
      <c r="S148">
        <v>4.3526073003228305</v>
      </c>
      <c r="T148">
        <v>5.1710889458084637</v>
      </c>
      <c r="U148">
        <f t="shared" si="172"/>
        <v>4.0677587504654351</v>
      </c>
      <c r="V148" s="38"/>
      <c r="W148" t="s">
        <v>130</v>
      </c>
      <c r="X148" t="s">
        <v>417</v>
      </c>
      <c r="Y148">
        <v>2.4792143488074121</v>
      </c>
      <c r="Z148">
        <v>2.4832259902731866</v>
      </c>
      <c r="AA148">
        <v>2.4890415295107888</v>
      </c>
      <c r="AB148">
        <v>2.4961230478454701</v>
      </c>
      <c r="AC148">
        <v>2.5053215143293937</v>
      </c>
      <c r="AD148">
        <v>2.5152930208230546</v>
      </c>
      <c r="AE148">
        <f t="shared" si="173"/>
        <v>2.5</v>
      </c>
      <c r="AG148" s="277" t="s">
        <v>249</v>
      </c>
      <c r="AH148" s="277">
        <v>0</v>
      </c>
      <c r="AI148" s="277">
        <v>0</v>
      </c>
      <c r="AJ148" s="277">
        <v>0</v>
      </c>
      <c r="AK148" s="277">
        <v>0</v>
      </c>
      <c r="AL148" s="277">
        <v>4</v>
      </c>
      <c r="AM148" s="277">
        <v>0</v>
      </c>
      <c r="AN148" s="277">
        <v>0</v>
      </c>
      <c r="AO148" s="277">
        <v>0</v>
      </c>
      <c r="AP148" s="277">
        <v>4</v>
      </c>
      <c r="AQ148" s="277">
        <v>0</v>
      </c>
      <c r="AR148" s="277">
        <v>8</v>
      </c>
      <c r="AS148" s="277" t="s">
        <v>249</v>
      </c>
      <c r="AT148" s="277">
        <v>0</v>
      </c>
      <c r="AU148" s="277">
        <v>0</v>
      </c>
      <c r="AV148" s="277">
        <v>0</v>
      </c>
      <c r="AW148" s="277">
        <v>0</v>
      </c>
      <c r="AX148" s="277">
        <v>0</v>
      </c>
      <c r="AY148" s="277">
        <v>0</v>
      </c>
      <c r="AZ148" s="277">
        <v>0</v>
      </c>
      <c r="BA148" s="277">
        <v>0</v>
      </c>
      <c r="BB148" s="277">
        <v>0</v>
      </c>
      <c r="BC148" s="277">
        <v>0</v>
      </c>
      <c r="BD148" s="277">
        <v>0</v>
      </c>
      <c r="BE148" s="277" t="s">
        <v>249</v>
      </c>
      <c r="BF148" s="277">
        <v>0</v>
      </c>
      <c r="BG148" s="277">
        <v>0</v>
      </c>
      <c r="BH148" s="277">
        <v>0</v>
      </c>
      <c r="BI148" s="277">
        <v>0</v>
      </c>
      <c r="BJ148" s="277">
        <v>146000</v>
      </c>
      <c r="BK148" s="277">
        <v>0</v>
      </c>
      <c r="BL148" s="277">
        <v>0</v>
      </c>
      <c r="BM148" s="277">
        <v>0</v>
      </c>
      <c r="BN148" s="277">
        <v>600000</v>
      </c>
      <c r="BO148" s="277">
        <v>0</v>
      </c>
      <c r="BP148" s="277">
        <v>746000</v>
      </c>
      <c r="BQ148" s="221"/>
      <c r="BR148" s="279">
        <f t="shared" si="183"/>
        <v>128941998080</v>
      </c>
      <c r="BS148" s="279">
        <f t="shared" si="179"/>
        <v>46938967</v>
      </c>
      <c r="BT148" s="280">
        <f t="shared" si="180"/>
        <v>1.704340873117212E-7</v>
      </c>
      <c r="BU148" s="280">
        <f t="shared" si="181"/>
        <v>0</v>
      </c>
      <c r="BV148" s="280">
        <f t="shared" si="184"/>
        <v>5.7855470762687902E-3</v>
      </c>
      <c r="BX148" t="s">
        <v>130</v>
      </c>
      <c r="BY148">
        <f t="shared" si="174"/>
        <v>1496661111449.8374</v>
      </c>
      <c r="BZ148">
        <v>45983600313.281418</v>
      </c>
      <c r="CA148">
        <v>47999775242.513329</v>
      </c>
      <c r="CB148">
        <v>59116847820.743805</v>
      </c>
      <c r="CC148">
        <v>67656023323.765839</v>
      </c>
      <c r="CD148">
        <v>87845420491.90596</v>
      </c>
      <c r="CE148">
        <v>112248609249.75166</v>
      </c>
      <c r="CF148">
        <v>146867334823.51892</v>
      </c>
      <c r="CG148">
        <v>165920866365.37503</v>
      </c>
      <c r="CH148">
        <v>207117912034.14706</v>
      </c>
      <c r="CI148">
        <v>168567245570.91241</v>
      </c>
      <c r="CJ148">
        <v>193668738106.96085</v>
      </c>
      <c r="CK148" s="14">
        <f t="shared" ref="CK148" si="197">CJ148</f>
        <v>193668738106.96085</v>
      </c>
      <c r="CL148">
        <f t="shared" si="176"/>
        <v>1701806162</v>
      </c>
      <c r="CM148">
        <v>123688536</v>
      </c>
      <c r="CN148">
        <v>126704722</v>
      </c>
      <c r="CO148">
        <v>129832447</v>
      </c>
      <c r="CP148">
        <v>133067097.00000001</v>
      </c>
      <c r="CQ148">
        <v>136399438</v>
      </c>
      <c r="CR148">
        <v>139823340</v>
      </c>
      <c r="CS148">
        <v>143338939</v>
      </c>
      <c r="CT148">
        <v>146951477</v>
      </c>
      <c r="CU148">
        <v>150665730</v>
      </c>
      <c r="CV148">
        <v>154488072</v>
      </c>
      <c r="CW148">
        <v>158423182</v>
      </c>
    </row>
    <row r="149" spans="2:101" ht="14.25" customHeight="1" x14ac:dyDescent="0.25">
      <c r="B149" t="s">
        <v>389</v>
      </c>
      <c r="C149" t="s">
        <v>390</v>
      </c>
      <c r="D149">
        <v>73.916926829268291</v>
      </c>
      <c r="E149">
        <v>74.090609756097564</v>
      </c>
      <c r="F149">
        <v>74.267121951219522</v>
      </c>
      <c r="G149">
        <v>74.443878048780491</v>
      </c>
      <c r="I149" t="s">
        <v>243</v>
      </c>
      <c r="N149" s="38"/>
      <c r="O149" t="s">
        <v>243</v>
      </c>
      <c r="U149" t="e">
        <f t="shared" si="172"/>
        <v>#DIV/0!</v>
      </c>
      <c r="V149" s="38"/>
      <c r="W149" t="s">
        <v>243</v>
      </c>
      <c r="X149" t="s">
        <v>623</v>
      </c>
      <c r="Y149">
        <v>-1.5068223383361037</v>
      </c>
      <c r="Z149">
        <v>-2.0617432082092506</v>
      </c>
      <c r="AA149">
        <v>-2.5424253079505275</v>
      </c>
      <c r="AB149">
        <v>-2.5848309755338907</v>
      </c>
      <c r="AC149">
        <v>-1.9875030127704314</v>
      </c>
      <c r="AD149">
        <v>-0.90857721197736807</v>
      </c>
      <c r="AE149">
        <f t="shared" si="173"/>
        <v>-1.8</v>
      </c>
      <c r="AG149" s="277" t="s">
        <v>962</v>
      </c>
      <c r="AH149" s="277">
        <v>0</v>
      </c>
      <c r="AI149" s="277">
        <v>0</v>
      </c>
      <c r="AJ149" s="277">
        <v>0</v>
      </c>
      <c r="AK149" s="277">
        <v>0</v>
      </c>
      <c r="AL149" s="277">
        <v>0</v>
      </c>
      <c r="AM149" s="277">
        <v>0</v>
      </c>
      <c r="AN149" s="277">
        <v>0</v>
      </c>
      <c r="AO149" s="277">
        <v>0</v>
      </c>
      <c r="AP149" s="277">
        <v>4</v>
      </c>
      <c r="AQ149" s="277">
        <v>0</v>
      </c>
      <c r="AR149" s="277">
        <v>4</v>
      </c>
      <c r="AS149" s="277" t="s">
        <v>962</v>
      </c>
      <c r="AT149" s="277">
        <v>0</v>
      </c>
      <c r="AU149" s="277">
        <v>0</v>
      </c>
      <c r="AV149" s="277">
        <v>0</v>
      </c>
      <c r="AW149" s="277">
        <v>0</v>
      </c>
      <c r="AX149" s="277">
        <v>0</v>
      </c>
      <c r="AY149" s="277">
        <v>0</v>
      </c>
      <c r="AZ149" s="277">
        <v>0</v>
      </c>
      <c r="BA149" s="277">
        <v>0</v>
      </c>
      <c r="BB149" s="277">
        <v>390</v>
      </c>
      <c r="BC149" s="277">
        <v>0</v>
      </c>
      <c r="BD149" s="277">
        <v>390</v>
      </c>
      <c r="BE149" s="277" t="s">
        <v>962</v>
      </c>
      <c r="BF149" s="277">
        <v>0</v>
      </c>
      <c r="BG149" s="277">
        <v>0</v>
      </c>
      <c r="BH149" s="277">
        <v>0</v>
      </c>
      <c r="BI149" s="277">
        <v>0</v>
      </c>
      <c r="BJ149" s="277">
        <v>0</v>
      </c>
      <c r="BK149" s="277">
        <v>0</v>
      </c>
      <c r="BL149" s="277">
        <v>0</v>
      </c>
      <c r="BM149" s="277">
        <v>0</v>
      </c>
      <c r="BN149" s="277">
        <v>50000</v>
      </c>
      <c r="BO149" s="277">
        <v>0</v>
      </c>
      <c r="BP149" s="277">
        <v>50000</v>
      </c>
      <c r="BQ149" s="221"/>
      <c r="BR149" s="279"/>
      <c r="BS149" s="279"/>
      <c r="BT149" s="280"/>
      <c r="BU149" s="280"/>
      <c r="BV149" s="280"/>
      <c r="BX149" t="s">
        <v>243</v>
      </c>
      <c r="BY149">
        <f t="shared" si="174"/>
        <v>0</v>
      </c>
      <c r="CK149" s="14"/>
      <c r="CL149">
        <f t="shared" si="176"/>
        <v>788268</v>
      </c>
      <c r="CM149">
        <v>68432</v>
      </c>
      <c r="CN149">
        <v>69184</v>
      </c>
      <c r="CO149">
        <v>69393</v>
      </c>
      <c r="CP149">
        <v>69105</v>
      </c>
      <c r="CQ149">
        <v>68404</v>
      </c>
      <c r="CR149">
        <v>67381</v>
      </c>
      <c r="CS149">
        <v>66006</v>
      </c>
      <c r="CT149">
        <v>64349.000000000007</v>
      </c>
      <c r="CU149">
        <v>62707</v>
      </c>
      <c r="CV149">
        <v>61473</v>
      </c>
      <c r="CW149">
        <v>60917</v>
      </c>
    </row>
    <row r="150" spans="2:101" ht="14.25" customHeight="1" x14ac:dyDescent="0.25">
      <c r="B150" t="s">
        <v>108</v>
      </c>
      <c r="C150" t="s">
        <v>391</v>
      </c>
      <c r="D150">
        <v>64.801439024390248</v>
      </c>
      <c r="E150">
        <v>65.375560975609758</v>
      </c>
      <c r="F150">
        <v>65.835536585365858</v>
      </c>
      <c r="G150">
        <v>66.191365853658539</v>
      </c>
      <c r="I150" t="s">
        <v>131</v>
      </c>
      <c r="J150">
        <v>82294.163014602454</v>
      </c>
      <c r="K150">
        <v>93366.807200781739</v>
      </c>
      <c r="L150">
        <v>76763.740264260035</v>
      </c>
      <c r="M150">
        <v>84538.242604128085</v>
      </c>
      <c r="N150" s="38"/>
      <c r="O150" t="s">
        <v>131</v>
      </c>
      <c r="P150">
        <v>1.6301020640636921</v>
      </c>
      <c r="Q150">
        <v>1.5962872630495895</v>
      </c>
      <c r="R150">
        <v>-1.2039391383145954</v>
      </c>
      <c r="S150">
        <v>-2.8994474417309846</v>
      </c>
      <c r="T150">
        <v>-0.56466951876630844</v>
      </c>
      <c r="U150">
        <f t="shared" si="172"/>
        <v>-0.2883333543397214</v>
      </c>
      <c r="V150" s="38"/>
      <c r="W150" t="s">
        <v>131</v>
      </c>
      <c r="X150" t="s">
        <v>418</v>
      </c>
      <c r="Y150">
        <v>0.68039653710616543</v>
      </c>
      <c r="Z150">
        <v>0.80539273916098064</v>
      </c>
      <c r="AA150">
        <v>1.0347345152782679</v>
      </c>
      <c r="AB150">
        <v>1.246333015351671</v>
      </c>
      <c r="AC150">
        <v>1.261127289376804</v>
      </c>
      <c r="AD150">
        <v>1.1635749522060874</v>
      </c>
      <c r="AE150">
        <f t="shared" si="173"/>
        <v>1.2</v>
      </c>
      <c r="AG150" s="277" t="s">
        <v>142</v>
      </c>
      <c r="AH150" s="277">
        <v>0</v>
      </c>
      <c r="AI150" s="277">
        <v>0</v>
      </c>
      <c r="AJ150" s="277">
        <v>0</v>
      </c>
      <c r="AK150" s="277">
        <v>334</v>
      </c>
      <c r="AL150" s="277">
        <v>222</v>
      </c>
      <c r="AM150" s="277">
        <v>0</v>
      </c>
      <c r="AN150" s="277">
        <v>0</v>
      </c>
      <c r="AO150" s="277">
        <v>0</v>
      </c>
      <c r="AP150" s="277">
        <v>29</v>
      </c>
      <c r="AQ150" s="277">
        <v>0</v>
      </c>
      <c r="AR150" s="277">
        <v>585</v>
      </c>
      <c r="AS150" s="277" t="s">
        <v>142</v>
      </c>
      <c r="AT150" s="277">
        <v>0</v>
      </c>
      <c r="AU150" s="277">
        <v>0</v>
      </c>
      <c r="AV150" s="277">
        <v>0</v>
      </c>
      <c r="AW150" s="277">
        <v>820</v>
      </c>
      <c r="AX150" s="277">
        <v>12</v>
      </c>
      <c r="AY150" s="277">
        <v>0</v>
      </c>
      <c r="AZ150" s="277">
        <v>0</v>
      </c>
      <c r="BA150" s="277">
        <v>0</v>
      </c>
      <c r="BB150" s="277">
        <v>0</v>
      </c>
      <c r="BC150" s="277">
        <v>0</v>
      </c>
      <c r="BD150" s="277">
        <v>832</v>
      </c>
      <c r="BE150" s="277" t="s">
        <v>142</v>
      </c>
      <c r="BF150" s="277">
        <v>0</v>
      </c>
      <c r="BG150" s="277">
        <v>500000</v>
      </c>
      <c r="BH150" s="277">
        <v>0</v>
      </c>
      <c r="BI150" s="277">
        <v>0</v>
      </c>
      <c r="BJ150" s="277">
        <v>1548790</v>
      </c>
      <c r="BK150" s="277">
        <v>0</v>
      </c>
      <c r="BL150" s="277">
        <v>0</v>
      </c>
      <c r="BM150" s="277">
        <v>0</v>
      </c>
      <c r="BN150" s="277">
        <v>0</v>
      </c>
      <c r="BO150" s="277">
        <v>0</v>
      </c>
      <c r="BP150" s="277">
        <v>2048790</v>
      </c>
      <c r="BQ150" s="221"/>
      <c r="BR150" s="279">
        <f t="shared" ref="BR150:BR156" si="198">VLOOKUP(BE150,$BX$5:$CL$220,2,FALSE)</f>
        <v>1333320800063.6492</v>
      </c>
      <c r="BS150" s="279">
        <f t="shared" ref="BS150:BS156" si="199">VLOOKUP(BE150,$BX$5:$CL$220,15,FALSE)</f>
        <v>260451989</v>
      </c>
      <c r="BT150" s="280">
        <f t="shared" ref="BT150:BT156" si="200">AR150/BS150</f>
        <v>2.2460953446587041E-6</v>
      </c>
      <c r="BU150" s="280">
        <f t="shared" ref="BU150:BU156" si="201">BD150/BS150</f>
        <v>3.1944467124034904E-6</v>
      </c>
      <c r="BV150" s="280">
        <f t="shared" ref="BV150:BV156" si="202">BP150*1000/BR150</f>
        <v>1.536606944031921E-3</v>
      </c>
      <c r="BX150" t="s">
        <v>131</v>
      </c>
      <c r="BY150">
        <f t="shared" si="174"/>
        <v>3682951502388.2134</v>
      </c>
      <c r="BZ150">
        <v>168288418278.07947</v>
      </c>
      <c r="CA150">
        <v>170922851073.76804</v>
      </c>
      <c r="CB150">
        <v>191927027230.14105</v>
      </c>
      <c r="CC150">
        <v>225110307618.42886</v>
      </c>
      <c r="CD150">
        <v>258579581446.20172</v>
      </c>
      <c r="CE150">
        <v>302012572759.02209</v>
      </c>
      <c r="CF150">
        <v>336731931773.35333</v>
      </c>
      <c r="CG150">
        <v>387535804642.70422</v>
      </c>
      <c r="CH150">
        <v>445192730496.45392</v>
      </c>
      <c r="CI150">
        <v>370671068471.2793</v>
      </c>
      <c r="CJ150">
        <v>412989604299.39069</v>
      </c>
      <c r="CK150" s="14">
        <f t="shared" ref="CK150" si="203">CJ150</f>
        <v>412989604299.39069</v>
      </c>
      <c r="CL150">
        <f t="shared" si="176"/>
        <v>56059304</v>
      </c>
      <c r="CM150">
        <v>4491000</v>
      </c>
      <c r="CN150">
        <v>4513000</v>
      </c>
      <c r="CO150">
        <v>4538000</v>
      </c>
      <c r="CP150">
        <v>4564855</v>
      </c>
      <c r="CQ150">
        <v>4591910</v>
      </c>
      <c r="CR150">
        <v>4623291</v>
      </c>
      <c r="CS150">
        <v>4660677</v>
      </c>
      <c r="CT150">
        <v>4709153</v>
      </c>
      <c r="CU150">
        <v>4768212</v>
      </c>
      <c r="CV150">
        <v>4828726</v>
      </c>
      <c r="CW150">
        <v>4885240</v>
      </c>
    </row>
    <row r="151" spans="2:101" ht="14.25" customHeight="1" x14ac:dyDescent="0.25">
      <c r="B151" t="s">
        <v>109</v>
      </c>
      <c r="C151" t="s">
        <v>392</v>
      </c>
      <c r="D151">
        <v>49.889146341463423</v>
      </c>
      <c r="E151">
        <v>50.862317073170736</v>
      </c>
      <c r="F151">
        <v>51.804731707317082</v>
      </c>
      <c r="G151">
        <v>52.680951219512195</v>
      </c>
      <c r="I151" t="s">
        <v>244</v>
      </c>
      <c r="J151">
        <v>16360.059101061053</v>
      </c>
      <c r="K151">
        <v>22968.456735743206</v>
      </c>
      <c r="L151">
        <v>17280.097235258461</v>
      </c>
      <c r="N151" s="38"/>
      <c r="O151" t="s">
        <v>244</v>
      </c>
      <c r="P151">
        <v>2.9114457444331094</v>
      </c>
      <c r="Q151">
        <v>3.8573973708284655</v>
      </c>
      <c r="R151">
        <v>9.5585693087085275</v>
      </c>
      <c r="S151">
        <v>-1.702396999271059</v>
      </c>
      <c r="U151">
        <f t="shared" si="172"/>
        <v>3.6562538561747608</v>
      </c>
      <c r="V151" s="38"/>
      <c r="W151" t="s">
        <v>244</v>
      </c>
      <c r="X151" t="s">
        <v>419</v>
      </c>
      <c r="Y151">
        <v>2.1288507435197763</v>
      </c>
      <c r="Z151">
        <v>2.4842084537581064</v>
      </c>
      <c r="AA151">
        <v>2.7939147437687488</v>
      </c>
      <c r="AB151">
        <v>2.9157053272886371</v>
      </c>
      <c r="AC151">
        <v>2.8110483700328066</v>
      </c>
      <c r="AD151">
        <v>2.558808373009724</v>
      </c>
      <c r="AE151">
        <f t="shared" si="173"/>
        <v>2.8</v>
      </c>
      <c r="AG151" s="277" t="s">
        <v>921</v>
      </c>
      <c r="AH151" s="277">
        <v>0</v>
      </c>
      <c r="AI151" s="277">
        <v>0</v>
      </c>
      <c r="AJ151" s="277">
        <v>0</v>
      </c>
      <c r="AK151" s="277">
        <v>57116</v>
      </c>
      <c r="AL151" s="277">
        <v>362</v>
      </c>
      <c r="AM151" s="277">
        <v>0</v>
      </c>
      <c r="AN151" s="277">
        <v>0</v>
      </c>
      <c r="AO151" s="277">
        <v>158</v>
      </c>
      <c r="AP151" s="277">
        <v>34</v>
      </c>
      <c r="AQ151" s="277">
        <v>70</v>
      </c>
      <c r="AR151" s="277">
        <v>57740</v>
      </c>
      <c r="AS151" s="277" t="s">
        <v>921</v>
      </c>
      <c r="AT151" s="277">
        <v>0</v>
      </c>
      <c r="AU151" s="277">
        <v>0</v>
      </c>
      <c r="AV151" s="277">
        <v>0</v>
      </c>
      <c r="AW151" s="277">
        <v>727</v>
      </c>
      <c r="AX151" s="277">
        <v>1200</v>
      </c>
      <c r="AY151" s="277">
        <v>0</v>
      </c>
      <c r="AZ151" s="277">
        <v>0</v>
      </c>
      <c r="BA151" s="277">
        <v>8</v>
      </c>
      <c r="BB151" s="277">
        <v>92</v>
      </c>
      <c r="BC151" s="277">
        <v>996</v>
      </c>
      <c r="BD151" s="277">
        <v>3023</v>
      </c>
      <c r="BE151" s="277" t="s">
        <v>143</v>
      </c>
      <c r="BF151" s="277">
        <v>0</v>
      </c>
      <c r="BG151" s="277">
        <v>1400000</v>
      </c>
      <c r="BH151" s="277">
        <v>0</v>
      </c>
      <c r="BI151" s="277">
        <v>1400100</v>
      </c>
      <c r="BJ151" s="277">
        <v>1647455</v>
      </c>
      <c r="BK151" s="277">
        <v>0</v>
      </c>
      <c r="BL151" s="277">
        <v>0</v>
      </c>
      <c r="BM151" s="277">
        <v>0</v>
      </c>
      <c r="BN151" s="277">
        <v>26250</v>
      </c>
      <c r="BO151" s="277">
        <v>1800000</v>
      </c>
      <c r="BP151" s="277">
        <v>6273805</v>
      </c>
      <c r="BQ151" s="221"/>
      <c r="BR151" s="279">
        <f t="shared" si="198"/>
        <v>10828899648135.082</v>
      </c>
      <c r="BS151" s="279">
        <f t="shared" si="199"/>
        <v>1721051291.5879488</v>
      </c>
      <c r="BT151" s="280">
        <f t="shared" si="200"/>
        <v>3.3549261595060013E-5</v>
      </c>
      <c r="BU151" s="280">
        <f t="shared" si="201"/>
        <v>1.7564845480059996E-6</v>
      </c>
      <c r="BV151" s="280">
        <f t="shared" si="202"/>
        <v>5.7935757130046491E-4</v>
      </c>
      <c r="BX151" t="s">
        <v>244</v>
      </c>
      <c r="BY151">
        <f t="shared" si="174"/>
        <v>416857480658.06354</v>
      </c>
      <c r="BZ151">
        <v>19867880550.271351</v>
      </c>
      <c r="CA151">
        <v>19949284974.854725</v>
      </c>
      <c r="CB151">
        <v>20049414986.064991</v>
      </c>
      <c r="CC151">
        <v>21542262852.455093</v>
      </c>
      <c r="CD151">
        <v>24673602279.517262</v>
      </c>
      <c r="CE151">
        <v>30905071770.581177</v>
      </c>
      <c r="CF151">
        <v>36803641389.00061</v>
      </c>
      <c r="CG151">
        <v>41901170688.869255</v>
      </c>
      <c r="CH151">
        <v>60566970579.255615</v>
      </c>
      <c r="CI151">
        <v>46866060195.731117</v>
      </c>
      <c r="CJ151" s="14">
        <f t="shared" ref="CJ151" si="204">CI151</f>
        <v>46866060195.731117</v>
      </c>
      <c r="CK151" s="14">
        <f t="shared" ref="CK151" si="205">CJ151</f>
        <v>46866060195.731117</v>
      </c>
      <c r="CL151">
        <f t="shared" si="176"/>
        <v>29955802</v>
      </c>
      <c r="CM151">
        <v>2264163</v>
      </c>
      <c r="CN151">
        <v>2279171</v>
      </c>
      <c r="CO151">
        <v>2302874</v>
      </c>
      <c r="CP151">
        <v>2335967</v>
      </c>
      <c r="CQ151">
        <v>2378336</v>
      </c>
      <c r="CR151">
        <v>2429510</v>
      </c>
      <c r="CS151">
        <v>2490620</v>
      </c>
      <c r="CT151">
        <v>2561187</v>
      </c>
      <c r="CU151">
        <v>2636963</v>
      </c>
      <c r="CV151">
        <v>2712141</v>
      </c>
      <c r="CW151">
        <v>2782435</v>
      </c>
    </row>
    <row r="152" spans="2:101" ht="14.25" customHeight="1" x14ac:dyDescent="0.25">
      <c r="B152" t="s">
        <v>110</v>
      </c>
      <c r="C152" t="s">
        <v>393</v>
      </c>
      <c r="D152">
        <v>73.166609756097557</v>
      </c>
      <c r="E152">
        <v>73.359048780487811</v>
      </c>
      <c r="F152">
        <v>73.568121951219538</v>
      </c>
      <c r="G152">
        <v>73.790804878048789</v>
      </c>
      <c r="I152" t="s">
        <v>133</v>
      </c>
      <c r="J152">
        <v>870.62947336757327</v>
      </c>
      <c r="K152">
        <v>978.79528130987421</v>
      </c>
      <c r="L152">
        <v>949.11658486786894</v>
      </c>
      <c r="M152">
        <v>1018.8727622990292</v>
      </c>
      <c r="N152" s="38"/>
      <c r="O152" t="s">
        <v>133</v>
      </c>
      <c r="P152">
        <v>4.2922336021326828</v>
      </c>
      <c r="Q152">
        <v>3.7986532486165885</v>
      </c>
      <c r="R152">
        <v>-0.22225083155589687</v>
      </c>
      <c r="S152">
        <v>1.7408404737424092</v>
      </c>
      <c r="T152">
        <v>2.2850423395749146</v>
      </c>
      <c r="U152">
        <f t="shared" si="172"/>
        <v>2.3789037665021397</v>
      </c>
      <c r="V152" s="38"/>
      <c r="W152" t="s">
        <v>133</v>
      </c>
      <c r="X152" t="s">
        <v>420</v>
      </c>
      <c r="Y152">
        <v>1.7713328206254695</v>
      </c>
      <c r="Z152">
        <v>1.7915720729104887</v>
      </c>
      <c r="AA152">
        <v>1.7992151292491869</v>
      </c>
      <c r="AB152">
        <v>1.8058771374307385</v>
      </c>
      <c r="AC152">
        <v>1.8063694580201004</v>
      </c>
      <c r="AD152">
        <v>1.8013427085722462</v>
      </c>
      <c r="AE152">
        <f t="shared" si="173"/>
        <v>1.8</v>
      </c>
      <c r="AG152" s="277" t="s">
        <v>144</v>
      </c>
      <c r="AH152" s="277">
        <v>0</v>
      </c>
      <c r="AI152" s="277">
        <v>0</v>
      </c>
      <c r="AJ152" s="277">
        <v>132</v>
      </c>
      <c r="AK152" s="277">
        <v>0</v>
      </c>
      <c r="AL152" s="277">
        <v>125</v>
      </c>
      <c r="AM152" s="277">
        <v>0</v>
      </c>
      <c r="AN152" s="277">
        <v>0</v>
      </c>
      <c r="AO152" s="277">
        <v>45</v>
      </c>
      <c r="AP152" s="277">
        <v>0</v>
      </c>
      <c r="AQ152" s="277">
        <v>0</v>
      </c>
      <c r="AR152" s="277">
        <v>302</v>
      </c>
      <c r="AS152" s="277" t="s">
        <v>144</v>
      </c>
      <c r="AT152" s="277">
        <v>0</v>
      </c>
      <c r="AU152" s="277">
        <v>0</v>
      </c>
      <c r="AV152" s="277">
        <v>0</v>
      </c>
      <c r="AW152" s="277">
        <v>0</v>
      </c>
      <c r="AX152" s="277">
        <v>87</v>
      </c>
      <c r="AY152" s="277">
        <v>0</v>
      </c>
      <c r="AZ152" s="277">
        <v>0</v>
      </c>
      <c r="BA152" s="277">
        <v>17</v>
      </c>
      <c r="BB152" s="277">
        <v>0</v>
      </c>
      <c r="BC152" s="277">
        <v>0</v>
      </c>
      <c r="BD152" s="277">
        <v>104</v>
      </c>
      <c r="BE152" s="277" t="s">
        <v>144</v>
      </c>
      <c r="BF152" s="277">
        <v>0</v>
      </c>
      <c r="BG152" s="277">
        <v>0</v>
      </c>
      <c r="BH152" s="277">
        <v>0</v>
      </c>
      <c r="BI152" s="277">
        <v>0</v>
      </c>
      <c r="BJ152" s="277">
        <v>9</v>
      </c>
      <c r="BK152" s="277">
        <v>0</v>
      </c>
      <c r="BL152" s="277">
        <v>0</v>
      </c>
      <c r="BM152" s="277">
        <v>0</v>
      </c>
      <c r="BN152" s="277">
        <v>0</v>
      </c>
      <c r="BO152" s="277">
        <v>0</v>
      </c>
      <c r="BP152" s="277">
        <v>9</v>
      </c>
      <c r="BQ152" s="221"/>
      <c r="BR152" s="279">
        <f t="shared" si="198"/>
        <v>39648277404.602806</v>
      </c>
      <c r="BS152" s="279">
        <f t="shared" si="199"/>
        <v>113036245</v>
      </c>
      <c r="BT152" s="280">
        <f t="shared" si="200"/>
        <v>2.6717094149757009E-6</v>
      </c>
      <c r="BU152" s="280">
        <f t="shared" si="201"/>
        <v>9.200588713823606E-7</v>
      </c>
      <c r="BV152" s="280">
        <f t="shared" si="202"/>
        <v>2.2699599047284666E-7</v>
      </c>
      <c r="BX152" t="s">
        <v>133</v>
      </c>
      <c r="BY152">
        <f t="shared" si="174"/>
        <v>1459512546897.4497</v>
      </c>
      <c r="BZ152">
        <v>73952374969.799469</v>
      </c>
      <c r="CA152">
        <v>72309738921.33287</v>
      </c>
      <c r="CB152">
        <v>72306820396.232544</v>
      </c>
      <c r="CC152">
        <v>83244801092.709579</v>
      </c>
      <c r="CD152">
        <v>97977766197.672394</v>
      </c>
      <c r="CE152">
        <v>109600000000</v>
      </c>
      <c r="CF152">
        <v>127500000000</v>
      </c>
      <c r="CG152">
        <v>143171182643.09671</v>
      </c>
      <c r="CH152">
        <v>163891692022.27054</v>
      </c>
      <c r="CI152">
        <v>161819031346.24908</v>
      </c>
      <c r="CJ152">
        <v>176869569654.04333</v>
      </c>
      <c r="CK152" s="14">
        <f t="shared" ref="CK152" si="206">CJ152</f>
        <v>176869569654.04333</v>
      </c>
      <c r="CL152">
        <f t="shared" si="176"/>
        <v>1921215076</v>
      </c>
      <c r="CM152">
        <v>144522192</v>
      </c>
      <c r="CN152">
        <v>147557907</v>
      </c>
      <c r="CO152">
        <v>150407242</v>
      </c>
      <c r="CP152">
        <v>153139895</v>
      </c>
      <c r="CQ152">
        <v>155860066</v>
      </c>
      <c r="CR152">
        <v>158645463</v>
      </c>
      <c r="CS152">
        <v>161513324</v>
      </c>
      <c r="CT152">
        <v>164445596</v>
      </c>
      <c r="CU152">
        <v>167442258</v>
      </c>
      <c r="CV152">
        <v>170494367</v>
      </c>
      <c r="CW152">
        <v>173593383</v>
      </c>
    </row>
    <row r="153" spans="2:101" ht="14.25" customHeight="1" x14ac:dyDescent="0.25">
      <c r="B153" t="s">
        <v>111</v>
      </c>
      <c r="C153" t="s">
        <v>394</v>
      </c>
      <c r="D153">
        <v>74.912682926829277</v>
      </c>
      <c r="E153">
        <v>75.387024390243923</v>
      </c>
      <c r="F153">
        <v>75.811048780487809</v>
      </c>
      <c r="G153">
        <v>76.19565853658537</v>
      </c>
      <c r="I153" t="s">
        <v>246</v>
      </c>
      <c r="J153">
        <v>8166.2690128243366</v>
      </c>
      <c r="K153">
        <v>8225.9424330136444</v>
      </c>
      <c r="L153">
        <v>8094.563196779387</v>
      </c>
      <c r="M153">
        <v>8369.7508258529215</v>
      </c>
      <c r="N153" s="38"/>
      <c r="O153" t="s">
        <v>246</v>
      </c>
      <c r="P153">
        <v>2.4595472490130561</v>
      </c>
      <c r="Q153">
        <v>1.5569688835868334</v>
      </c>
      <c r="R153">
        <v>-5.4171544393909414</v>
      </c>
      <c r="S153">
        <v>-2.6677872800550517</v>
      </c>
      <c r="T153">
        <v>1.3722157092614253</v>
      </c>
      <c r="U153">
        <f t="shared" si="172"/>
        <v>-0.53924197551693565</v>
      </c>
      <c r="V153" s="38"/>
      <c r="W153" t="s">
        <v>246</v>
      </c>
      <c r="X153" t="s">
        <v>624</v>
      </c>
      <c r="Y153">
        <v>0.51877524491282878</v>
      </c>
      <c r="Z153">
        <v>0.52609285355547331</v>
      </c>
      <c r="AA153">
        <v>0.53328143527199878</v>
      </c>
      <c r="AB153">
        <v>0.54528465055902631</v>
      </c>
      <c r="AC153">
        <v>0.58165491538199765</v>
      </c>
      <c r="AD153">
        <v>0.61737664859311192</v>
      </c>
      <c r="AE153">
        <f t="shared" si="173"/>
        <v>0.6</v>
      </c>
      <c r="AG153" s="277" t="s">
        <v>148</v>
      </c>
      <c r="AH153" s="277">
        <v>0</v>
      </c>
      <c r="AI153" s="277">
        <v>0</v>
      </c>
      <c r="AJ153" s="277">
        <v>0</v>
      </c>
      <c r="AK153" s="277">
        <v>0</v>
      </c>
      <c r="AL153" s="277">
        <v>0</v>
      </c>
      <c r="AM153" s="277">
        <v>0</v>
      </c>
      <c r="AN153" s="277">
        <v>0</v>
      </c>
      <c r="AO153" s="277">
        <v>0</v>
      </c>
      <c r="AP153" s="277">
        <v>10</v>
      </c>
      <c r="AQ153" s="277">
        <v>0</v>
      </c>
      <c r="AR153" s="277">
        <v>10</v>
      </c>
      <c r="AS153" s="277" t="s">
        <v>148</v>
      </c>
      <c r="AT153" s="277">
        <v>0</v>
      </c>
      <c r="AU153" s="277">
        <v>0</v>
      </c>
      <c r="AV153" s="277">
        <v>0</v>
      </c>
      <c r="AW153" s="277">
        <v>0</v>
      </c>
      <c r="AX153" s="277">
        <v>0</v>
      </c>
      <c r="AY153" s="277">
        <v>0</v>
      </c>
      <c r="AZ153" s="277">
        <v>0</v>
      </c>
      <c r="BA153" s="277">
        <v>0</v>
      </c>
      <c r="BB153" s="277">
        <v>0</v>
      </c>
      <c r="BC153" s="277">
        <v>0</v>
      </c>
      <c r="BD153" s="277">
        <v>0</v>
      </c>
      <c r="BE153" s="277" t="s">
        <v>148</v>
      </c>
      <c r="BF153" s="277">
        <v>0</v>
      </c>
      <c r="BG153" s="277">
        <v>0</v>
      </c>
      <c r="BH153" s="277">
        <v>0</v>
      </c>
      <c r="BI153" s="277">
        <v>0</v>
      </c>
      <c r="BJ153" s="277">
        <v>1500</v>
      </c>
      <c r="BK153" s="277">
        <v>0</v>
      </c>
      <c r="BL153" s="277">
        <v>0</v>
      </c>
      <c r="BM153" s="277">
        <v>0</v>
      </c>
      <c r="BN153" s="277">
        <v>0</v>
      </c>
      <c r="BO153" s="277">
        <v>0</v>
      </c>
      <c r="BP153" s="277">
        <v>1500</v>
      </c>
      <c r="BQ153" s="221"/>
      <c r="BR153" s="279">
        <f t="shared" si="198"/>
        <v>5058225347.5263472</v>
      </c>
      <c r="BS153" s="279">
        <f t="shared" si="199"/>
        <v>2164174</v>
      </c>
      <c r="BT153" s="280">
        <f t="shared" si="200"/>
        <v>4.6207005536523402E-6</v>
      </c>
      <c r="BU153" s="280">
        <f t="shared" si="201"/>
        <v>0</v>
      </c>
      <c r="BV153" s="280">
        <f t="shared" si="202"/>
        <v>2.9654669314674829E-4</v>
      </c>
      <c r="BX153" t="s">
        <v>246</v>
      </c>
      <c r="BY153">
        <f t="shared" si="174"/>
        <v>1760370424.1503956</v>
      </c>
      <c r="BZ153">
        <v>119863000</v>
      </c>
      <c r="CA153">
        <v>124656000</v>
      </c>
      <c r="CB153">
        <v>119455000</v>
      </c>
      <c r="CC153">
        <v>122728000</v>
      </c>
      <c r="CD153">
        <v>133560000</v>
      </c>
      <c r="CE153">
        <v>145428000</v>
      </c>
      <c r="CF153">
        <v>156614000</v>
      </c>
      <c r="CG153">
        <v>164289000</v>
      </c>
      <c r="CH153">
        <v>166394363.535</v>
      </c>
      <c r="CI153">
        <v>164691982.80167341</v>
      </c>
      <c r="CJ153">
        <v>171345538.90686101</v>
      </c>
      <c r="CK153" s="14">
        <f t="shared" ref="CK153" si="207">CJ153</f>
        <v>171345538.90686101</v>
      </c>
      <c r="CL153">
        <f t="shared" si="176"/>
        <v>239201</v>
      </c>
      <c r="CM153">
        <v>19172</v>
      </c>
      <c r="CN153">
        <v>19402</v>
      </c>
      <c r="CO153">
        <v>19573</v>
      </c>
      <c r="CP153">
        <v>19698</v>
      </c>
      <c r="CQ153">
        <v>19803</v>
      </c>
      <c r="CR153">
        <v>19906</v>
      </c>
      <c r="CS153">
        <v>20011</v>
      </c>
      <c r="CT153">
        <v>20118</v>
      </c>
      <c r="CU153">
        <v>20228</v>
      </c>
      <c r="CV153">
        <v>20346</v>
      </c>
      <c r="CW153">
        <v>20472</v>
      </c>
    </row>
    <row r="154" spans="2:101" ht="14.25" customHeight="1" x14ac:dyDescent="0.25">
      <c r="B154" t="s">
        <v>112</v>
      </c>
      <c r="C154" t="s">
        <v>395</v>
      </c>
      <c r="D154">
        <v>49.311243902439031</v>
      </c>
      <c r="E154">
        <v>49.710756097560981</v>
      </c>
      <c r="F154">
        <v>50.12019512195122</v>
      </c>
      <c r="G154">
        <v>50.53604878048781</v>
      </c>
      <c r="I154" t="s">
        <v>134</v>
      </c>
      <c r="J154">
        <v>5907.4699321598973</v>
      </c>
      <c r="K154">
        <v>6805.8383901068755</v>
      </c>
      <c r="L154">
        <v>7137.9857482926291</v>
      </c>
      <c r="M154">
        <v>7588.8939353690121</v>
      </c>
      <c r="N154" s="38"/>
      <c r="O154" t="s">
        <v>134</v>
      </c>
      <c r="P154">
        <v>6.6744192049373936</v>
      </c>
      <c r="Q154">
        <v>10.235904219428704</v>
      </c>
      <c r="R154">
        <v>8.9159835000775445</v>
      </c>
      <c r="S154">
        <v>0.75714486439078144</v>
      </c>
      <c r="T154">
        <v>3.1940173902076197</v>
      </c>
      <c r="U154">
        <f t="shared" si="172"/>
        <v>5.9554938358084089</v>
      </c>
      <c r="V154" s="38"/>
      <c r="W154" t="s">
        <v>134</v>
      </c>
      <c r="X154" t="s">
        <v>421</v>
      </c>
      <c r="Y154">
        <v>1.7554798042853008</v>
      </c>
      <c r="Z154">
        <v>1.7224618948160328</v>
      </c>
      <c r="AA154">
        <v>1.6881616623847799</v>
      </c>
      <c r="AB154">
        <v>1.6520333808073162</v>
      </c>
      <c r="AC154">
        <v>1.6136305167330549</v>
      </c>
      <c r="AD154">
        <v>1.5739312041201765</v>
      </c>
      <c r="AE154">
        <f t="shared" si="173"/>
        <v>1.6</v>
      </c>
      <c r="AG154" s="277" t="s">
        <v>150</v>
      </c>
      <c r="AH154" s="277">
        <v>0</v>
      </c>
      <c r="AI154" s="277">
        <v>0</v>
      </c>
      <c r="AJ154" s="277">
        <v>168</v>
      </c>
      <c r="AK154" s="277">
        <v>0</v>
      </c>
      <c r="AL154" s="277">
        <v>294</v>
      </c>
      <c r="AM154" s="277">
        <v>0</v>
      </c>
      <c r="AN154" s="277">
        <v>0</v>
      </c>
      <c r="AO154" s="277">
        <v>0</v>
      </c>
      <c r="AP154" s="277">
        <v>0</v>
      </c>
      <c r="AQ154" s="277">
        <v>0</v>
      </c>
      <c r="AR154" s="277">
        <v>462</v>
      </c>
      <c r="AS154" s="277" t="s">
        <v>150</v>
      </c>
      <c r="AT154" s="277">
        <v>0</v>
      </c>
      <c r="AU154" s="277">
        <v>0</v>
      </c>
      <c r="AV154" s="277">
        <v>0</v>
      </c>
      <c r="AW154" s="277">
        <v>0</v>
      </c>
      <c r="AX154" s="277">
        <v>97</v>
      </c>
      <c r="AY154" s="277">
        <v>0</v>
      </c>
      <c r="AZ154" s="277">
        <v>0</v>
      </c>
      <c r="BA154" s="277">
        <v>0</v>
      </c>
      <c r="BB154" s="277">
        <v>0</v>
      </c>
      <c r="BC154" s="277">
        <v>0</v>
      </c>
      <c r="BD154" s="277">
        <v>97</v>
      </c>
      <c r="BE154" s="277" t="s">
        <v>150</v>
      </c>
      <c r="BF154" s="277">
        <v>0</v>
      </c>
      <c r="BG154" s="277">
        <v>0</v>
      </c>
      <c r="BH154" s="277">
        <v>0</v>
      </c>
      <c r="BI154" s="277">
        <v>0</v>
      </c>
      <c r="BJ154" s="277">
        <v>900000</v>
      </c>
      <c r="BK154" s="277">
        <v>0</v>
      </c>
      <c r="BL154" s="277">
        <v>0</v>
      </c>
      <c r="BM154" s="277">
        <v>0</v>
      </c>
      <c r="BN154" s="277">
        <v>0</v>
      </c>
      <c r="BO154" s="277">
        <v>0</v>
      </c>
      <c r="BP154" s="277">
        <v>900000</v>
      </c>
      <c r="BQ154" s="221"/>
      <c r="BR154" s="279">
        <f t="shared" si="198"/>
        <v>3800319227482.5811</v>
      </c>
      <c r="BS154" s="279">
        <f t="shared" si="199"/>
        <v>289954706</v>
      </c>
      <c r="BT154" s="280">
        <f t="shared" si="200"/>
        <v>1.5933523079290873E-6</v>
      </c>
      <c r="BU154" s="280">
        <f t="shared" si="201"/>
        <v>3.3453500837472179E-7</v>
      </c>
      <c r="BV154" s="280">
        <f t="shared" si="202"/>
        <v>2.3682221048471782E-4</v>
      </c>
      <c r="BX154" t="s">
        <v>134</v>
      </c>
      <c r="BY154">
        <f t="shared" si="174"/>
        <v>216481147939.56891</v>
      </c>
      <c r="BZ154">
        <v>11620500000</v>
      </c>
      <c r="CA154">
        <v>11807500000</v>
      </c>
      <c r="CB154">
        <v>12272400000</v>
      </c>
      <c r="CC154">
        <v>12933200000</v>
      </c>
      <c r="CD154">
        <v>14179300000</v>
      </c>
      <c r="CE154">
        <v>15464700000</v>
      </c>
      <c r="CF154">
        <v>17137000000</v>
      </c>
      <c r="CG154">
        <v>19794000000</v>
      </c>
      <c r="CH154">
        <v>23184000000</v>
      </c>
      <c r="CI154">
        <v>24711000000</v>
      </c>
      <c r="CJ154">
        <v>26688773969.784451</v>
      </c>
      <c r="CK154" s="14">
        <f t="shared" ref="CK154" si="208">CJ154</f>
        <v>26688773969.784451</v>
      </c>
      <c r="CL154">
        <f t="shared" si="176"/>
        <v>39131023</v>
      </c>
      <c r="CM154">
        <v>2956126</v>
      </c>
      <c r="CN154">
        <v>3012635</v>
      </c>
      <c r="CO154">
        <v>3069123</v>
      </c>
      <c r="CP154">
        <v>3125565</v>
      </c>
      <c r="CQ154">
        <v>3181969</v>
      </c>
      <c r="CR154">
        <v>3238321</v>
      </c>
      <c r="CS154">
        <v>3294583</v>
      </c>
      <c r="CT154">
        <v>3350673</v>
      </c>
      <c r="CU154">
        <v>3406487</v>
      </c>
      <c r="CV154">
        <v>3461901</v>
      </c>
      <c r="CW154">
        <v>3516820</v>
      </c>
    </row>
    <row r="155" spans="2:101" ht="14.25" customHeight="1" x14ac:dyDescent="0.25">
      <c r="B155" t="s">
        <v>113</v>
      </c>
      <c r="C155" t="s">
        <v>396</v>
      </c>
      <c r="D155">
        <v>78.548780487804891</v>
      </c>
      <c r="E155">
        <v>79.443902439024399</v>
      </c>
      <c r="F155">
        <v>79.431707317073176</v>
      </c>
      <c r="G155">
        <v>79.895121951219537</v>
      </c>
      <c r="I155" t="s">
        <v>247</v>
      </c>
      <c r="J155">
        <v>989.52300589901779</v>
      </c>
      <c r="K155">
        <v>1223.0939962100147</v>
      </c>
      <c r="L155">
        <v>1180.6904331869566</v>
      </c>
      <c r="M155">
        <v>1382.2805879515881</v>
      </c>
      <c r="N155" s="38"/>
      <c r="O155" t="s">
        <v>247</v>
      </c>
      <c r="P155">
        <v>0.12902656560022763</v>
      </c>
      <c r="Q155">
        <v>4.6627366697689752</v>
      </c>
      <c r="R155">
        <v>4.2079751355418722</v>
      </c>
      <c r="S155">
        <v>3.0748267921121766</v>
      </c>
      <c r="T155">
        <v>5.5606457958906788</v>
      </c>
      <c r="U155">
        <f t="shared" si="172"/>
        <v>3.5270421917827859</v>
      </c>
      <c r="V155" s="38"/>
      <c r="W155" t="s">
        <v>247</v>
      </c>
      <c r="X155" t="s">
        <v>422</v>
      </c>
      <c r="Y155">
        <v>2.4462733431138526</v>
      </c>
      <c r="Z155">
        <v>2.422723425021474</v>
      </c>
      <c r="AA155">
        <v>2.3953099842552601</v>
      </c>
      <c r="AB155">
        <v>2.3632495107810381</v>
      </c>
      <c r="AC155">
        <v>2.3255754730951246</v>
      </c>
      <c r="AD155">
        <v>2.284559769906922</v>
      </c>
      <c r="AE155">
        <f t="shared" si="173"/>
        <v>2.2999999999999998</v>
      </c>
      <c r="AG155" s="277" t="s">
        <v>151</v>
      </c>
      <c r="AH155" s="277">
        <v>0</v>
      </c>
      <c r="AI155" s="277">
        <v>0</v>
      </c>
      <c r="AJ155" s="277">
        <v>343</v>
      </c>
      <c r="AK155" s="277">
        <v>0</v>
      </c>
      <c r="AL155" s="277">
        <v>53</v>
      </c>
      <c r="AM155" s="277">
        <v>0</v>
      </c>
      <c r="AN155" s="277">
        <v>0</v>
      </c>
      <c r="AO155" s="277">
        <v>0</v>
      </c>
      <c r="AP155" s="277">
        <v>2</v>
      </c>
      <c r="AQ155" s="277">
        <v>0</v>
      </c>
      <c r="AR155" s="277">
        <v>398</v>
      </c>
      <c r="AS155" s="277" t="s">
        <v>151</v>
      </c>
      <c r="AT155" s="277">
        <v>0</v>
      </c>
      <c r="AU155" s="277">
        <v>0</v>
      </c>
      <c r="AV155" s="277">
        <v>0</v>
      </c>
      <c r="AW155" s="277">
        <v>0</v>
      </c>
      <c r="AX155" s="277">
        <v>63</v>
      </c>
      <c r="AY155" s="277">
        <v>0</v>
      </c>
      <c r="AZ155" s="277">
        <v>0</v>
      </c>
      <c r="BA155" s="277">
        <v>0</v>
      </c>
      <c r="BB155" s="277">
        <v>0</v>
      </c>
      <c r="BC155" s="277">
        <v>0</v>
      </c>
      <c r="BD155" s="277">
        <v>63</v>
      </c>
      <c r="BE155" s="277" t="s">
        <v>151</v>
      </c>
      <c r="BF155" s="277">
        <v>0</v>
      </c>
      <c r="BG155" s="277">
        <v>0</v>
      </c>
      <c r="BH155" s="277">
        <v>0</v>
      </c>
      <c r="BI155" s="277">
        <v>0</v>
      </c>
      <c r="BJ155" s="277">
        <v>40979</v>
      </c>
      <c r="BK155" s="277">
        <v>0</v>
      </c>
      <c r="BL155" s="277">
        <v>0</v>
      </c>
      <c r="BM155" s="277">
        <v>0</v>
      </c>
      <c r="BN155" s="277">
        <v>0</v>
      </c>
      <c r="BO155" s="277">
        <v>0</v>
      </c>
      <c r="BP155" s="277">
        <v>40979</v>
      </c>
      <c r="BQ155" s="221"/>
      <c r="BR155" s="279">
        <f t="shared" si="198"/>
        <v>111139367154.1517</v>
      </c>
      <c r="BS155" s="279">
        <f t="shared" si="199"/>
        <v>132444731</v>
      </c>
      <c r="BT155" s="280">
        <f t="shared" si="200"/>
        <v>3.0050270553986781E-6</v>
      </c>
      <c r="BU155" s="280">
        <f t="shared" si="201"/>
        <v>4.7567011178421286E-7</v>
      </c>
      <c r="BV155" s="280">
        <f t="shared" si="202"/>
        <v>3.6871723358980089E-4</v>
      </c>
      <c r="BX155" t="s">
        <v>247</v>
      </c>
      <c r="BY155">
        <f t="shared" si="174"/>
        <v>68780132147.677444</v>
      </c>
      <c r="BZ155">
        <v>3521348154.7966666</v>
      </c>
      <c r="CA155">
        <v>3081029665.9823308</v>
      </c>
      <c r="CB155">
        <v>2999542369.4211669</v>
      </c>
      <c r="CC155">
        <v>3536459119.8820891</v>
      </c>
      <c r="CD155">
        <v>3927114456.8430958</v>
      </c>
      <c r="CE155">
        <v>4901584516.1290321</v>
      </c>
      <c r="CF155">
        <v>5598700444.4444447</v>
      </c>
      <c r="CG155">
        <v>6329292929.2929287</v>
      </c>
      <c r="CH155">
        <v>8010370370.3703699</v>
      </c>
      <c r="CI155">
        <v>7914594202.898551</v>
      </c>
      <c r="CJ155">
        <v>9480047958.8083858</v>
      </c>
      <c r="CK155" s="14">
        <f t="shared" ref="CK155" si="209">CJ155</f>
        <v>9480047958.8083858</v>
      </c>
      <c r="CL155">
        <f t="shared" si="176"/>
        <v>74014341</v>
      </c>
      <c r="CM155">
        <v>5378824</v>
      </c>
      <c r="CN155">
        <v>5518586</v>
      </c>
      <c r="CO155">
        <v>5659946</v>
      </c>
      <c r="CP155">
        <v>5803029</v>
      </c>
      <c r="CQ155">
        <v>5948135</v>
      </c>
      <c r="CR155">
        <v>6095437</v>
      </c>
      <c r="CS155">
        <v>6244916</v>
      </c>
      <c r="CT155">
        <v>6396307</v>
      </c>
      <c r="CU155">
        <v>6549268</v>
      </c>
      <c r="CV155">
        <v>6703361</v>
      </c>
      <c r="CW155">
        <v>6858266</v>
      </c>
    </row>
    <row r="156" spans="2:101" ht="14.25" customHeight="1" x14ac:dyDescent="0.25">
      <c r="B156" t="s">
        <v>235</v>
      </c>
      <c r="C156" t="s">
        <v>621</v>
      </c>
      <c r="I156" t="s">
        <v>135</v>
      </c>
      <c r="J156">
        <v>1997.3469723645694</v>
      </c>
      <c r="K156">
        <v>2708.2664326832555</v>
      </c>
      <c r="L156">
        <v>2245.3283511240484</v>
      </c>
      <c r="M156">
        <v>2840.3495957240602</v>
      </c>
      <c r="N156" s="38"/>
      <c r="O156" t="s">
        <v>135</v>
      </c>
      <c r="P156">
        <v>2.399184403949107</v>
      </c>
      <c r="Q156">
        <v>4.829993241950632</v>
      </c>
      <c r="R156">
        <v>3.9422986743187494</v>
      </c>
      <c r="S156">
        <v>-5.5393894645717268</v>
      </c>
      <c r="T156">
        <v>13.037872531542945</v>
      </c>
      <c r="U156">
        <f t="shared" si="172"/>
        <v>3.7339918774379415</v>
      </c>
      <c r="V156" s="38"/>
      <c r="W156" t="s">
        <v>135</v>
      </c>
      <c r="X156" t="s">
        <v>423</v>
      </c>
      <c r="Y156">
        <v>1.8996430081748001</v>
      </c>
      <c r="Z156">
        <v>1.8609164144686343</v>
      </c>
      <c r="AA156">
        <v>1.8255616775029297</v>
      </c>
      <c r="AB156">
        <v>1.7968282536481546</v>
      </c>
      <c r="AC156">
        <v>1.7761970296160254</v>
      </c>
      <c r="AD156">
        <v>1.7607851966197023</v>
      </c>
      <c r="AE156">
        <f t="shared" si="173"/>
        <v>1.8</v>
      </c>
      <c r="AG156" s="277" t="s">
        <v>152</v>
      </c>
      <c r="AH156" s="277">
        <v>0</v>
      </c>
      <c r="AI156" s="277">
        <v>0</v>
      </c>
      <c r="AJ156" s="277">
        <v>0</v>
      </c>
      <c r="AK156" s="277">
        <v>5</v>
      </c>
      <c r="AL156" s="277">
        <v>2</v>
      </c>
      <c r="AM156" s="277">
        <v>0</v>
      </c>
      <c r="AN156" s="277">
        <v>0</v>
      </c>
      <c r="AO156" s="277">
        <v>0</v>
      </c>
      <c r="AP156" s="277">
        <v>0</v>
      </c>
      <c r="AQ156" s="277">
        <v>0</v>
      </c>
      <c r="AR156" s="277">
        <v>7</v>
      </c>
      <c r="AS156" s="277" t="s">
        <v>152</v>
      </c>
      <c r="AT156" s="277">
        <v>0</v>
      </c>
      <c r="AU156" s="277">
        <v>0</v>
      </c>
      <c r="AV156" s="277">
        <v>0</v>
      </c>
      <c r="AW156" s="277">
        <v>500</v>
      </c>
      <c r="AX156" s="277">
        <v>0</v>
      </c>
      <c r="AY156" s="277">
        <v>0</v>
      </c>
      <c r="AZ156" s="277">
        <v>0</v>
      </c>
      <c r="BA156" s="277">
        <v>0</v>
      </c>
      <c r="BB156" s="277">
        <v>0</v>
      </c>
      <c r="BC156" s="277">
        <v>0</v>
      </c>
      <c r="BD156" s="277">
        <v>500</v>
      </c>
      <c r="BE156" s="277" t="s">
        <v>152</v>
      </c>
      <c r="BF156" s="277">
        <v>0</v>
      </c>
      <c r="BG156" s="277">
        <v>0</v>
      </c>
      <c r="BH156" s="277">
        <v>0</v>
      </c>
      <c r="BI156" s="277">
        <v>0</v>
      </c>
      <c r="BJ156" s="277">
        <v>0</v>
      </c>
      <c r="BK156" s="277">
        <v>0</v>
      </c>
      <c r="BL156" s="277">
        <v>0</v>
      </c>
      <c r="BM156" s="277">
        <v>0</v>
      </c>
      <c r="BN156" s="277">
        <v>0</v>
      </c>
      <c r="BO156" s="277">
        <v>0</v>
      </c>
      <c r="BP156" s="277">
        <v>0</v>
      </c>
      <c r="BQ156" s="221"/>
      <c r="BR156" s="279">
        <f t="shared" si="198"/>
        <v>333938805669.73346</v>
      </c>
      <c r="BS156" s="279">
        <f t="shared" si="199"/>
        <v>88953651</v>
      </c>
      <c r="BT156" s="280">
        <f t="shared" si="200"/>
        <v>7.8692666588805895E-8</v>
      </c>
      <c r="BU156" s="280">
        <f t="shared" si="201"/>
        <v>5.6209047563432785E-6</v>
      </c>
      <c r="BV156" s="280">
        <f t="shared" si="202"/>
        <v>0</v>
      </c>
      <c r="BX156" t="s">
        <v>135</v>
      </c>
      <c r="BY156">
        <f t="shared" si="174"/>
        <v>127813907820.29852</v>
      </c>
      <c r="BZ156">
        <v>7071265939.0775585</v>
      </c>
      <c r="CA156">
        <v>6445764900.7525759</v>
      </c>
      <c r="CB156">
        <v>5045545608.5670586</v>
      </c>
      <c r="CC156">
        <v>5551643681.1119804</v>
      </c>
      <c r="CD156">
        <v>6949760482.9588909</v>
      </c>
      <c r="CE156">
        <v>7473231061.9598055</v>
      </c>
      <c r="CF156">
        <v>9275210016.3917351</v>
      </c>
      <c r="CG156">
        <v>12222355341.255648</v>
      </c>
      <c r="CH156">
        <v>16873155276.093391</v>
      </c>
      <c r="CI156">
        <v>14239629907.366793</v>
      </c>
      <c r="CJ156">
        <v>18333172802.381542</v>
      </c>
      <c r="CK156" s="14">
        <f t="shared" ref="CK156" si="210">CJ156</f>
        <v>18333172802.381542</v>
      </c>
      <c r="CL156">
        <f t="shared" si="176"/>
        <v>71331697</v>
      </c>
      <c r="CM156">
        <v>5343539</v>
      </c>
      <c r="CN156">
        <v>5453921</v>
      </c>
      <c r="CO156">
        <v>5564709</v>
      </c>
      <c r="CP156">
        <v>5675754</v>
      </c>
      <c r="CQ156">
        <v>5786836</v>
      </c>
      <c r="CR156">
        <v>5897816</v>
      </c>
      <c r="CS156">
        <v>6008597</v>
      </c>
      <c r="CT156">
        <v>6119295</v>
      </c>
      <c r="CU156">
        <v>6230242</v>
      </c>
      <c r="CV156">
        <v>6341892</v>
      </c>
      <c r="CW156">
        <v>6454548</v>
      </c>
    </row>
    <row r="157" spans="2:101" ht="14.25" customHeight="1" x14ac:dyDescent="0.25">
      <c r="B157" t="s">
        <v>114</v>
      </c>
      <c r="C157" t="s">
        <v>397</v>
      </c>
      <c r="D157">
        <v>57.326195121951223</v>
      </c>
      <c r="E157">
        <v>57.470268292682938</v>
      </c>
      <c r="F157">
        <v>57.668243902439031</v>
      </c>
      <c r="G157">
        <v>57.919634146341473</v>
      </c>
      <c r="I157" t="s">
        <v>136</v>
      </c>
      <c r="J157">
        <v>3807.1789535100693</v>
      </c>
      <c r="K157">
        <v>4455.6523763946152</v>
      </c>
      <c r="L157">
        <v>4412.390256970587</v>
      </c>
      <c r="M157">
        <v>5401.3701345460177</v>
      </c>
      <c r="N157" s="38"/>
      <c r="O157" t="s">
        <v>136</v>
      </c>
      <c r="P157">
        <v>6.5511452707849145</v>
      </c>
      <c r="Q157">
        <v>7.7468454543124778</v>
      </c>
      <c r="R157">
        <v>8.6566278030695116</v>
      </c>
      <c r="S157">
        <v>-0.22289777211732087</v>
      </c>
      <c r="T157">
        <v>7.6201081583057544</v>
      </c>
      <c r="U157">
        <f t="shared" si="172"/>
        <v>6.0703657828710673</v>
      </c>
      <c r="V157" s="38"/>
      <c r="W157" t="s">
        <v>136</v>
      </c>
      <c r="X157" t="s">
        <v>424</v>
      </c>
      <c r="Y157">
        <v>1.155966757579983</v>
      </c>
      <c r="Z157">
        <v>1.1100416521998513</v>
      </c>
      <c r="AA157">
        <v>1.0697150581319961</v>
      </c>
      <c r="AB157">
        <v>1.0498527136677342</v>
      </c>
      <c r="AC157">
        <v>1.0548128938636991</v>
      </c>
      <c r="AD157">
        <v>1.0765698348323889</v>
      </c>
      <c r="AE157">
        <f t="shared" si="173"/>
        <v>1.1000000000000001</v>
      </c>
      <c r="AG157" s="277" t="s">
        <v>922</v>
      </c>
      <c r="AH157" s="277">
        <v>0</v>
      </c>
      <c r="AI157" s="277">
        <v>0</v>
      </c>
      <c r="AJ157" s="277">
        <v>0</v>
      </c>
      <c r="AK157" s="277">
        <v>6</v>
      </c>
      <c r="AL157" s="277">
        <v>2</v>
      </c>
      <c r="AM157" s="277">
        <v>0</v>
      </c>
      <c r="AN157" s="277">
        <v>0</v>
      </c>
      <c r="AO157" s="277">
        <v>0</v>
      </c>
      <c r="AP157" s="277">
        <v>0</v>
      </c>
      <c r="AQ157" s="277">
        <v>0</v>
      </c>
      <c r="AR157" s="277">
        <v>8</v>
      </c>
      <c r="AS157" s="277" t="s">
        <v>922</v>
      </c>
      <c r="AT157" s="277">
        <v>0</v>
      </c>
      <c r="AU157" s="277">
        <v>0</v>
      </c>
      <c r="AV157" s="277">
        <v>0</v>
      </c>
      <c r="AW157" s="277">
        <v>70</v>
      </c>
      <c r="AX157" s="277">
        <v>0</v>
      </c>
      <c r="AY157" s="277">
        <v>0</v>
      </c>
      <c r="AZ157" s="277">
        <v>0</v>
      </c>
      <c r="BA157" s="277">
        <v>0</v>
      </c>
      <c r="BB157" s="277">
        <v>0</v>
      </c>
      <c r="BC157" s="277">
        <v>0</v>
      </c>
      <c r="BD157" s="277">
        <v>70</v>
      </c>
      <c r="BE157" s="277" t="s">
        <v>984</v>
      </c>
      <c r="BF157" s="277">
        <v>0</v>
      </c>
      <c r="BG157" s="277">
        <v>0</v>
      </c>
      <c r="BH157" s="277">
        <v>0</v>
      </c>
      <c r="BI157" s="277">
        <v>0</v>
      </c>
      <c r="BJ157" s="277">
        <v>0</v>
      </c>
      <c r="BK157" s="277">
        <v>0</v>
      </c>
      <c r="BL157" s="277">
        <v>0</v>
      </c>
      <c r="BM157" s="277">
        <v>0</v>
      </c>
      <c r="BN157" s="277">
        <v>0</v>
      </c>
      <c r="BO157" s="277">
        <v>0</v>
      </c>
      <c r="BP157" s="277">
        <v>0</v>
      </c>
      <c r="BQ157" s="221"/>
      <c r="BR157" s="279"/>
      <c r="BS157" s="279"/>
      <c r="BT157" s="280"/>
      <c r="BU157" s="280"/>
      <c r="BV157" s="280"/>
      <c r="BX157" t="s">
        <v>136</v>
      </c>
      <c r="BY157">
        <f t="shared" si="174"/>
        <v>1141844275091.8845</v>
      </c>
      <c r="BZ157">
        <v>53290390318.024948</v>
      </c>
      <c r="CA157">
        <v>53935760985.210205</v>
      </c>
      <c r="CB157">
        <v>56772338815.445709</v>
      </c>
      <c r="CC157">
        <v>61346725170.052254</v>
      </c>
      <c r="CD157">
        <v>69725009964.830017</v>
      </c>
      <c r="CE157">
        <v>79385073422.330109</v>
      </c>
      <c r="CF157">
        <v>92303809835.526962</v>
      </c>
      <c r="CG157">
        <v>107233299364.52298</v>
      </c>
      <c r="CH157">
        <v>126822739599.82317</v>
      </c>
      <c r="CI157">
        <v>126923120548.98056</v>
      </c>
      <c r="CJ157">
        <v>157053003533.56891</v>
      </c>
      <c r="CK157" s="14">
        <f t="shared" ref="CK157" si="211">CJ157</f>
        <v>157053003533.56891</v>
      </c>
      <c r="CL157">
        <f t="shared" si="176"/>
        <v>331800546</v>
      </c>
      <c r="CM157">
        <v>25861887</v>
      </c>
      <c r="CN157">
        <v>26228274</v>
      </c>
      <c r="CO157">
        <v>26579252</v>
      </c>
      <c r="CP157">
        <v>26916342</v>
      </c>
      <c r="CQ157">
        <v>27242033</v>
      </c>
      <c r="CR157">
        <v>27558769</v>
      </c>
      <c r="CS157">
        <v>27866387</v>
      </c>
      <c r="CT157">
        <v>28166078</v>
      </c>
      <c r="CU157">
        <v>28463338</v>
      </c>
      <c r="CV157">
        <v>28765162</v>
      </c>
      <c r="CW157">
        <v>29076512</v>
      </c>
    </row>
    <row r="158" spans="2:101" ht="14.25" customHeight="1" x14ac:dyDescent="0.25">
      <c r="B158" t="s">
        <v>115</v>
      </c>
      <c r="C158" t="s">
        <v>398</v>
      </c>
      <c r="D158">
        <v>72.432195121951224</v>
      </c>
      <c r="E158">
        <v>72.57073170731708</v>
      </c>
      <c r="F158">
        <v>72.57073170731708</v>
      </c>
      <c r="G158">
        <v>72.882439024390251</v>
      </c>
      <c r="I158" t="s">
        <v>137</v>
      </c>
      <c r="J158">
        <v>1684.7770711553924</v>
      </c>
      <c r="K158">
        <v>1925.2133758543939</v>
      </c>
      <c r="L158">
        <v>1835.636513285584</v>
      </c>
      <c r="M158">
        <v>2140.1215913222945</v>
      </c>
      <c r="N158" s="38"/>
      <c r="O158" t="s">
        <v>137</v>
      </c>
      <c r="P158">
        <v>3.3464596544587835</v>
      </c>
      <c r="Q158">
        <v>4.7689945380053445</v>
      </c>
      <c r="R158">
        <v>2.3965235020983329</v>
      </c>
      <c r="S158">
        <v>-0.5392025767505686</v>
      </c>
      <c r="T158">
        <v>5.8345134975630799</v>
      </c>
      <c r="U158">
        <f t="shared" si="172"/>
        <v>3.1614577230749945</v>
      </c>
      <c r="V158" s="38"/>
      <c r="W158" t="s">
        <v>137</v>
      </c>
      <c r="X158" t="s">
        <v>425</v>
      </c>
      <c r="Y158">
        <v>1.899631490675074</v>
      </c>
      <c r="Z158">
        <v>1.8184486177632804</v>
      </c>
      <c r="AA158">
        <v>1.7481989996844096</v>
      </c>
      <c r="AB158">
        <v>1.7005878336810827</v>
      </c>
      <c r="AC158">
        <v>1.6824486604579543</v>
      </c>
      <c r="AD158">
        <v>1.684377253449872</v>
      </c>
      <c r="AE158">
        <f t="shared" si="173"/>
        <v>1.7</v>
      </c>
      <c r="AG158" s="277" t="s">
        <v>153</v>
      </c>
      <c r="AH158" s="277">
        <v>0</v>
      </c>
      <c r="AI158" s="277">
        <v>0</v>
      </c>
      <c r="AJ158" s="277">
        <v>0</v>
      </c>
      <c r="AK158" s="277">
        <v>0</v>
      </c>
      <c r="AL158" s="277">
        <v>0</v>
      </c>
      <c r="AM158" s="277">
        <v>0</v>
      </c>
      <c r="AN158" s="277">
        <v>0</v>
      </c>
      <c r="AO158" s="277">
        <v>0</v>
      </c>
      <c r="AP158" s="277">
        <v>0</v>
      </c>
      <c r="AQ158" s="277">
        <v>0</v>
      </c>
      <c r="AR158" s="277">
        <v>0</v>
      </c>
      <c r="AS158" s="277" t="s">
        <v>153</v>
      </c>
      <c r="AT158" s="277">
        <v>0</v>
      </c>
      <c r="AU158" s="277">
        <v>0</v>
      </c>
      <c r="AV158" s="277">
        <v>0</v>
      </c>
      <c r="AW158" s="277">
        <v>0</v>
      </c>
      <c r="AX158" s="277">
        <v>0</v>
      </c>
      <c r="AY158" s="277">
        <v>0</v>
      </c>
      <c r="AZ158" s="277">
        <v>0</v>
      </c>
      <c r="BA158" s="277">
        <v>0</v>
      </c>
      <c r="BB158" s="277">
        <v>0</v>
      </c>
      <c r="BC158" s="277">
        <v>0</v>
      </c>
      <c r="BD158" s="277">
        <v>0</v>
      </c>
      <c r="BE158" s="277" t="s">
        <v>153</v>
      </c>
      <c r="BF158" s="277">
        <v>0</v>
      </c>
      <c r="BG158" s="277">
        <v>0</v>
      </c>
      <c r="BH158" s="277">
        <v>0</v>
      </c>
      <c r="BI158" s="277">
        <v>0</v>
      </c>
      <c r="BJ158" s="277">
        <v>0</v>
      </c>
      <c r="BK158" s="277">
        <v>0</v>
      </c>
      <c r="BL158" s="277">
        <v>0</v>
      </c>
      <c r="BM158" s="277">
        <v>0</v>
      </c>
      <c r="BN158" s="277">
        <v>0</v>
      </c>
      <c r="BO158" s="277">
        <v>0</v>
      </c>
      <c r="BP158" s="277">
        <v>0</v>
      </c>
      <c r="BQ158" s="221"/>
      <c r="BR158" s="279">
        <f t="shared" ref="BR158:BR163" si="212">VLOOKUP(BE158,$BX$5:$CL$220,2,FALSE)</f>
        <v>9793054273.0182076</v>
      </c>
      <c r="BS158" s="279">
        <f t="shared" ref="BS158:BS167" si="213">VLOOKUP(BE158,$BX$5:$CL$220,15,FALSE)</f>
        <v>1011170</v>
      </c>
      <c r="BT158" s="280">
        <f t="shared" ref="BT158:BT167" si="214">AR158/BS158</f>
        <v>0</v>
      </c>
      <c r="BU158" s="280">
        <f t="shared" ref="BU158:BU167" si="215">BD158/BS158</f>
        <v>0</v>
      </c>
      <c r="BV158" s="280">
        <f t="shared" ref="BV158:BV163" si="216">BP158*1000/BR158</f>
        <v>0</v>
      </c>
      <c r="BX158" t="s">
        <v>137</v>
      </c>
      <c r="BY158">
        <f t="shared" si="174"/>
        <v>1529676973991.9563</v>
      </c>
      <c r="BZ158">
        <v>81026294681.243866</v>
      </c>
      <c r="CA158">
        <v>76261998622.891907</v>
      </c>
      <c r="CB158">
        <v>81357657790.413651</v>
      </c>
      <c r="CC158">
        <v>83908205719.801254</v>
      </c>
      <c r="CD158">
        <v>91371236939.218964</v>
      </c>
      <c r="CE158">
        <v>103065972407.85881</v>
      </c>
      <c r="CF158">
        <v>122210719245.94229</v>
      </c>
      <c r="CG158">
        <v>149359920006.39975</v>
      </c>
      <c r="CH158">
        <v>173602533345.57751</v>
      </c>
      <c r="CI158">
        <v>168333540385.11411</v>
      </c>
      <c r="CJ158">
        <v>199589447423.74707</v>
      </c>
      <c r="CK158" s="14">
        <f t="shared" ref="CK158" si="217">CJ158</f>
        <v>199589447423.74707</v>
      </c>
      <c r="CL158">
        <f t="shared" si="176"/>
        <v>1032848616</v>
      </c>
      <c r="CM158">
        <v>77309965</v>
      </c>
      <c r="CN158">
        <v>78964389</v>
      </c>
      <c r="CO158">
        <v>80630416</v>
      </c>
      <c r="CP158">
        <v>82293990</v>
      </c>
      <c r="CQ158">
        <v>83936698</v>
      </c>
      <c r="CR158">
        <v>85546427</v>
      </c>
      <c r="CS158">
        <v>87116275</v>
      </c>
      <c r="CT158">
        <v>88652631</v>
      </c>
      <c r="CU158">
        <v>90173139</v>
      </c>
      <c r="CV158">
        <v>91703090</v>
      </c>
      <c r="CW158">
        <v>93260798</v>
      </c>
    </row>
    <row r="159" spans="2:101" ht="14.25" customHeight="1" x14ac:dyDescent="0.25">
      <c r="B159" t="s">
        <v>237</v>
      </c>
      <c r="C159" t="s">
        <v>622</v>
      </c>
      <c r="D159">
        <v>76.949390243902442</v>
      </c>
      <c r="E159">
        <v>77.155975609756112</v>
      </c>
      <c r="F159">
        <v>77.326292682926834</v>
      </c>
      <c r="G159">
        <v>77.4628048780488</v>
      </c>
      <c r="I159" t="s">
        <v>138</v>
      </c>
      <c r="J159">
        <v>11157.273191961935</v>
      </c>
      <c r="K159">
        <v>13885.64174984232</v>
      </c>
      <c r="L159">
        <v>11285.298441855664</v>
      </c>
      <c r="M159">
        <v>12293.035160364132</v>
      </c>
      <c r="N159" s="38"/>
      <c r="O159" t="s">
        <v>138</v>
      </c>
      <c r="P159">
        <v>6.2948248731360366</v>
      </c>
      <c r="Q159">
        <v>6.8432787742675316</v>
      </c>
      <c r="R159">
        <v>5.1122135638113235</v>
      </c>
      <c r="S159">
        <v>1.5371375065462303</v>
      </c>
      <c r="T159">
        <v>3.8558572679344962</v>
      </c>
      <c r="U159">
        <f t="shared" si="172"/>
        <v>4.7286623971391233</v>
      </c>
      <c r="V159" s="38"/>
      <c r="W159" t="s">
        <v>138</v>
      </c>
      <c r="X159" t="s">
        <v>426</v>
      </c>
      <c r="Y159">
        <v>-4.3878234022242085E-2</v>
      </c>
      <c r="Z159">
        <v>-6.3370574292663157E-2</v>
      </c>
      <c r="AA159">
        <v>-5.4305020803870743E-2</v>
      </c>
      <c r="AB159">
        <v>1.3637379682709129E-2</v>
      </c>
      <c r="AC159">
        <v>6.7763227021234967E-2</v>
      </c>
      <c r="AD159">
        <v>9.4014749646832596E-2</v>
      </c>
      <c r="AE159">
        <f t="shared" si="173"/>
        <v>0.1</v>
      </c>
      <c r="AG159" s="277" t="s">
        <v>154</v>
      </c>
      <c r="AH159" s="277">
        <v>0</v>
      </c>
      <c r="AI159" s="277">
        <v>0</v>
      </c>
      <c r="AJ159" s="277">
        <v>286</v>
      </c>
      <c r="AK159" s="277">
        <v>0</v>
      </c>
      <c r="AL159" s="277">
        <v>133</v>
      </c>
      <c r="AM159" s="277">
        <v>0</v>
      </c>
      <c r="AN159" s="277">
        <v>0</v>
      </c>
      <c r="AO159" s="277">
        <v>0</v>
      </c>
      <c r="AP159" s="277">
        <v>0</v>
      </c>
      <c r="AQ159" s="277">
        <v>0</v>
      </c>
      <c r="AR159" s="277">
        <v>419</v>
      </c>
      <c r="AS159" s="277" t="s">
        <v>154</v>
      </c>
      <c r="AT159" s="277">
        <v>0</v>
      </c>
      <c r="AU159" s="277">
        <v>0</v>
      </c>
      <c r="AV159" s="277">
        <v>0</v>
      </c>
      <c r="AW159" s="277">
        <v>0</v>
      </c>
      <c r="AX159" s="277">
        <v>15</v>
      </c>
      <c r="AY159" s="277">
        <v>0</v>
      </c>
      <c r="AZ159" s="277">
        <v>0</v>
      </c>
      <c r="BA159" s="277">
        <v>0</v>
      </c>
      <c r="BB159" s="277">
        <v>0</v>
      </c>
      <c r="BC159" s="277">
        <v>0</v>
      </c>
      <c r="BD159" s="277">
        <v>15</v>
      </c>
      <c r="BE159" s="277" t="s">
        <v>154</v>
      </c>
      <c r="BF159" s="277">
        <v>0</v>
      </c>
      <c r="BG159" s="277">
        <v>0</v>
      </c>
      <c r="BH159" s="277">
        <v>0</v>
      </c>
      <c r="BI159" s="277">
        <v>0</v>
      </c>
      <c r="BJ159" s="277">
        <v>0</v>
      </c>
      <c r="BK159" s="277">
        <v>0</v>
      </c>
      <c r="BL159" s="277">
        <v>0</v>
      </c>
      <c r="BM159" s="277">
        <v>0</v>
      </c>
      <c r="BN159" s="277">
        <v>0</v>
      </c>
      <c r="BO159" s="277">
        <v>0</v>
      </c>
      <c r="BP159" s="277">
        <v>0</v>
      </c>
      <c r="BQ159" s="221"/>
      <c r="BR159" s="279">
        <f t="shared" si="212"/>
        <v>16410878182.129349</v>
      </c>
      <c r="BS159" s="279">
        <f t="shared" si="213"/>
        <v>61680216</v>
      </c>
      <c r="BT159" s="280">
        <f t="shared" si="214"/>
        <v>6.7931020215623111E-6</v>
      </c>
      <c r="BU159" s="280">
        <f t="shared" si="215"/>
        <v>2.4318980984113288E-7</v>
      </c>
      <c r="BV159" s="280">
        <f t="shared" si="216"/>
        <v>0</v>
      </c>
      <c r="BX159" t="s">
        <v>138</v>
      </c>
      <c r="BY159">
        <f t="shared" si="174"/>
        <v>3999183116722.0918</v>
      </c>
      <c r="BZ159">
        <v>171276118424.23154</v>
      </c>
      <c r="CA159">
        <v>190420870074.98962</v>
      </c>
      <c r="CB159">
        <v>198179425151.28568</v>
      </c>
      <c r="CC159">
        <v>216800888642.04388</v>
      </c>
      <c r="CD159">
        <v>252768998589.2543</v>
      </c>
      <c r="CE159">
        <v>303912247950.84503</v>
      </c>
      <c r="CF159">
        <v>341669943593.87592</v>
      </c>
      <c r="CG159">
        <v>425321502150.57648</v>
      </c>
      <c r="CH159">
        <v>529400630914.82654</v>
      </c>
      <c r="CI159">
        <v>430552225890.19586</v>
      </c>
      <c r="CJ159">
        <v>469440132669.9834</v>
      </c>
      <c r="CK159" s="14">
        <f t="shared" ref="CK159" si="218">CJ159</f>
        <v>469440132669.9834</v>
      </c>
      <c r="CL159">
        <f t="shared" si="176"/>
        <v>458398599</v>
      </c>
      <c r="CM159">
        <v>38453757</v>
      </c>
      <c r="CN159">
        <v>38248076</v>
      </c>
      <c r="CO159">
        <v>38230364</v>
      </c>
      <c r="CP159">
        <v>38204570</v>
      </c>
      <c r="CQ159">
        <v>38182222</v>
      </c>
      <c r="CR159">
        <v>38165445</v>
      </c>
      <c r="CS159">
        <v>38141267</v>
      </c>
      <c r="CT159">
        <v>38120560</v>
      </c>
      <c r="CU159">
        <v>38125759</v>
      </c>
      <c r="CV159">
        <v>38151603</v>
      </c>
      <c r="CW159">
        <v>38187488</v>
      </c>
    </row>
    <row r="160" spans="2:101" ht="14.25" customHeight="1" x14ac:dyDescent="0.25">
      <c r="B160" t="s">
        <v>116</v>
      </c>
      <c r="C160" t="s">
        <v>399</v>
      </c>
      <c r="D160">
        <v>75.749975609756106</v>
      </c>
      <c r="E160">
        <v>75.99714634146342</v>
      </c>
      <c r="F160">
        <v>76.236341463414647</v>
      </c>
      <c r="G160">
        <v>76.465560975609762</v>
      </c>
      <c r="I160" t="s">
        <v>139</v>
      </c>
      <c r="J160">
        <v>21845.235261011443</v>
      </c>
      <c r="K160">
        <v>23716.39041719522</v>
      </c>
      <c r="L160">
        <v>22026.759506918956</v>
      </c>
      <c r="M160">
        <v>21504.814163886756</v>
      </c>
      <c r="N160" s="38"/>
      <c r="O160" t="s">
        <v>139</v>
      </c>
      <c r="P160">
        <v>1.1135304464201141</v>
      </c>
      <c r="Q160">
        <v>2.1337285060935756</v>
      </c>
      <c r="R160">
        <v>-0.14090089131472894</v>
      </c>
      <c r="S160">
        <v>-3.0003642609228649</v>
      </c>
      <c r="T160">
        <v>1.3305804090697251</v>
      </c>
      <c r="U160">
        <f t="shared" si="172"/>
        <v>0.28731484186916417</v>
      </c>
      <c r="V160" s="38"/>
      <c r="W160" t="s">
        <v>139</v>
      </c>
      <c r="X160" t="s">
        <v>427</v>
      </c>
      <c r="Y160">
        <v>0.45113893701941904</v>
      </c>
      <c r="Z160">
        <v>0.33046668989258365</v>
      </c>
      <c r="AA160">
        <v>0.22640847104147976</v>
      </c>
      <c r="AB160">
        <v>0.13261899263600269</v>
      </c>
      <c r="AC160">
        <v>9.4745241067679856E-2</v>
      </c>
      <c r="AD160">
        <v>9.7380432895109836E-2</v>
      </c>
      <c r="AE160">
        <f t="shared" si="173"/>
        <v>0.1</v>
      </c>
      <c r="AG160" s="277" t="s">
        <v>256</v>
      </c>
      <c r="AH160" s="277">
        <v>0</v>
      </c>
      <c r="AI160" s="277">
        <v>0</v>
      </c>
      <c r="AJ160" s="277">
        <v>35</v>
      </c>
      <c r="AK160" s="277">
        <v>0</v>
      </c>
      <c r="AL160" s="277">
        <v>0</v>
      </c>
      <c r="AM160" s="277">
        <v>0</v>
      </c>
      <c r="AN160" s="277">
        <v>0</v>
      </c>
      <c r="AO160" s="277">
        <v>0</v>
      </c>
      <c r="AP160" s="277">
        <v>0</v>
      </c>
      <c r="AQ160" s="277">
        <v>0</v>
      </c>
      <c r="AR160" s="277">
        <v>35</v>
      </c>
      <c r="AS160" s="277" t="s">
        <v>256</v>
      </c>
      <c r="AT160" s="277">
        <v>0</v>
      </c>
      <c r="AU160" s="277">
        <v>0</v>
      </c>
      <c r="AV160" s="277">
        <v>0</v>
      </c>
      <c r="AW160" s="277">
        <v>0</v>
      </c>
      <c r="AX160" s="277">
        <v>0</v>
      </c>
      <c r="AY160" s="277">
        <v>0</v>
      </c>
      <c r="AZ160" s="277">
        <v>0</v>
      </c>
      <c r="BA160" s="277">
        <v>0</v>
      </c>
      <c r="BB160" s="277">
        <v>0</v>
      </c>
      <c r="BC160" s="277">
        <v>0</v>
      </c>
      <c r="BD160" s="277">
        <v>0</v>
      </c>
      <c r="BE160" s="277" t="s">
        <v>256</v>
      </c>
      <c r="BF160" s="277">
        <v>0</v>
      </c>
      <c r="BG160" s="277">
        <v>0</v>
      </c>
      <c r="BH160" s="277">
        <v>0</v>
      </c>
      <c r="BI160" s="277">
        <v>0</v>
      </c>
      <c r="BJ160" s="277">
        <v>0</v>
      </c>
      <c r="BK160" s="277">
        <v>0</v>
      </c>
      <c r="BL160" s="277">
        <v>0</v>
      </c>
      <c r="BM160" s="277">
        <v>0</v>
      </c>
      <c r="BN160" s="277">
        <v>0</v>
      </c>
      <c r="BO160" s="277">
        <v>0</v>
      </c>
      <c r="BP160" s="277">
        <v>0</v>
      </c>
      <c r="BQ160" s="221"/>
      <c r="BR160" s="279">
        <f t="shared" si="212"/>
        <v>1694588399273.7896</v>
      </c>
      <c r="BS160" s="279">
        <f t="shared" si="213"/>
        <v>53859600</v>
      </c>
      <c r="BT160" s="280">
        <f t="shared" si="214"/>
        <v>6.498377262363627E-7</v>
      </c>
      <c r="BU160" s="280">
        <f t="shared" si="215"/>
        <v>0</v>
      </c>
      <c r="BV160" s="280">
        <f t="shared" si="216"/>
        <v>0</v>
      </c>
      <c r="BX160" t="s">
        <v>139</v>
      </c>
      <c r="BY160">
        <f t="shared" si="174"/>
        <v>2282991894302.6782</v>
      </c>
      <c r="BZ160">
        <v>117014464713.4697</v>
      </c>
      <c r="CA160">
        <v>120033199105.14542</v>
      </c>
      <c r="CB160">
        <v>131886034255.59947</v>
      </c>
      <c r="CC160">
        <v>161416365688.48758</v>
      </c>
      <c r="CD160">
        <v>184794844573.57843</v>
      </c>
      <c r="CE160">
        <v>191175943888.9718</v>
      </c>
      <c r="CF160">
        <v>201060414656.88004</v>
      </c>
      <c r="CG160">
        <v>231741573802.62183</v>
      </c>
      <c r="CH160">
        <v>251925293880.68991</v>
      </c>
      <c r="CI160">
        <v>234199123975.64468</v>
      </c>
      <c r="CJ160">
        <v>228872317880.79471</v>
      </c>
      <c r="CK160" s="14">
        <f t="shared" ref="CK160" si="219">CJ160</f>
        <v>228872317880.79471</v>
      </c>
      <c r="CL160">
        <f t="shared" si="176"/>
        <v>126112963</v>
      </c>
      <c r="CM160">
        <v>10225836</v>
      </c>
      <c r="CN160">
        <v>10292999</v>
      </c>
      <c r="CO160">
        <v>10368403</v>
      </c>
      <c r="CP160">
        <v>10441075</v>
      </c>
      <c r="CQ160">
        <v>10501970</v>
      </c>
      <c r="CR160">
        <v>10549424</v>
      </c>
      <c r="CS160">
        <v>10584344</v>
      </c>
      <c r="CT160">
        <v>10608335</v>
      </c>
      <c r="CU160">
        <v>10622413</v>
      </c>
      <c r="CV160">
        <v>10632482</v>
      </c>
      <c r="CW160">
        <v>10642841</v>
      </c>
    </row>
    <row r="161" spans="2:101" ht="14.25" customHeight="1" x14ac:dyDescent="0.25">
      <c r="B161" t="s">
        <v>400</v>
      </c>
      <c r="C161" t="s">
        <v>401</v>
      </c>
      <c r="D161">
        <v>68.059170731707326</v>
      </c>
      <c r="E161">
        <v>68.227487804878066</v>
      </c>
      <c r="F161">
        <v>68.402756097560982</v>
      </c>
      <c r="G161">
        <v>68.583048780487815</v>
      </c>
      <c r="I161" t="s">
        <v>249</v>
      </c>
      <c r="N161" s="38"/>
      <c r="O161" t="s">
        <v>249</v>
      </c>
      <c r="U161" t="e">
        <f t="shared" si="172"/>
        <v>#DIV/0!</v>
      </c>
      <c r="V161" s="38"/>
      <c r="W161" t="s">
        <v>249</v>
      </c>
      <c r="X161" t="s">
        <v>428</v>
      </c>
      <c r="Y161">
        <v>0.43028244576982771</v>
      </c>
      <c r="Z161">
        <v>0.4088572076536709</v>
      </c>
      <c r="AA161">
        <v>0.36835422120649131</v>
      </c>
      <c r="AB161">
        <v>0.33734473696770378</v>
      </c>
      <c r="AC161">
        <v>0.32151644978584965</v>
      </c>
      <c r="AD161">
        <v>0.28728976126302774</v>
      </c>
      <c r="AE161">
        <f t="shared" si="173"/>
        <v>0.3</v>
      </c>
      <c r="AG161" s="277" t="s">
        <v>155</v>
      </c>
      <c r="AH161" s="277">
        <v>0</v>
      </c>
      <c r="AI161" s="277">
        <v>0</v>
      </c>
      <c r="AJ161" s="277">
        <v>0</v>
      </c>
      <c r="AK161" s="277">
        <v>123</v>
      </c>
      <c r="AL161" s="277">
        <v>8</v>
      </c>
      <c r="AM161" s="277">
        <v>0</v>
      </c>
      <c r="AN161" s="277">
        <v>0</v>
      </c>
      <c r="AO161" s="277">
        <v>0</v>
      </c>
      <c r="AP161" s="277">
        <v>2</v>
      </c>
      <c r="AQ161" s="277">
        <v>6</v>
      </c>
      <c r="AR161" s="277">
        <v>139</v>
      </c>
      <c r="AS161" s="277" t="s">
        <v>155</v>
      </c>
      <c r="AT161" s="277">
        <v>0</v>
      </c>
      <c r="AU161" s="277">
        <v>0</v>
      </c>
      <c r="AV161" s="277">
        <v>0</v>
      </c>
      <c r="AW161" s="277">
        <v>89</v>
      </c>
      <c r="AX161" s="277">
        <v>0</v>
      </c>
      <c r="AY161" s="277">
        <v>0</v>
      </c>
      <c r="AZ161" s="277">
        <v>0</v>
      </c>
      <c r="BA161" s="277">
        <v>0</v>
      </c>
      <c r="BB161" s="277">
        <v>24</v>
      </c>
      <c r="BC161" s="277">
        <v>0</v>
      </c>
      <c r="BD161" s="277">
        <v>113</v>
      </c>
      <c r="BE161" s="277" t="s">
        <v>441</v>
      </c>
      <c r="BF161" s="277">
        <v>0</v>
      </c>
      <c r="BG161" s="277">
        <v>0</v>
      </c>
      <c r="BH161" s="277">
        <v>0</v>
      </c>
      <c r="BI161" s="277">
        <v>150000</v>
      </c>
      <c r="BJ161" s="277">
        <v>34000</v>
      </c>
      <c r="BK161" s="277">
        <v>0</v>
      </c>
      <c r="BL161" s="277">
        <v>0</v>
      </c>
      <c r="BM161" s="277">
        <v>0</v>
      </c>
      <c r="BN161" s="277">
        <v>383300</v>
      </c>
      <c r="BO161" s="277">
        <v>0</v>
      </c>
      <c r="BP161" s="277">
        <v>567300</v>
      </c>
      <c r="BQ161" s="221"/>
      <c r="BR161" s="279">
        <f t="shared" si="212"/>
        <v>769986754601.76367</v>
      </c>
      <c r="BS161" s="279">
        <f t="shared" si="213"/>
        <v>64776544</v>
      </c>
      <c r="BT161" s="280">
        <f t="shared" si="214"/>
        <v>2.145838468937151E-6</v>
      </c>
      <c r="BU161" s="280">
        <f t="shared" si="215"/>
        <v>1.7444586114381156E-6</v>
      </c>
      <c r="BV161" s="280">
        <f t="shared" si="216"/>
        <v>7.3676592046496565E-4</v>
      </c>
      <c r="BX161" t="s">
        <v>249</v>
      </c>
      <c r="BY161">
        <f t="shared" si="174"/>
        <v>128941998080</v>
      </c>
      <c r="BZ161">
        <v>61044899840</v>
      </c>
      <c r="CA161">
        <v>67897098240</v>
      </c>
      <c r="CK161" s="14">
        <f t="shared" ref="CK161" si="220">CJ161</f>
        <v>0</v>
      </c>
      <c r="CL161">
        <f t="shared" si="176"/>
        <v>46938967</v>
      </c>
      <c r="CM161">
        <v>3814413</v>
      </c>
      <c r="CN161">
        <v>3837768</v>
      </c>
      <c r="CO161">
        <v>3858272</v>
      </c>
      <c r="CP161">
        <v>3876637</v>
      </c>
      <c r="CQ161">
        <v>3893931</v>
      </c>
      <c r="CR161">
        <v>3910722</v>
      </c>
      <c r="CS161">
        <v>3926744</v>
      </c>
      <c r="CT161">
        <v>3941235</v>
      </c>
      <c r="CU161">
        <v>3954553</v>
      </c>
      <c r="CV161">
        <v>3967288</v>
      </c>
      <c r="CW161">
        <v>3978702</v>
      </c>
    </row>
    <row r="162" spans="2:101" ht="14.25" customHeight="1" x14ac:dyDescent="0.25">
      <c r="B162" t="s">
        <v>402</v>
      </c>
      <c r="C162" t="s">
        <v>403</v>
      </c>
      <c r="D162">
        <v>67.938682926829273</v>
      </c>
      <c r="E162">
        <v>68.123902439024391</v>
      </c>
      <c r="F162">
        <v>68.348658536585376</v>
      </c>
      <c r="G162">
        <v>68.611439024390265</v>
      </c>
      <c r="I162" t="s">
        <v>250</v>
      </c>
      <c r="J162">
        <v>68537.913895697275</v>
      </c>
      <c r="K162">
        <v>79303.439283878528</v>
      </c>
      <c r="L162">
        <v>61531.692069746008</v>
      </c>
      <c r="N162" s="38"/>
      <c r="O162" t="s">
        <v>250</v>
      </c>
      <c r="P162">
        <v>-0.47494971052888957</v>
      </c>
      <c r="Q162">
        <v>5.2494737699797724</v>
      </c>
      <c r="R162">
        <v>5.8976921908800506</v>
      </c>
      <c r="S162">
        <v>-5.073180023345131</v>
      </c>
      <c r="U162">
        <f t="shared" si="172"/>
        <v>1.3997590567464506</v>
      </c>
      <c r="V162" s="38"/>
      <c r="W162" t="s">
        <v>250</v>
      </c>
      <c r="X162" t="s">
        <v>429</v>
      </c>
      <c r="Y162">
        <v>13.801933927880475</v>
      </c>
      <c r="Z162">
        <v>17.53471123825102</v>
      </c>
      <c r="AA162">
        <v>18.588316973146931</v>
      </c>
      <c r="AB162">
        <v>16.967292329553764</v>
      </c>
      <c r="AC162">
        <v>13.495179434708174</v>
      </c>
      <c r="AD162">
        <v>9.6022000623898922</v>
      </c>
      <c r="AE162">
        <f t="shared" si="173"/>
        <v>13.4</v>
      </c>
      <c r="AG162" s="277" t="s">
        <v>156</v>
      </c>
      <c r="AH162" s="277">
        <v>0</v>
      </c>
      <c r="AI162" s="277">
        <v>0</v>
      </c>
      <c r="AJ162" s="277">
        <v>0</v>
      </c>
      <c r="AK162" s="277">
        <v>289</v>
      </c>
      <c r="AL162" s="277">
        <v>0</v>
      </c>
      <c r="AM162" s="277">
        <v>0</v>
      </c>
      <c r="AN162" s="277">
        <v>0</v>
      </c>
      <c r="AO162" s="277">
        <v>0</v>
      </c>
      <c r="AP162" s="277">
        <v>6</v>
      </c>
      <c r="AQ162" s="277">
        <v>0</v>
      </c>
      <c r="AR162" s="277">
        <v>295</v>
      </c>
      <c r="AS162" s="277" t="s">
        <v>156</v>
      </c>
      <c r="AT162" s="277">
        <v>0</v>
      </c>
      <c r="AU162" s="277">
        <v>0</v>
      </c>
      <c r="AV162" s="277">
        <v>0</v>
      </c>
      <c r="AW162" s="277">
        <v>0</v>
      </c>
      <c r="AX162" s="277">
        <v>0</v>
      </c>
      <c r="AY162" s="277">
        <v>0</v>
      </c>
      <c r="AZ162" s="277">
        <v>0</v>
      </c>
      <c r="BA162" s="277">
        <v>0</v>
      </c>
      <c r="BB162" s="277">
        <v>0</v>
      </c>
      <c r="BC162" s="277">
        <v>0</v>
      </c>
      <c r="BD162" s="277">
        <v>0</v>
      </c>
      <c r="BE162" s="277" t="s">
        <v>156</v>
      </c>
      <c r="BF162" s="277">
        <v>0</v>
      </c>
      <c r="BG162" s="277">
        <v>0</v>
      </c>
      <c r="BH162" s="277">
        <v>0</v>
      </c>
      <c r="BI162" s="277">
        <v>80000</v>
      </c>
      <c r="BJ162" s="277">
        <v>5000</v>
      </c>
      <c r="BK162" s="277">
        <v>0</v>
      </c>
      <c r="BL162" s="277">
        <v>0</v>
      </c>
      <c r="BM162" s="277">
        <v>0</v>
      </c>
      <c r="BN162" s="277">
        <v>392000</v>
      </c>
      <c r="BO162" s="277">
        <v>0</v>
      </c>
      <c r="BP162" s="277">
        <v>477000</v>
      </c>
      <c r="BQ162" s="221"/>
      <c r="BR162" s="279">
        <f t="shared" si="212"/>
        <v>446053075441.63275</v>
      </c>
      <c r="BS162" s="279">
        <f t="shared" si="213"/>
        <v>24159790.787100848</v>
      </c>
      <c r="BT162" s="280">
        <f t="shared" si="214"/>
        <v>1.2210370636053E-5</v>
      </c>
      <c r="BU162" s="280">
        <f t="shared" si="215"/>
        <v>0</v>
      </c>
      <c r="BV162" s="280">
        <f t="shared" si="216"/>
        <v>1.0693794668442248E-3</v>
      </c>
      <c r="BX162" t="s">
        <v>250</v>
      </c>
      <c r="BY162">
        <f t="shared" si="174"/>
        <v>699810694117.29028</v>
      </c>
      <c r="BZ162">
        <v>17759889598.053143</v>
      </c>
      <c r="CA162">
        <v>17538461033.006104</v>
      </c>
      <c r="CB162">
        <v>19363735705.676727</v>
      </c>
      <c r="CC162">
        <v>23533790530.551407</v>
      </c>
      <c r="CD162">
        <v>31675273812.398773</v>
      </c>
      <c r="CE162">
        <v>43040108649.701355</v>
      </c>
      <c r="CF162">
        <v>60496701553.198746</v>
      </c>
      <c r="CG162">
        <v>80750821848.599365</v>
      </c>
      <c r="CH162">
        <v>110712359446.65146</v>
      </c>
      <c r="CI162">
        <v>98313183979.817734</v>
      </c>
      <c r="CJ162" s="14">
        <f t="shared" ref="CJ162" si="221">CI162</f>
        <v>98313183979.817734</v>
      </c>
      <c r="CK162" s="14">
        <f t="shared" ref="CK162" si="222">CJ162</f>
        <v>98313183979.817734</v>
      </c>
      <c r="CL162">
        <f t="shared" si="176"/>
        <v>12680758</v>
      </c>
      <c r="CM162">
        <v>590957</v>
      </c>
      <c r="CN162">
        <v>608057</v>
      </c>
      <c r="CO162">
        <v>624173</v>
      </c>
      <c r="CP162">
        <v>653500</v>
      </c>
      <c r="CQ162">
        <v>715146</v>
      </c>
      <c r="CR162">
        <v>820986</v>
      </c>
      <c r="CS162">
        <v>978336</v>
      </c>
      <c r="CT162">
        <v>1178192</v>
      </c>
      <c r="CU162">
        <v>1396060</v>
      </c>
      <c r="CV162">
        <v>1597765</v>
      </c>
      <c r="CW162">
        <v>1758793</v>
      </c>
    </row>
    <row r="163" spans="2:101" ht="14.25" customHeight="1" x14ac:dyDescent="0.25">
      <c r="B163" t="s">
        <v>268</v>
      </c>
      <c r="C163" t="s">
        <v>404</v>
      </c>
      <c r="I163" t="s">
        <v>142</v>
      </c>
      <c r="J163">
        <v>7856.4760603589357</v>
      </c>
      <c r="K163">
        <v>9299.7386848896422</v>
      </c>
      <c r="L163">
        <v>7500.3404452925997</v>
      </c>
      <c r="M163">
        <v>7537.7097392227652</v>
      </c>
      <c r="N163" s="38"/>
      <c r="O163" t="s">
        <v>142</v>
      </c>
      <c r="P163">
        <v>8.1334420728947663</v>
      </c>
      <c r="Q163">
        <v>6.2006814631524492</v>
      </c>
      <c r="R163">
        <v>9.5949283944356267</v>
      </c>
      <c r="S163">
        <v>-8.3584886054966034</v>
      </c>
      <c r="T163">
        <v>1.1286247946509036</v>
      </c>
      <c r="U163">
        <f t="shared" si="172"/>
        <v>3.3398376239274286</v>
      </c>
      <c r="V163" s="38"/>
      <c r="W163" t="s">
        <v>142</v>
      </c>
      <c r="X163" t="s">
        <v>430</v>
      </c>
      <c r="Y163">
        <v>-0.23330954019186753</v>
      </c>
      <c r="Z163">
        <v>-0.21611669148553381</v>
      </c>
      <c r="AA163">
        <v>-0.18914314656965395</v>
      </c>
      <c r="AB163">
        <v>-0.15443857117289736</v>
      </c>
      <c r="AC163">
        <v>-0.15453779057387371</v>
      </c>
      <c r="AD163">
        <v>-0.17887629120954834</v>
      </c>
      <c r="AE163">
        <f t="shared" si="173"/>
        <v>-0.2</v>
      </c>
      <c r="AG163" s="277" t="s">
        <v>792</v>
      </c>
      <c r="AH163" s="277">
        <v>0</v>
      </c>
      <c r="AI163" s="277">
        <v>0</v>
      </c>
      <c r="AJ163" s="277">
        <v>0</v>
      </c>
      <c r="AK163" s="277">
        <v>0</v>
      </c>
      <c r="AL163" s="277">
        <v>23</v>
      </c>
      <c r="AM163" s="277">
        <v>0</v>
      </c>
      <c r="AN163" s="277">
        <v>0</v>
      </c>
      <c r="AO163" s="277">
        <v>0</v>
      </c>
      <c r="AP163" s="277">
        <v>0</v>
      </c>
      <c r="AQ163" s="277">
        <v>0</v>
      </c>
      <c r="AR163" s="277">
        <v>23</v>
      </c>
      <c r="AS163" s="277" t="s">
        <v>792</v>
      </c>
      <c r="AT163" s="277">
        <v>0</v>
      </c>
      <c r="AU163" s="277">
        <v>0</v>
      </c>
      <c r="AV163" s="277">
        <v>0</v>
      </c>
      <c r="AW163" s="277">
        <v>0</v>
      </c>
      <c r="AX163" s="277">
        <v>1</v>
      </c>
      <c r="AY163" s="277">
        <v>0</v>
      </c>
      <c r="AZ163" s="277">
        <v>0</v>
      </c>
      <c r="BA163" s="277">
        <v>0</v>
      </c>
      <c r="BB163" s="277">
        <v>10</v>
      </c>
      <c r="BC163" s="277">
        <v>0</v>
      </c>
      <c r="BD163" s="277">
        <v>11</v>
      </c>
      <c r="BE163" s="277" t="s">
        <v>157</v>
      </c>
      <c r="BF163" s="277">
        <v>0</v>
      </c>
      <c r="BG163" s="277">
        <v>0</v>
      </c>
      <c r="BH163" s="277">
        <v>0</v>
      </c>
      <c r="BI163" s="277">
        <v>0</v>
      </c>
      <c r="BJ163" s="277">
        <v>0</v>
      </c>
      <c r="BK163" s="277">
        <v>0</v>
      </c>
      <c r="BL163" s="277">
        <v>0</v>
      </c>
      <c r="BM163" s="277">
        <v>0</v>
      </c>
      <c r="BN163" s="277">
        <v>0</v>
      </c>
      <c r="BO163" s="277">
        <v>0</v>
      </c>
      <c r="BP163" s="277">
        <v>0</v>
      </c>
      <c r="BQ163" s="221"/>
      <c r="BR163" s="279">
        <f t="shared" si="212"/>
        <v>5946285280.892314</v>
      </c>
      <c r="BS163" s="279">
        <f t="shared" si="213"/>
        <v>5722271</v>
      </c>
      <c r="BT163" s="280">
        <f t="shared" si="214"/>
        <v>4.0193832134129963E-6</v>
      </c>
      <c r="BU163" s="280">
        <f t="shared" si="215"/>
        <v>1.9223137107627373E-6</v>
      </c>
      <c r="BV163" s="280">
        <f t="shared" si="216"/>
        <v>0</v>
      </c>
      <c r="BX163" t="s">
        <v>142</v>
      </c>
      <c r="BY163">
        <f t="shared" si="174"/>
        <v>1333320800063.6492</v>
      </c>
      <c r="BZ163">
        <v>37052636395.193802</v>
      </c>
      <c r="CA163">
        <v>40180746113.183678</v>
      </c>
      <c r="CB163">
        <v>45824529874.337173</v>
      </c>
      <c r="CC163">
        <v>59507345650.253036</v>
      </c>
      <c r="CD163">
        <v>75489440362.10025</v>
      </c>
      <c r="CE163">
        <v>98913392471.967285</v>
      </c>
      <c r="CF163">
        <v>122641508767.76041</v>
      </c>
      <c r="CG163">
        <v>169282491900.09433</v>
      </c>
      <c r="CH163">
        <v>200071062765.49289</v>
      </c>
      <c r="CI163">
        <v>161110320401.40359</v>
      </c>
      <c r="CJ163">
        <v>161623662680.9314</v>
      </c>
      <c r="CK163" s="14">
        <f t="shared" ref="CK163" si="223">CJ163</f>
        <v>161623662680.9314</v>
      </c>
      <c r="CL163">
        <f t="shared" si="176"/>
        <v>260451989</v>
      </c>
      <c r="CM163">
        <v>22443000</v>
      </c>
      <c r="CN163">
        <v>22132000</v>
      </c>
      <c r="CO163">
        <v>21803129</v>
      </c>
      <c r="CP163">
        <v>21742013</v>
      </c>
      <c r="CQ163">
        <v>21684890</v>
      </c>
      <c r="CR163">
        <v>21634371</v>
      </c>
      <c r="CS163">
        <v>21587666</v>
      </c>
      <c r="CT163">
        <v>21546873</v>
      </c>
      <c r="CU163">
        <v>21513622</v>
      </c>
      <c r="CV163">
        <v>21480401</v>
      </c>
      <c r="CW163">
        <v>21442012</v>
      </c>
    </row>
    <row r="164" spans="2:101" ht="14.25" customHeight="1" x14ac:dyDescent="0.25">
      <c r="B164" t="s">
        <v>117</v>
      </c>
      <c r="C164" t="s">
        <v>405</v>
      </c>
      <c r="D164">
        <v>66.57926829268294</v>
      </c>
      <c r="E164">
        <v>67.057560975609761</v>
      </c>
      <c r="F164">
        <v>67.486243902439028</v>
      </c>
      <c r="G164">
        <v>67.864121951219502</v>
      </c>
      <c r="I164" t="s">
        <v>143</v>
      </c>
      <c r="J164">
        <v>9146.4163604819278</v>
      </c>
      <c r="K164">
        <v>11700.221117478008</v>
      </c>
      <c r="L164">
        <v>8614.6729200687914</v>
      </c>
      <c r="M164">
        <v>10439.642427218563</v>
      </c>
      <c r="N164" s="38"/>
      <c r="O164" t="s">
        <v>143</v>
      </c>
      <c r="P164">
        <v>8.6467634169993488</v>
      </c>
      <c r="Q164">
        <v>8.840597676238815</v>
      </c>
      <c r="R164">
        <v>5.3591701086473762</v>
      </c>
      <c r="S164">
        <v>-7.7491036935638817</v>
      </c>
      <c r="T164">
        <v>4.1076714156209562</v>
      </c>
      <c r="U164">
        <f t="shared" si="172"/>
        <v>3.8410197847885228</v>
      </c>
      <c r="V164" s="38"/>
      <c r="W164" t="s">
        <v>143</v>
      </c>
      <c r="X164" t="s">
        <v>431</v>
      </c>
      <c r="Y164">
        <v>-0.48750984811379822</v>
      </c>
      <c r="Z164">
        <v>-0.45510318354188056</v>
      </c>
      <c r="AA164">
        <v>-0.28109646056503163</v>
      </c>
      <c r="AB164">
        <v>-0.10561521840747182</v>
      </c>
      <c r="AC164">
        <v>-7.0472166411981188E-2</v>
      </c>
      <c r="AD164">
        <v>-7.052186469988958E-2</v>
      </c>
      <c r="AE164">
        <f t="shared" si="173"/>
        <v>-0.1</v>
      </c>
      <c r="AG164" s="277" t="s">
        <v>257</v>
      </c>
      <c r="AH164" s="277">
        <v>0</v>
      </c>
      <c r="AI164" s="277">
        <v>23</v>
      </c>
      <c r="AJ164" s="277">
        <v>2117</v>
      </c>
      <c r="AK164" s="277">
        <v>0</v>
      </c>
      <c r="AL164" s="277">
        <v>151</v>
      </c>
      <c r="AM164" s="277">
        <v>0</v>
      </c>
      <c r="AN164" s="277">
        <v>0</v>
      </c>
      <c r="AO164" s="277">
        <v>0</v>
      </c>
      <c r="AP164" s="277">
        <v>0</v>
      </c>
      <c r="AQ164" s="277">
        <v>0</v>
      </c>
      <c r="AR164" s="277">
        <v>2291</v>
      </c>
      <c r="AS164" s="277" t="s">
        <v>257</v>
      </c>
      <c r="AT164" s="277">
        <v>0</v>
      </c>
      <c r="AU164" s="277">
        <v>0</v>
      </c>
      <c r="AV164" s="277">
        <v>0</v>
      </c>
      <c r="AW164" s="277">
        <v>0</v>
      </c>
      <c r="AX164" s="277">
        <v>32</v>
      </c>
      <c r="AY164" s="277">
        <v>0</v>
      </c>
      <c r="AZ164" s="277">
        <v>0</v>
      </c>
      <c r="BA164" s="277">
        <v>0</v>
      </c>
      <c r="BB164" s="277">
        <v>0</v>
      </c>
      <c r="BC164" s="277">
        <v>0</v>
      </c>
      <c r="BD164" s="277">
        <v>32</v>
      </c>
      <c r="BE164" s="277" t="s">
        <v>257</v>
      </c>
      <c r="BF164" s="277">
        <v>0</v>
      </c>
      <c r="BG164" s="277">
        <v>0</v>
      </c>
      <c r="BH164" s="277">
        <v>0</v>
      </c>
      <c r="BI164" s="277">
        <v>0</v>
      </c>
      <c r="BJ164" s="277">
        <v>20</v>
      </c>
      <c r="BK164" s="277">
        <v>0</v>
      </c>
      <c r="BL164" s="277">
        <v>0</v>
      </c>
      <c r="BM164" s="277">
        <v>0</v>
      </c>
      <c r="BN164" s="277">
        <v>0</v>
      </c>
      <c r="BO164" s="277">
        <v>0</v>
      </c>
      <c r="BP164" s="277">
        <v>20</v>
      </c>
      <c r="BQ164" s="221"/>
      <c r="BR164" s="279"/>
      <c r="BS164" s="279">
        <f t="shared" si="213"/>
        <v>101284762</v>
      </c>
      <c r="BT164" s="280">
        <f t="shared" si="214"/>
        <v>2.2619394613377282E-5</v>
      </c>
      <c r="BU164" s="280">
        <f t="shared" si="215"/>
        <v>3.1594091123006244E-7</v>
      </c>
      <c r="BV164" s="280"/>
      <c r="BX164" t="s">
        <v>143</v>
      </c>
      <c r="BY164">
        <f t="shared" si="174"/>
        <v>10828899648135.082</v>
      </c>
      <c r="BZ164">
        <v>259708496267.33026</v>
      </c>
      <c r="CA164">
        <v>306602673980.11652</v>
      </c>
      <c r="CB164">
        <v>345110438693.57251</v>
      </c>
      <c r="CC164">
        <v>430347770733.15393</v>
      </c>
      <c r="CD164">
        <v>591016690742.93799</v>
      </c>
      <c r="CE164">
        <v>764000901160.57886</v>
      </c>
      <c r="CF164">
        <v>989930542278.68481</v>
      </c>
      <c r="CG164">
        <v>1299705764824.4819</v>
      </c>
      <c r="CH164">
        <v>1660846387626.0032</v>
      </c>
      <c r="CI164">
        <v>1221991353711.7581</v>
      </c>
      <c r="CJ164">
        <v>1479819314058.2314</v>
      </c>
      <c r="CK164" s="14">
        <f t="shared" ref="CK164" si="224">CJ164</f>
        <v>1479819314058.2314</v>
      </c>
      <c r="CL164">
        <f t="shared" si="176"/>
        <v>1721051291.5879488</v>
      </c>
      <c r="CM164">
        <v>146303000</v>
      </c>
      <c r="CN164">
        <v>145949580.33512804</v>
      </c>
      <c r="CO164">
        <v>145299690.29560935</v>
      </c>
      <c r="CP164">
        <v>144599446.74859583</v>
      </c>
      <c r="CQ164">
        <v>143849574.20861554</v>
      </c>
      <c r="CR164">
        <v>143150000</v>
      </c>
      <c r="CS164">
        <v>142500000</v>
      </c>
      <c r="CT164">
        <v>142100000</v>
      </c>
      <c r="CU164">
        <v>141950000</v>
      </c>
      <c r="CV164">
        <v>141850000</v>
      </c>
      <c r="CW164">
        <v>141750000</v>
      </c>
    </row>
    <row r="165" spans="2:101" ht="14.25" customHeight="1" x14ac:dyDescent="0.25">
      <c r="B165" t="s">
        <v>118</v>
      </c>
      <c r="C165" t="s">
        <v>406</v>
      </c>
      <c r="D165">
        <v>73.96236585365854</v>
      </c>
      <c r="E165">
        <v>73.969536585365844</v>
      </c>
      <c r="F165">
        <v>74.033585365853654</v>
      </c>
      <c r="G165">
        <v>74.150073170731716</v>
      </c>
      <c r="I165" t="s">
        <v>144</v>
      </c>
      <c r="J165">
        <v>385.2570552344215</v>
      </c>
      <c r="K165">
        <v>471.03785905574944</v>
      </c>
      <c r="L165">
        <v>510.31160700135518</v>
      </c>
      <c r="M165">
        <v>529.71241800339476</v>
      </c>
      <c r="N165" s="38"/>
      <c r="O165" t="s">
        <v>144</v>
      </c>
      <c r="P165">
        <v>6.4278549614326579</v>
      </c>
      <c r="Q165">
        <v>2.5760932126162857</v>
      </c>
      <c r="R165">
        <v>7.9369369254101372</v>
      </c>
      <c r="S165">
        <v>0.99875885377895202</v>
      </c>
      <c r="T165">
        <v>4.3356118996555608</v>
      </c>
      <c r="U165">
        <f t="shared" si="172"/>
        <v>4.4550511705787184</v>
      </c>
      <c r="V165" s="38"/>
      <c r="W165" t="s">
        <v>144</v>
      </c>
      <c r="X165" t="s">
        <v>432</v>
      </c>
      <c r="Y165">
        <v>2.1094403730471862</v>
      </c>
      <c r="Z165">
        <v>2.5713725915219707</v>
      </c>
      <c r="AA165">
        <v>2.810605695403515</v>
      </c>
      <c r="AB165">
        <v>2.9783242595709081</v>
      </c>
      <c r="AC165">
        <v>3.0243747431614532</v>
      </c>
      <c r="AD165">
        <v>2.9878106640324615</v>
      </c>
      <c r="AE165">
        <f t="shared" si="173"/>
        <v>3</v>
      </c>
      <c r="AG165" s="277" t="s">
        <v>9</v>
      </c>
      <c r="AH165" s="277">
        <v>0</v>
      </c>
      <c r="AI165" s="277">
        <v>0</v>
      </c>
      <c r="AJ165" s="277">
        <v>336</v>
      </c>
      <c r="AK165" s="277">
        <v>22</v>
      </c>
      <c r="AL165" s="277">
        <v>192</v>
      </c>
      <c r="AM165" s="277">
        <v>0</v>
      </c>
      <c r="AN165" s="277">
        <v>0</v>
      </c>
      <c r="AO165" s="277">
        <v>0</v>
      </c>
      <c r="AP165" s="277">
        <v>106</v>
      </c>
      <c r="AQ165" s="277">
        <v>94</v>
      </c>
      <c r="AR165" s="277">
        <v>750</v>
      </c>
      <c r="AS165" s="277" t="s">
        <v>9</v>
      </c>
      <c r="AT165" s="277">
        <v>0</v>
      </c>
      <c r="AU165" s="277">
        <v>0</v>
      </c>
      <c r="AV165" s="277">
        <v>0</v>
      </c>
      <c r="AW165" s="277">
        <v>0</v>
      </c>
      <c r="AX165" s="277">
        <v>12</v>
      </c>
      <c r="AY165" s="277">
        <v>0</v>
      </c>
      <c r="AZ165" s="277">
        <v>0</v>
      </c>
      <c r="BA165" s="277">
        <v>0</v>
      </c>
      <c r="BB165" s="277">
        <v>498</v>
      </c>
      <c r="BC165" s="277">
        <v>525</v>
      </c>
      <c r="BD165" s="277">
        <v>1035</v>
      </c>
      <c r="BE165" s="277" t="s">
        <v>9</v>
      </c>
      <c r="BF165" s="277">
        <v>0</v>
      </c>
      <c r="BG165" s="277">
        <v>0</v>
      </c>
      <c r="BH165" s="277">
        <v>0</v>
      </c>
      <c r="BI165" s="277">
        <v>0</v>
      </c>
      <c r="BJ165" s="277">
        <v>377264</v>
      </c>
      <c r="BK165" s="277">
        <v>0</v>
      </c>
      <c r="BL165" s="277">
        <v>0</v>
      </c>
      <c r="BM165" s="277">
        <v>0</v>
      </c>
      <c r="BN165" s="277">
        <v>29041</v>
      </c>
      <c r="BO165" s="277">
        <v>440000</v>
      </c>
      <c r="BP165" s="277">
        <v>846305</v>
      </c>
      <c r="BQ165" s="221"/>
      <c r="BR165" s="279">
        <f>VLOOKUP(BE165,$BX$5:$CL$220,2,FALSE)</f>
        <v>2829451146440.1768</v>
      </c>
      <c r="BS165" s="279">
        <f t="shared" si="213"/>
        <v>568506764</v>
      </c>
      <c r="BT165" s="280">
        <f t="shared" si="214"/>
        <v>1.3192455173673184E-6</v>
      </c>
      <c r="BU165" s="280">
        <f t="shared" si="215"/>
        <v>1.8205588139668995E-6</v>
      </c>
      <c r="BV165" s="280">
        <f>BP165*1000/BR165</f>
        <v>2.9910571209711942E-4</v>
      </c>
      <c r="BX165" t="s">
        <v>144</v>
      </c>
      <c r="BY165">
        <f t="shared" si="174"/>
        <v>39648277404.602806</v>
      </c>
      <c r="BZ165">
        <v>1734921292.5929585</v>
      </c>
      <c r="CA165">
        <v>1674685045.5782588</v>
      </c>
      <c r="CB165">
        <v>1640603016.6489134</v>
      </c>
      <c r="CC165">
        <v>1846148215.562206</v>
      </c>
      <c r="CD165">
        <v>2088892750.2707107</v>
      </c>
      <c r="CE165">
        <v>2581168602.0443926</v>
      </c>
      <c r="CF165">
        <v>3111203756.2628436</v>
      </c>
      <c r="CG165">
        <v>3741050577.8225622</v>
      </c>
      <c r="CH165">
        <v>4712306077.4767504</v>
      </c>
      <c r="CI165">
        <v>5261963315.4828987</v>
      </c>
      <c r="CJ165">
        <v>5627667377.4301558</v>
      </c>
      <c r="CK165" s="14">
        <f t="shared" ref="CK165" si="225">CJ165</f>
        <v>5627667377.4301558</v>
      </c>
      <c r="CL165">
        <f t="shared" si="176"/>
        <v>113036245</v>
      </c>
      <c r="CM165">
        <v>8098344</v>
      </c>
      <c r="CN165">
        <v>8456968</v>
      </c>
      <c r="CO165">
        <v>8696378</v>
      </c>
      <c r="CP165">
        <v>8857859</v>
      </c>
      <c r="CQ165">
        <v>9009655</v>
      </c>
      <c r="CR165">
        <v>9201727</v>
      </c>
      <c r="CS165">
        <v>9441406</v>
      </c>
      <c r="CT165">
        <v>9710531</v>
      </c>
      <c r="CU165">
        <v>10004092</v>
      </c>
      <c r="CV165">
        <v>10311275</v>
      </c>
      <c r="CW165">
        <v>10624005</v>
      </c>
    </row>
    <row r="166" spans="2:101" ht="14.25" customHeight="1" x14ac:dyDescent="0.25">
      <c r="B166" t="s">
        <v>119</v>
      </c>
      <c r="C166" t="s">
        <v>407</v>
      </c>
      <c r="D166">
        <v>70.723536585365864</v>
      </c>
      <c r="E166">
        <v>71.019121951219518</v>
      </c>
      <c r="F166">
        <v>71.307756097560983</v>
      </c>
      <c r="G166">
        <v>71.589414634146351</v>
      </c>
      <c r="I166" t="s">
        <v>148</v>
      </c>
      <c r="J166">
        <v>2924.6415679967486</v>
      </c>
      <c r="K166">
        <v>3125.8250031626599</v>
      </c>
      <c r="L166">
        <v>2880.38552420217</v>
      </c>
      <c r="M166">
        <v>3132.5445895532584</v>
      </c>
      <c r="N166" s="38"/>
      <c r="O166" t="s">
        <v>148</v>
      </c>
      <c r="P166">
        <v>1.6890930421148624</v>
      </c>
      <c r="Q166">
        <v>6.1854689275387926</v>
      </c>
      <c r="R166">
        <v>-3.9780097481632311</v>
      </c>
      <c r="S166">
        <v>-2.0424680063789111</v>
      </c>
      <c r="T166">
        <v>1.3332761702606888</v>
      </c>
      <c r="U166">
        <f t="shared" si="172"/>
        <v>0.63747207707444031</v>
      </c>
      <c r="V166" s="38"/>
      <c r="W166" t="s">
        <v>148</v>
      </c>
      <c r="X166" t="s">
        <v>433</v>
      </c>
      <c r="Y166">
        <v>0.29894225676766084</v>
      </c>
      <c r="Z166">
        <v>0.29307256650965741</v>
      </c>
      <c r="AA166">
        <v>0.28228709812343772</v>
      </c>
      <c r="AB166">
        <v>0.29304373107792697</v>
      </c>
      <c r="AC166">
        <v>0.32508746127988919</v>
      </c>
      <c r="AD166">
        <v>0.37211177822553043</v>
      </c>
      <c r="AE166">
        <f t="shared" si="173"/>
        <v>0.3</v>
      </c>
      <c r="AG166" s="277" t="s">
        <v>158</v>
      </c>
      <c r="AH166" s="277">
        <v>0</v>
      </c>
      <c r="AI166" s="277">
        <v>0</v>
      </c>
      <c r="AJ166" s="277">
        <v>2</v>
      </c>
      <c r="AK166" s="277">
        <v>15146</v>
      </c>
      <c r="AL166" s="277">
        <v>37</v>
      </c>
      <c r="AM166" s="277">
        <v>0</v>
      </c>
      <c r="AN166" s="277">
        <v>0</v>
      </c>
      <c r="AO166" s="277">
        <v>0</v>
      </c>
      <c r="AP166" s="277">
        <v>42</v>
      </c>
      <c r="AQ166" s="277">
        <v>29</v>
      </c>
      <c r="AR166" s="277">
        <v>15256</v>
      </c>
      <c r="AS166" s="277" t="s">
        <v>158</v>
      </c>
      <c r="AT166" s="277">
        <v>0</v>
      </c>
      <c r="AU166" s="277">
        <v>0</v>
      </c>
      <c r="AV166" s="277">
        <v>0</v>
      </c>
      <c r="AW166" s="277">
        <v>0</v>
      </c>
      <c r="AX166" s="277">
        <v>50</v>
      </c>
      <c r="AY166" s="277">
        <v>0</v>
      </c>
      <c r="AZ166" s="277">
        <v>0</v>
      </c>
      <c r="BA166" s="277">
        <v>0</v>
      </c>
      <c r="BB166" s="277">
        <v>2</v>
      </c>
      <c r="BC166" s="277">
        <v>101</v>
      </c>
      <c r="BD166" s="277">
        <v>153</v>
      </c>
      <c r="BE166" s="277" t="s">
        <v>158</v>
      </c>
      <c r="BF166" s="277">
        <v>0</v>
      </c>
      <c r="BG166" s="277">
        <v>0</v>
      </c>
      <c r="BH166" s="277">
        <v>0</v>
      </c>
      <c r="BI166" s="277">
        <v>880000</v>
      </c>
      <c r="BJ166" s="277">
        <v>576285</v>
      </c>
      <c r="BK166" s="277">
        <v>0</v>
      </c>
      <c r="BL166" s="277">
        <v>0</v>
      </c>
      <c r="BM166" s="277">
        <v>0</v>
      </c>
      <c r="BN166" s="277">
        <v>2312000</v>
      </c>
      <c r="BO166" s="277">
        <v>2712000</v>
      </c>
      <c r="BP166" s="277">
        <v>6480285</v>
      </c>
      <c r="BQ166" s="221"/>
      <c r="BR166" s="279">
        <f>VLOOKUP(BE166,$BX$5:$CL$220,2,FALSE)</f>
        <v>13483684474770.949</v>
      </c>
      <c r="BS166" s="279">
        <f t="shared" si="213"/>
        <v>523014744</v>
      </c>
      <c r="BT166" s="280">
        <f t="shared" si="214"/>
        <v>2.9169349765023068E-5</v>
      </c>
      <c r="BU166" s="280">
        <f t="shared" si="215"/>
        <v>2.9253477412483804E-7</v>
      </c>
      <c r="BV166" s="280">
        <f>BP166*1000/BR166</f>
        <v>4.8060194616131302E-4</v>
      </c>
      <c r="BX166" t="s">
        <v>148</v>
      </c>
      <c r="BY166">
        <f t="shared" si="174"/>
        <v>5058225347.5263472</v>
      </c>
      <c r="BZ166">
        <v>245617502.95131129</v>
      </c>
      <c r="CA166">
        <v>243336183.69104961</v>
      </c>
      <c r="CB166">
        <v>256677700.10898793</v>
      </c>
      <c r="CC166">
        <v>301905953.02349198</v>
      </c>
      <c r="CD166">
        <v>374507187.85692811</v>
      </c>
      <c r="CE166">
        <v>412220560.2599228</v>
      </c>
      <c r="CF166">
        <v>453082900.11290848</v>
      </c>
      <c r="CG166">
        <v>530170249.52174658</v>
      </c>
      <c r="CH166">
        <v>568303118</v>
      </c>
      <c r="CI166">
        <v>525385200</v>
      </c>
      <c r="CJ166">
        <v>573509396.00000012</v>
      </c>
      <c r="CK166" s="14">
        <f t="shared" ref="CK166" si="226">CJ166</f>
        <v>573509396.00000012</v>
      </c>
      <c r="CL166">
        <f t="shared" si="176"/>
        <v>2164174</v>
      </c>
      <c r="CM166">
        <v>176549</v>
      </c>
      <c r="CN166">
        <v>177645</v>
      </c>
      <c r="CO166">
        <v>178488</v>
      </c>
      <c r="CP166">
        <v>179141</v>
      </c>
      <c r="CQ166">
        <v>179699</v>
      </c>
      <c r="CR166">
        <v>180237</v>
      </c>
      <c r="CS166">
        <v>180766</v>
      </c>
      <c r="CT166">
        <v>181277</v>
      </c>
      <c r="CU166">
        <v>181809</v>
      </c>
      <c r="CV166">
        <v>182401</v>
      </c>
      <c r="CW166">
        <v>183081</v>
      </c>
    </row>
    <row r="167" spans="2:101" ht="14.25" customHeight="1" x14ac:dyDescent="0.25">
      <c r="B167" t="s">
        <v>120</v>
      </c>
      <c r="C167" t="s">
        <v>408</v>
      </c>
      <c r="D167">
        <v>48.265146341463428</v>
      </c>
      <c r="E167">
        <v>48.560585365853662</v>
      </c>
      <c r="F167">
        <v>48.898390243902448</v>
      </c>
      <c r="G167">
        <v>49.278024390243907</v>
      </c>
      <c r="I167" t="s">
        <v>254</v>
      </c>
      <c r="J167">
        <v>54428.160835541923</v>
      </c>
      <c r="K167">
        <v>60895.236220602943</v>
      </c>
      <c r="N167" s="38"/>
      <c r="O167" t="s">
        <v>254</v>
      </c>
      <c r="P167">
        <v>2.4350306293323172</v>
      </c>
      <c r="Q167">
        <v>2.5388547986700019</v>
      </c>
      <c r="R167">
        <v>1.2748910389419592</v>
      </c>
      <c r="U167">
        <f t="shared" si="172"/>
        <v>2.0829254889814259</v>
      </c>
      <c r="V167" s="38"/>
      <c r="W167" t="s">
        <v>254</v>
      </c>
      <c r="X167" t="s">
        <v>625</v>
      </c>
      <c r="Y167">
        <v>1.929320293467885</v>
      </c>
      <c r="Z167">
        <v>1.3765744561940689</v>
      </c>
      <c r="AA167">
        <v>0.92665256133223051</v>
      </c>
      <c r="AB167">
        <v>0.61410047503572673</v>
      </c>
      <c r="AC167">
        <v>0.5147317022002964</v>
      </c>
      <c r="AD167">
        <v>0.55650215966100369</v>
      </c>
      <c r="AE167">
        <f t="shared" si="173"/>
        <v>0.6</v>
      </c>
      <c r="AG167" s="277" t="s">
        <v>159</v>
      </c>
      <c r="AH167" s="277">
        <v>0</v>
      </c>
      <c r="AI167" s="277">
        <v>0</v>
      </c>
      <c r="AJ167" s="277">
        <v>436</v>
      </c>
      <c r="AK167" s="277">
        <v>0</v>
      </c>
      <c r="AL167" s="277">
        <v>447</v>
      </c>
      <c r="AM167" s="277">
        <v>0</v>
      </c>
      <c r="AN167" s="277">
        <v>0</v>
      </c>
      <c r="AO167" s="277">
        <v>0</v>
      </c>
      <c r="AP167" s="277">
        <v>14</v>
      </c>
      <c r="AQ167" s="277">
        <v>0</v>
      </c>
      <c r="AR167" s="277">
        <v>897</v>
      </c>
      <c r="AS167" s="277" t="s">
        <v>159</v>
      </c>
      <c r="AT167" s="277">
        <v>0</v>
      </c>
      <c r="AU167" s="277">
        <v>0</v>
      </c>
      <c r="AV167" s="277">
        <v>0</v>
      </c>
      <c r="AW167" s="277">
        <v>0</v>
      </c>
      <c r="AX167" s="277">
        <v>12</v>
      </c>
      <c r="AY167" s="277">
        <v>0</v>
      </c>
      <c r="AZ167" s="277">
        <v>0</v>
      </c>
      <c r="BA167" s="277">
        <v>0</v>
      </c>
      <c r="BB167" s="277">
        <v>0</v>
      </c>
      <c r="BC167" s="277">
        <v>0</v>
      </c>
      <c r="BD167" s="277">
        <v>12</v>
      </c>
      <c r="BE167" s="277" t="s">
        <v>159</v>
      </c>
      <c r="BF167" s="277">
        <v>0</v>
      </c>
      <c r="BG167" s="277">
        <v>0</v>
      </c>
      <c r="BH167" s="277">
        <v>0</v>
      </c>
      <c r="BI167" s="277">
        <v>0</v>
      </c>
      <c r="BJ167" s="277">
        <v>140050</v>
      </c>
      <c r="BK167" s="277">
        <v>0</v>
      </c>
      <c r="BL167" s="277">
        <v>0</v>
      </c>
      <c r="BM167" s="277">
        <v>0</v>
      </c>
      <c r="BN167" s="277">
        <v>0</v>
      </c>
      <c r="BO167" s="277">
        <v>0</v>
      </c>
      <c r="BP167" s="277">
        <v>140050</v>
      </c>
      <c r="BQ167" s="221"/>
      <c r="BR167" s="279">
        <f>VLOOKUP(BE167,$BX$5:$CL$220,2,FALSE)</f>
        <v>355635053950.31616</v>
      </c>
      <c r="BS167" s="279">
        <f t="shared" si="213"/>
        <v>238821145</v>
      </c>
      <c r="BT167" s="280">
        <f t="shared" si="214"/>
        <v>3.7559488294053695E-6</v>
      </c>
      <c r="BU167" s="280">
        <f t="shared" si="215"/>
        <v>5.0246807082346083E-8</v>
      </c>
      <c r="BV167" s="280">
        <f>BP167*1000/BR167</f>
        <v>3.938025749834144E-4</v>
      </c>
      <c r="BX167" t="s">
        <v>254</v>
      </c>
      <c r="BY167">
        <f t="shared" si="174"/>
        <v>17040793749.647738</v>
      </c>
      <c r="BZ167">
        <v>773907642.41474771</v>
      </c>
      <c r="CA167">
        <v>815205233.06279135</v>
      </c>
      <c r="CB167">
        <v>879957209.92390692</v>
      </c>
      <c r="CC167">
        <v>1122981525.3550227</v>
      </c>
      <c r="CD167">
        <v>1317357834.6163397</v>
      </c>
      <c r="CE167">
        <v>1375416604.4868927</v>
      </c>
      <c r="CF167">
        <v>1469075398.3189061</v>
      </c>
      <c r="CG167">
        <v>1687653983.0276484</v>
      </c>
      <c r="CH167">
        <v>1899809579.6103706</v>
      </c>
      <c r="CI167" s="14">
        <f t="shared" ref="CI167:CJ167" si="227">CH167</f>
        <v>1899809579.6103706</v>
      </c>
      <c r="CJ167" s="14">
        <f t="shared" si="227"/>
        <v>1899809579.6103706</v>
      </c>
      <c r="CK167" s="14">
        <f t="shared" ref="CK167" si="228">CJ167</f>
        <v>1899809579.6103706</v>
      </c>
      <c r="CL167">
        <f t="shared" si="176"/>
        <v>359150</v>
      </c>
      <c r="CM167">
        <v>26967</v>
      </c>
      <c r="CN167">
        <v>27543</v>
      </c>
      <c r="CO167">
        <v>28251</v>
      </c>
      <c r="CP167">
        <v>29013</v>
      </c>
      <c r="CQ167">
        <v>29722</v>
      </c>
      <c r="CR167">
        <v>30301</v>
      </c>
      <c r="CS167">
        <v>30721</v>
      </c>
      <c r="CT167">
        <v>31007</v>
      </c>
      <c r="CU167">
        <v>31198</v>
      </c>
      <c r="CV167">
        <v>31359</v>
      </c>
      <c r="CW167">
        <v>31534</v>
      </c>
    </row>
    <row r="168" spans="2:101" ht="14.25" customHeight="1" x14ac:dyDescent="0.25">
      <c r="B168" t="s">
        <v>121</v>
      </c>
      <c r="C168" t="s">
        <v>409</v>
      </c>
      <c r="D168">
        <v>63.11121951219512</v>
      </c>
      <c r="E168">
        <v>63.41817073170732</v>
      </c>
      <c r="F168">
        <v>63.781756097560979</v>
      </c>
      <c r="G168">
        <v>64.19951219512194</v>
      </c>
      <c r="I168" t="s">
        <v>149</v>
      </c>
      <c r="J168">
        <v>911.89906398057758</v>
      </c>
      <c r="K168">
        <v>1069.1403595372963</v>
      </c>
      <c r="L168">
        <v>1168.887845876988</v>
      </c>
      <c r="M168">
        <v>1189.9043487427009</v>
      </c>
      <c r="N168" s="38"/>
      <c r="O168" t="s">
        <v>149</v>
      </c>
      <c r="P168">
        <v>5.0587517115027794</v>
      </c>
      <c r="Q168">
        <v>4.3893976271121886</v>
      </c>
      <c r="R168">
        <v>4.1512985460964131</v>
      </c>
      <c r="S168">
        <v>2.295837307325499</v>
      </c>
      <c r="T168">
        <v>2.6791144942169325</v>
      </c>
      <c r="U168">
        <f t="shared" si="172"/>
        <v>3.7148799372507626</v>
      </c>
      <c r="V168" s="38"/>
      <c r="W168" t="s">
        <v>149</v>
      </c>
      <c r="X168" t="s">
        <v>434</v>
      </c>
      <c r="Y168">
        <v>1.5257795177722138</v>
      </c>
      <c r="Z168">
        <v>1.5267273581212748</v>
      </c>
      <c r="AA168">
        <v>1.5310979116477286</v>
      </c>
      <c r="AB168">
        <v>1.5705858241605242</v>
      </c>
      <c r="AC168">
        <v>1.6521918044680859</v>
      </c>
      <c r="AD168">
        <v>1.7578339375449072</v>
      </c>
      <c r="AE168">
        <f t="shared" si="173"/>
        <v>1.7</v>
      </c>
      <c r="AG168" s="277" t="s">
        <v>963</v>
      </c>
      <c r="AH168" s="277">
        <v>0</v>
      </c>
      <c r="AI168" s="277">
        <v>0</v>
      </c>
      <c r="AJ168" s="277">
        <v>0</v>
      </c>
      <c r="AK168" s="277">
        <v>0</v>
      </c>
      <c r="AL168" s="277">
        <v>0</v>
      </c>
      <c r="AM168" s="277">
        <v>0</v>
      </c>
      <c r="AN168" s="277">
        <v>0</v>
      </c>
      <c r="AO168" s="277">
        <v>0</v>
      </c>
      <c r="AP168" s="277">
        <v>0</v>
      </c>
      <c r="AQ168" s="277">
        <v>0</v>
      </c>
      <c r="AR168" s="277">
        <v>0</v>
      </c>
      <c r="AS168" s="277" t="s">
        <v>963</v>
      </c>
      <c r="AT168" s="277">
        <v>0</v>
      </c>
      <c r="AU168" s="277">
        <v>0</v>
      </c>
      <c r="AV168" s="277">
        <v>0</v>
      </c>
      <c r="AW168" s="277">
        <v>0</v>
      </c>
      <c r="AX168" s="277">
        <v>0</v>
      </c>
      <c r="AY168" s="277">
        <v>0</v>
      </c>
      <c r="AZ168" s="277">
        <v>0</v>
      </c>
      <c r="BA168" s="277">
        <v>0</v>
      </c>
      <c r="BB168" s="277">
        <v>0</v>
      </c>
      <c r="BC168" s="277">
        <v>0</v>
      </c>
      <c r="BD168" s="277">
        <v>0</v>
      </c>
      <c r="BE168" s="277" t="s">
        <v>982</v>
      </c>
      <c r="BF168" s="277">
        <v>0</v>
      </c>
      <c r="BG168" s="277">
        <v>0</v>
      </c>
      <c r="BH168" s="277">
        <v>0</v>
      </c>
      <c r="BI168" s="277">
        <v>0</v>
      </c>
      <c r="BJ168" s="277">
        <v>0</v>
      </c>
      <c r="BK168" s="277">
        <v>0</v>
      </c>
      <c r="BL168" s="277">
        <v>0</v>
      </c>
      <c r="BM168" s="277">
        <v>0</v>
      </c>
      <c r="BN168" s="277">
        <v>0</v>
      </c>
      <c r="BO168" s="277">
        <v>0</v>
      </c>
      <c r="BP168" s="277">
        <v>0</v>
      </c>
      <c r="BQ168" s="221"/>
      <c r="BR168" s="279"/>
      <c r="BS168" s="279"/>
      <c r="BT168" s="280"/>
      <c r="BU168" s="280"/>
      <c r="BV168" s="280"/>
      <c r="BX168" t="s">
        <v>149</v>
      </c>
      <c r="BY168">
        <f t="shared" si="174"/>
        <v>1584363192.2803104</v>
      </c>
      <c r="BZ168" s="14">
        <f>CA168</f>
        <v>76460459.604321033</v>
      </c>
      <c r="CA168">
        <v>76460459.604321033</v>
      </c>
      <c r="CB168">
        <v>90713554.539076746</v>
      </c>
      <c r="CC168">
        <v>97993841.015752077</v>
      </c>
      <c r="CD168">
        <v>106764516.41057579</v>
      </c>
      <c r="CE168">
        <v>113808429.62682326</v>
      </c>
      <c r="CF168">
        <v>124185330.70894544</v>
      </c>
      <c r="CG168">
        <v>143497348.60704768</v>
      </c>
      <c r="CH168">
        <v>170904224.75275588</v>
      </c>
      <c r="CI168">
        <v>189961808.2726987</v>
      </c>
      <c r="CJ168">
        <v>196806609.56899652</v>
      </c>
      <c r="CK168" s="14">
        <f t="shared" ref="CK168" si="229">CJ168</f>
        <v>196806609.56899652</v>
      </c>
      <c r="CL168">
        <f t="shared" si="176"/>
        <v>1846664</v>
      </c>
      <c r="CM168">
        <v>141010</v>
      </c>
      <c r="CN168">
        <v>143430</v>
      </c>
      <c r="CO168">
        <v>145761</v>
      </c>
      <c r="CP168">
        <v>148038</v>
      </c>
      <c r="CQ168">
        <v>150311</v>
      </c>
      <c r="CR168">
        <v>152622</v>
      </c>
      <c r="CS168">
        <v>154970</v>
      </c>
      <c r="CT168">
        <v>157361</v>
      </c>
      <c r="CU168">
        <v>159852</v>
      </c>
      <c r="CV168">
        <v>162515</v>
      </c>
      <c r="CW168">
        <v>165397</v>
      </c>
    </row>
    <row r="169" spans="2:101" ht="14.25" customHeight="1" x14ac:dyDescent="0.25">
      <c r="B169" t="s">
        <v>122</v>
      </c>
      <c r="C169" t="s">
        <v>410</v>
      </c>
      <c r="D169">
        <v>59.374268292682935</v>
      </c>
      <c r="E169">
        <v>60.223268292682931</v>
      </c>
      <c r="F169">
        <v>60.98934146341464</v>
      </c>
      <c r="G169">
        <v>61.618585365853654</v>
      </c>
      <c r="I169" t="s">
        <v>150</v>
      </c>
      <c r="J169">
        <v>15091.2988501322</v>
      </c>
      <c r="K169">
        <v>18202.750456411311</v>
      </c>
      <c r="L169">
        <v>13900.630650171524</v>
      </c>
      <c r="M169">
        <v>15835.936004183801</v>
      </c>
      <c r="N169" s="38"/>
      <c r="O169" t="s">
        <v>150</v>
      </c>
      <c r="P169">
        <v>3.4056667624611237E-3</v>
      </c>
      <c r="Q169">
        <v>-0.80179990293672176</v>
      </c>
      <c r="R169">
        <v>1.5899266433828245</v>
      </c>
      <c r="S169">
        <v>-2.2421272044223883</v>
      </c>
      <c r="T169">
        <v>1.3464534546452995</v>
      </c>
      <c r="U169">
        <f t="shared" si="172"/>
        <v>-2.0828268513704985E-2</v>
      </c>
      <c r="V169" s="38"/>
      <c r="W169" t="s">
        <v>150</v>
      </c>
      <c r="X169" t="s">
        <v>435</v>
      </c>
      <c r="Y169">
        <v>3.5020023369012234</v>
      </c>
      <c r="Z169">
        <v>3.1055379758389221</v>
      </c>
      <c r="AA169">
        <v>2.802129248543614</v>
      </c>
      <c r="AB169">
        <v>2.5643075332566228</v>
      </c>
      <c r="AC169">
        <v>2.4256289829767441</v>
      </c>
      <c r="AD169">
        <v>2.3554870123937772</v>
      </c>
      <c r="AE169">
        <f t="shared" si="173"/>
        <v>2.4</v>
      </c>
      <c r="AG169" s="277" t="s">
        <v>964</v>
      </c>
      <c r="AH169" s="277">
        <v>0</v>
      </c>
      <c r="AI169" s="277">
        <v>0</v>
      </c>
      <c r="AJ169" s="277">
        <v>0</v>
      </c>
      <c r="AK169" s="277">
        <v>0</v>
      </c>
      <c r="AL169" s="277">
        <v>0</v>
      </c>
      <c r="AM169" s="277">
        <v>0</v>
      </c>
      <c r="AN169" s="277">
        <v>0</v>
      </c>
      <c r="AO169" s="277">
        <v>0</v>
      </c>
      <c r="AP169" s="277">
        <v>11</v>
      </c>
      <c r="AQ169" s="277">
        <v>0</v>
      </c>
      <c r="AR169" s="277">
        <v>11</v>
      </c>
      <c r="AS169" s="277" t="s">
        <v>964</v>
      </c>
      <c r="AT169" s="277">
        <v>0</v>
      </c>
      <c r="AU169" s="277">
        <v>0</v>
      </c>
      <c r="AV169" s="277">
        <v>0</v>
      </c>
      <c r="AW169" s="277">
        <v>0</v>
      </c>
      <c r="AX169" s="277">
        <v>0</v>
      </c>
      <c r="AY169" s="277">
        <v>0</v>
      </c>
      <c r="AZ169" s="277">
        <v>0</v>
      </c>
      <c r="BA169" s="277">
        <v>0</v>
      </c>
      <c r="BB169" s="277">
        <v>0</v>
      </c>
      <c r="BC169" s="277">
        <v>0</v>
      </c>
      <c r="BD169" s="277">
        <v>0</v>
      </c>
      <c r="BE169" s="277" t="s">
        <v>451</v>
      </c>
      <c r="BF169" s="277">
        <v>0</v>
      </c>
      <c r="BG169" s="277">
        <v>0</v>
      </c>
      <c r="BH169" s="277">
        <v>0</v>
      </c>
      <c r="BI169" s="277">
        <v>0</v>
      </c>
      <c r="BJ169" s="277">
        <v>0</v>
      </c>
      <c r="BK169" s="277">
        <v>0</v>
      </c>
      <c r="BL169" s="277">
        <v>0</v>
      </c>
      <c r="BM169" s="277">
        <v>0</v>
      </c>
      <c r="BN169" s="277">
        <v>41000</v>
      </c>
      <c r="BO169" s="277">
        <v>0</v>
      </c>
      <c r="BP169" s="277">
        <v>41000</v>
      </c>
      <c r="BQ169" s="221"/>
      <c r="BR169" s="279">
        <f t="shared" ref="BR169:BR176" si="230">VLOOKUP(BE169,$BX$5:$CL$220,2,FALSE)</f>
        <v>11245824002.331875</v>
      </c>
      <c r="BS169" s="279">
        <f t="shared" ref="BS169:BS176" si="231">VLOOKUP(BE169,$BX$5:$CL$220,15,FALSE)</f>
        <v>1986343.377045345</v>
      </c>
      <c r="BT169" s="280">
        <f t="shared" ref="BT169:BT176" si="232">AR169/BS169</f>
        <v>5.5378139183378904E-6</v>
      </c>
      <c r="BU169" s="280">
        <f t="shared" ref="BU169:BU176" si="233">BD169/BS169</f>
        <v>0</v>
      </c>
      <c r="BV169" s="280">
        <f t="shared" ref="BV169:BV176" si="234">BP169*1000/BR169</f>
        <v>3.6457977638186811E-3</v>
      </c>
      <c r="BX169" t="s">
        <v>150</v>
      </c>
      <c r="BY169">
        <f t="shared" si="174"/>
        <v>3800319227482.5811</v>
      </c>
      <c r="BZ169">
        <v>188441864874.66666</v>
      </c>
      <c r="CA169">
        <v>183012268441.60001</v>
      </c>
      <c r="CB169">
        <v>188551196398.93332</v>
      </c>
      <c r="CC169">
        <v>214572800000</v>
      </c>
      <c r="CD169">
        <v>250338933333.33334</v>
      </c>
      <c r="CE169">
        <v>315580048570.89484</v>
      </c>
      <c r="CF169">
        <v>356630440587.44995</v>
      </c>
      <c r="CG169">
        <v>384891141942.36926</v>
      </c>
      <c r="CH169">
        <v>476304800000</v>
      </c>
      <c r="CI169">
        <v>372663466666.66669</v>
      </c>
      <c r="CJ169">
        <v>434666133333.33331</v>
      </c>
      <c r="CK169" s="14">
        <f t="shared" ref="CK169" si="235">CJ169</f>
        <v>434666133333.33331</v>
      </c>
      <c r="CL169">
        <f t="shared" si="176"/>
        <v>289954706</v>
      </c>
      <c r="CM169">
        <v>20045276</v>
      </c>
      <c r="CN169">
        <v>20681576</v>
      </c>
      <c r="CO169">
        <v>21463072</v>
      </c>
      <c r="CP169">
        <v>22334371</v>
      </c>
      <c r="CQ169">
        <v>23213767</v>
      </c>
      <c r="CR169">
        <v>24041116</v>
      </c>
      <c r="CS169">
        <v>24799436</v>
      </c>
      <c r="CT169">
        <v>25504176</v>
      </c>
      <c r="CU169">
        <v>26166639</v>
      </c>
      <c r="CV169">
        <v>26809105</v>
      </c>
      <c r="CW169">
        <v>27448086</v>
      </c>
    </row>
    <row r="170" spans="2:101" ht="14.25" customHeight="1" x14ac:dyDescent="0.25">
      <c r="B170" t="s">
        <v>123</v>
      </c>
      <c r="C170" t="s">
        <v>411</v>
      </c>
      <c r="D170">
        <v>66.315146341463432</v>
      </c>
      <c r="E170">
        <v>66.966097560975626</v>
      </c>
      <c r="F170">
        <v>67.527951219512204</v>
      </c>
      <c r="G170">
        <v>68.001682926829289</v>
      </c>
      <c r="I170" t="s">
        <v>151</v>
      </c>
      <c r="J170">
        <v>987.7623292657953</v>
      </c>
      <c r="K170">
        <v>1120.7208124889848</v>
      </c>
      <c r="L170">
        <v>1056.4957355878776</v>
      </c>
      <c r="M170">
        <v>1041.8455255143358</v>
      </c>
      <c r="N170" s="38"/>
      <c r="O170" t="s">
        <v>151</v>
      </c>
      <c r="P170">
        <v>-0.20412717131335967</v>
      </c>
      <c r="Q170">
        <v>2.0682500458000277</v>
      </c>
      <c r="R170">
        <v>0.95512065781949218</v>
      </c>
      <c r="S170">
        <v>-0.60515237820482071</v>
      </c>
      <c r="T170">
        <v>1.3961885897803938</v>
      </c>
      <c r="U170">
        <f t="shared" si="172"/>
        <v>0.72205594877634671</v>
      </c>
      <c r="V170" s="38"/>
      <c r="W170" t="s">
        <v>151</v>
      </c>
      <c r="X170" t="s">
        <v>436</v>
      </c>
      <c r="Y170">
        <v>2.7092410380377903</v>
      </c>
      <c r="Z170">
        <v>2.7009021550264425</v>
      </c>
      <c r="AA170">
        <v>2.6949976767746424</v>
      </c>
      <c r="AB170">
        <v>2.6866451388673043</v>
      </c>
      <c r="AC170">
        <v>2.6764982674153051</v>
      </c>
      <c r="AD170">
        <v>2.6640133015832395</v>
      </c>
      <c r="AE170">
        <f t="shared" si="173"/>
        <v>2.7</v>
      </c>
      <c r="AG170" s="277" t="s">
        <v>965</v>
      </c>
      <c r="AH170" s="277">
        <v>0</v>
      </c>
      <c r="AI170" s="277">
        <v>0</v>
      </c>
      <c r="AJ170" s="277">
        <v>0</v>
      </c>
      <c r="AK170" s="277">
        <v>0</v>
      </c>
      <c r="AL170" s="277">
        <v>0</v>
      </c>
      <c r="AM170" s="277">
        <v>0</v>
      </c>
      <c r="AN170" s="277">
        <v>0</v>
      </c>
      <c r="AO170" s="277">
        <v>0</v>
      </c>
      <c r="AP170" s="277">
        <v>4</v>
      </c>
      <c r="AQ170" s="277">
        <v>0</v>
      </c>
      <c r="AR170" s="277">
        <v>4</v>
      </c>
      <c r="AS170" s="277" t="s">
        <v>965</v>
      </c>
      <c r="AT170" s="277">
        <v>0</v>
      </c>
      <c r="AU170" s="277">
        <v>0</v>
      </c>
      <c r="AV170" s="277">
        <v>0</v>
      </c>
      <c r="AW170" s="277">
        <v>0</v>
      </c>
      <c r="AX170" s="277">
        <v>0</v>
      </c>
      <c r="AY170" s="277">
        <v>0</v>
      </c>
      <c r="AZ170" s="277">
        <v>0</v>
      </c>
      <c r="BA170" s="277">
        <v>0</v>
      </c>
      <c r="BB170" s="277">
        <v>4</v>
      </c>
      <c r="BC170" s="277">
        <v>0</v>
      </c>
      <c r="BD170" s="277">
        <v>4</v>
      </c>
      <c r="BE170" s="277" t="s">
        <v>983</v>
      </c>
      <c r="BF170" s="277">
        <v>0</v>
      </c>
      <c r="BG170" s="277">
        <v>0</v>
      </c>
      <c r="BH170" s="277">
        <v>0</v>
      </c>
      <c r="BI170" s="277">
        <v>0</v>
      </c>
      <c r="BJ170" s="277">
        <v>0</v>
      </c>
      <c r="BK170" s="277">
        <v>0</v>
      </c>
      <c r="BL170" s="277">
        <v>0</v>
      </c>
      <c r="BM170" s="277">
        <v>0</v>
      </c>
      <c r="BN170" s="277">
        <v>41000</v>
      </c>
      <c r="BO170" s="277">
        <v>0</v>
      </c>
      <c r="BP170" s="277">
        <v>41000</v>
      </c>
      <c r="BQ170" s="221"/>
      <c r="BR170" s="279">
        <f t="shared" si="230"/>
        <v>6954370856.3277397</v>
      </c>
      <c r="BS170" s="279">
        <f t="shared" si="231"/>
        <v>1304794</v>
      </c>
      <c r="BT170" s="280">
        <f t="shared" si="232"/>
        <v>3.0656180209289741E-6</v>
      </c>
      <c r="BU170" s="280">
        <f t="shared" si="233"/>
        <v>3.0656180209289741E-6</v>
      </c>
      <c r="BV170" s="280">
        <f t="shared" si="234"/>
        <v>5.8955728486487528E-3</v>
      </c>
      <c r="BX170" t="s">
        <v>151</v>
      </c>
      <c r="BY170">
        <f t="shared" si="174"/>
        <v>111139367154.1517</v>
      </c>
      <c r="BZ170">
        <v>4691828356.9328022</v>
      </c>
      <c r="CA170">
        <v>4877598732.4984522</v>
      </c>
      <c r="CB170">
        <v>5333863901.8126097</v>
      </c>
      <c r="CC170">
        <v>6871327280.4408407</v>
      </c>
      <c r="CD170">
        <v>8040528592.7379913</v>
      </c>
      <c r="CE170">
        <v>8702730297.5483532</v>
      </c>
      <c r="CF170">
        <v>9378279041.4549122</v>
      </c>
      <c r="CG170">
        <v>11334237876.89538</v>
      </c>
      <c r="CH170">
        <v>13210074065.467602</v>
      </c>
      <c r="CI170">
        <v>12790851243.838129</v>
      </c>
      <c r="CJ170">
        <v>12954023882.262312</v>
      </c>
      <c r="CK170" s="14">
        <f t="shared" ref="CK170" si="236">CJ170</f>
        <v>12954023882.262312</v>
      </c>
      <c r="CL170">
        <f t="shared" si="176"/>
        <v>132444731</v>
      </c>
      <c r="CM170">
        <v>9505862</v>
      </c>
      <c r="CN170">
        <v>9758841</v>
      </c>
      <c r="CO170">
        <v>10023194</v>
      </c>
      <c r="CP170">
        <v>10297956</v>
      </c>
      <c r="CQ170">
        <v>10581316</v>
      </c>
      <c r="CR170">
        <v>10871908</v>
      </c>
      <c r="CS170">
        <v>11169549</v>
      </c>
      <c r="CT170">
        <v>11474661</v>
      </c>
      <c r="CU170">
        <v>11787123</v>
      </c>
      <c r="CV170">
        <v>12106865</v>
      </c>
      <c r="CW170">
        <v>12433728</v>
      </c>
    </row>
    <row r="171" spans="2:101" ht="14.25" customHeight="1" x14ac:dyDescent="0.25">
      <c r="B171" t="s">
        <v>124</v>
      </c>
      <c r="C171" t="s">
        <v>412</v>
      </c>
      <c r="D171">
        <v>79.697560975609761</v>
      </c>
      <c r="E171">
        <v>80.097560975609753</v>
      </c>
      <c r="F171">
        <v>80.251219512195121</v>
      </c>
      <c r="G171">
        <v>80.548780487804891</v>
      </c>
      <c r="I171" t="s">
        <v>152</v>
      </c>
      <c r="J171">
        <v>5276.9324211583062</v>
      </c>
      <c r="K171">
        <v>6497.8427676603087</v>
      </c>
      <c r="L171">
        <v>5484.0535629562819</v>
      </c>
      <c r="M171">
        <v>5268.817254028545</v>
      </c>
      <c r="N171" s="38"/>
      <c r="O171" t="s">
        <v>152</v>
      </c>
      <c r="P171">
        <v>4.0081618885286332</v>
      </c>
      <c r="Q171">
        <v>5.8282208454315736</v>
      </c>
      <c r="R171">
        <v>4.2428384398237995</v>
      </c>
      <c r="S171">
        <v>-3.1122762149036163</v>
      </c>
      <c r="T171">
        <v>1.3451451899086209</v>
      </c>
      <c r="U171">
        <f t="shared" si="172"/>
        <v>2.462418029757802</v>
      </c>
      <c r="V171" s="38"/>
      <c r="W171" t="s">
        <v>152</v>
      </c>
      <c r="X171" t="s">
        <v>437</v>
      </c>
      <c r="Y171">
        <v>-0.29998028984249414</v>
      </c>
      <c r="Z171">
        <v>-0.39320459340100034</v>
      </c>
      <c r="AA171">
        <v>-0.4054585418255357</v>
      </c>
      <c r="AB171">
        <v>-0.4257191566567845</v>
      </c>
      <c r="AC171">
        <v>-0.40098130016953559</v>
      </c>
      <c r="AD171">
        <v>-0.38639976782476243</v>
      </c>
      <c r="AE171">
        <f t="shared" si="173"/>
        <v>-0.4</v>
      </c>
      <c r="AG171" s="277" t="s">
        <v>160</v>
      </c>
      <c r="AH171" s="277">
        <v>0</v>
      </c>
      <c r="AI171" s="277">
        <v>0</v>
      </c>
      <c r="AJ171" s="277">
        <v>2751</v>
      </c>
      <c r="AK171" s="277">
        <v>0</v>
      </c>
      <c r="AL171" s="277">
        <v>278</v>
      </c>
      <c r="AM171" s="277">
        <v>0</v>
      </c>
      <c r="AN171" s="277">
        <v>0</v>
      </c>
      <c r="AO171" s="277">
        <v>0</v>
      </c>
      <c r="AP171" s="277">
        <v>33</v>
      </c>
      <c r="AQ171" s="277">
        <v>0</v>
      </c>
      <c r="AR171" s="277">
        <v>3062</v>
      </c>
      <c r="AS171" s="277" t="s">
        <v>160</v>
      </c>
      <c r="AT171" s="277">
        <v>0</v>
      </c>
      <c r="AU171" s="277">
        <v>0</v>
      </c>
      <c r="AV171" s="277">
        <v>0</v>
      </c>
      <c r="AW171" s="277">
        <v>0</v>
      </c>
      <c r="AX171" s="277">
        <v>403</v>
      </c>
      <c r="AY171" s="277">
        <v>0</v>
      </c>
      <c r="AZ171" s="277">
        <v>0</v>
      </c>
      <c r="BA171" s="277">
        <v>0</v>
      </c>
      <c r="BB171" s="277">
        <v>0</v>
      </c>
      <c r="BC171" s="277">
        <v>0</v>
      </c>
      <c r="BD171" s="277">
        <v>403</v>
      </c>
      <c r="BE171" s="277" t="s">
        <v>160</v>
      </c>
      <c r="BF171" s="277">
        <v>0</v>
      </c>
      <c r="BG171" s="277">
        <v>0</v>
      </c>
      <c r="BH171" s="277">
        <v>0</v>
      </c>
      <c r="BI171" s="277">
        <v>0</v>
      </c>
      <c r="BJ171" s="277">
        <v>486000</v>
      </c>
      <c r="BK171" s="277">
        <v>0</v>
      </c>
      <c r="BL171" s="277">
        <v>0</v>
      </c>
      <c r="BM171" s="277">
        <v>0</v>
      </c>
      <c r="BN171" s="277">
        <v>0</v>
      </c>
      <c r="BO171" s="277">
        <v>0</v>
      </c>
      <c r="BP171" s="277">
        <v>486000</v>
      </c>
      <c r="BQ171" s="221"/>
      <c r="BR171" s="279">
        <f t="shared" si="230"/>
        <v>427239263602.13995</v>
      </c>
      <c r="BS171" s="279">
        <f t="shared" si="231"/>
        <v>468303176</v>
      </c>
      <c r="BT171" s="280">
        <f t="shared" si="232"/>
        <v>6.5384993246340912E-6</v>
      </c>
      <c r="BU171" s="280">
        <f t="shared" si="233"/>
        <v>8.6055363416967299E-7</v>
      </c>
      <c r="BV171" s="280">
        <f t="shared" si="234"/>
        <v>1.1375358994452816E-3</v>
      </c>
      <c r="BX171" t="s">
        <v>152</v>
      </c>
      <c r="BY171">
        <f t="shared" si="174"/>
        <v>333938805669.73346</v>
      </c>
      <c r="BZ171">
        <v>6082791506.1765919</v>
      </c>
      <c r="CA171">
        <v>11390468618.534021</v>
      </c>
      <c r="CB171">
        <v>15102567924.929689</v>
      </c>
      <c r="CC171">
        <v>19550781969.040764</v>
      </c>
      <c r="CD171">
        <v>23649854234.396572</v>
      </c>
      <c r="CE171">
        <v>25234408772.99749</v>
      </c>
      <c r="CF171">
        <v>29221081586.636845</v>
      </c>
      <c r="CG171">
        <v>38952093544.441307</v>
      </c>
      <c r="CH171">
        <v>47760580365.554924</v>
      </c>
      <c r="CI171">
        <v>40147697712.065292</v>
      </c>
      <c r="CJ171">
        <v>38423239717.479965</v>
      </c>
      <c r="CK171" s="14">
        <f t="shared" ref="CK171" si="237">CJ171</f>
        <v>38423239717.479965</v>
      </c>
      <c r="CL171">
        <f t="shared" si="176"/>
        <v>88953651</v>
      </c>
      <c r="CM171">
        <v>7516346</v>
      </c>
      <c r="CN171">
        <v>7503433</v>
      </c>
      <c r="CO171">
        <v>7500031</v>
      </c>
      <c r="CP171">
        <v>7480591</v>
      </c>
      <c r="CQ171">
        <v>7463157</v>
      </c>
      <c r="CR171">
        <v>7440769</v>
      </c>
      <c r="CS171">
        <v>7411569</v>
      </c>
      <c r="CT171">
        <v>7381579</v>
      </c>
      <c r="CU171">
        <v>7350221</v>
      </c>
      <c r="CV171">
        <v>7320807</v>
      </c>
      <c r="CW171">
        <v>7292574</v>
      </c>
    </row>
    <row r="172" spans="2:101" ht="14.25" customHeight="1" x14ac:dyDescent="0.25">
      <c r="B172" t="s">
        <v>126</v>
      </c>
      <c r="C172" t="s">
        <v>413</v>
      </c>
      <c r="D172">
        <v>76.460975609756105</v>
      </c>
      <c r="E172">
        <v>75.94634146341464</v>
      </c>
      <c r="F172">
        <v>76.115121951219521</v>
      </c>
      <c r="G172">
        <v>76.283902439024402</v>
      </c>
      <c r="I172" t="s">
        <v>153</v>
      </c>
      <c r="J172">
        <v>11983.022622763325</v>
      </c>
      <c r="K172">
        <v>10591.464809204201</v>
      </c>
      <c r="L172">
        <v>9027.7300525183546</v>
      </c>
      <c r="M172">
        <v>10824.723657341137</v>
      </c>
      <c r="N172" s="38"/>
      <c r="O172" t="s">
        <v>153</v>
      </c>
      <c r="P172">
        <v>6.1242985456621852</v>
      </c>
      <c r="Q172">
        <v>9.139910464623398</v>
      </c>
      <c r="R172">
        <v>-3.4827142462854681</v>
      </c>
      <c r="S172">
        <v>0.30549611674950938</v>
      </c>
      <c r="T172">
        <v>7.1487731869402324</v>
      </c>
      <c r="U172">
        <f t="shared" si="172"/>
        <v>3.8471528135379716</v>
      </c>
      <c r="V172" s="38"/>
      <c r="W172" t="s">
        <v>153</v>
      </c>
      <c r="X172" t="s">
        <v>438</v>
      </c>
      <c r="Y172">
        <v>0.48367688006140214</v>
      </c>
      <c r="Z172">
        <v>2.0299204470928158</v>
      </c>
      <c r="AA172">
        <v>0.51051498284349728</v>
      </c>
      <c r="AB172">
        <v>2.2362827154320164</v>
      </c>
      <c r="AC172">
        <v>0.39253094807515965</v>
      </c>
      <c r="AD172">
        <v>-0.88941635542761444</v>
      </c>
      <c r="AE172">
        <f t="shared" si="173"/>
        <v>0.6</v>
      </c>
      <c r="AG172" s="277" t="s">
        <v>161</v>
      </c>
      <c r="AH172" s="277">
        <v>0</v>
      </c>
      <c r="AI172" s="277">
        <v>0</v>
      </c>
      <c r="AJ172" s="277">
        <v>0</v>
      </c>
      <c r="AK172" s="277">
        <v>0</v>
      </c>
      <c r="AL172" s="277">
        <v>5</v>
      </c>
      <c r="AM172" s="277">
        <v>0</v>
      </c>
      <c r="AN172" s="277">
        <v>0</v>
      </c>
      <c r="AO172" s="277">
        <v>0</v>
      </c>
      <c r="AP172" s="277">
        <v>0</v>
      </c>
      <c r="AQ172" s="277">
        <v>0</v>
      </c>
      <c r="AR172" s="277">
        <v>5</v>
      </c>
      <c r="AS172" s="277" t="s">
        <v>161</v>
      </c>
      <c r="AT172" s="277">
        <v>0</v>
      </c>
      <c r="AU172" s="277">
        <v>0</v>
      </c>
      <c r="AV172" s="277">
        <v>0</v>
      </c>
      <c r="AW172" s="277">
        <v>0</v>
      </c>
      <c r="AX172" s="277">
        <v>0</v>
      </c>
      <c r="AY172" s="277">
        <v>0</v>
      </c>
      <c r="AZ172" s="277">
        <v>0</v>
      </c>
      <c r="BA172" s="277">
        <v>0</v>
      </c>
      <c r="BB172" s="277">
        <v>0</v>
      </c>
      <c r="BC172" s="277">
        <v>0</v>
      </c>
      <c r="BD172" s="277">
        <v>0</v>
      </c>
      <c r="BE172" s="277" t="s">
        <v>161</v>
      </c>
      <c r="BF172" s="277">
        <v>0</v>
      </c>
      <c r="BG172" s="277">
        <v>0</v>
      </c>
      <c r="BH172" s="277">
        <v>0</v>
      </c>
      <c r="BI172" s="277">
        <v>0</v>
      </c>
      <c r="BJ172" s="277">
        <v>0</v>
      </c>
      <c r="BK172" s="277">
        <v>0</v>
      </c>
      <c r="BL172" s="277">
        <v>0</v>
      </c>
      <c r="BM172" s="277">
        <v>0</v>
      </c>
      <c r="BN172" s="277">
        <v>0</v>
      </c>
      <c r="BO172" s="277">
        <v>0</v>
      </c>
      <c r="BP172" s="277">
        <v>0</v>
      </c>
      <c r="BQ172" s="221"/>
      <c r="BR172" s="279">
        <f t="shared" si="230"/>
        <v>24655004144.026108</v>
      </c>
      <c r="BS172" s="279">
        <f t="shared" si="231"/>
        <v>5998987</v>
      </c>
      <c r="BT172" s="280">
        <f t="shared" si="232"/>
        <v>8.3347405153570095E-7</v>
      </c>
      <c r="BU172" s="280">
        <f t="shared" si="233"/>
        <v>0</v>
      </c>
      <c r="BV172" s="280">
        <f t="shared" si="234"/>
        <v>0</v>
      </c>
      <c r="BX172" t="s">
        <v>153</v>
      </c>
      <c r="BY172">
        <f t="shared" si="174"/>
        <v>9793054273.0182076</v>
      </c>
      <c r="BZ172">
        <v>614879764.78000629</v>
      </c>
      <c r="CA172">
        <v>622262057.19163465</v>
      </c>
      <c r="CB172">
        <v>697518248.17518246</v>
      </c>
      <c r="CC172">
        <v>705704816.04236495</v>
      </c>
      <c r="CD172">
        <v>699800000</v>
      </c>
      <c r="CE172">
        <v>883818181.81818187</v>
      </c>
      <c r="CF172">
        <v>967806221.35260975</v>
      </c>
      <c r="CG172">
        <v>1018952362.6814338</v>
      </c>
      <c r="CH172">
        <v>920991413.94916046</v>
      </c>
      <c r="CI172">
        <v>788102778.1247474</v>
      </c>
      <c r="CJ172">
        <v>936609214.45144188</v>
      </c>
      <c r="CK172" s="14">
        <f t="shared" ref="CK172" si="238">CJ172</f>
        <v>936609214.45144188</v>
      </c>
      <c r="CL172">
        <f t="shared" si="176"/>
        <v>1011170</v>
      </c>
      <c r="CM172">
        <v>81131</v>
      </c>
      <c r="CN172">
        <v>81202</v>
      </c>
      <c r="CO172">
        <v>83700</v>
      </c>
      <c r="CP172">
        <v>82800</v>
      </c>
      <c r="CQ172">
        <v>82500</v>
      </c>
      <c r="CR172">
        <v>82900</v>
      </c>
      <c r="CS172">
        <v>84600</v>
      </c>
      <c r="CT172">
        <v>85033</v>
      </c>
      <c r="CU172">
        <v>86956</v>
      </c>
      <c r="CV172">
        <v>87298</v>
      </c>
      <c r="CW172">
        <v>86525</v>
      </c>
    </row>
    <row r="173" spans="2:101" ht="14.25" customHeight="1" x14ac:dyDescent="0.25">
      <c r="B173" t="s">
        <v>127</v>
      </c>
      <c r="C173" t="s">
        <v>414</v>
      </c>
      <c r="D173">
        <v>80.048780487804891</v>
      </c>
      <c r="E173">
        <v>80.151219512195127</v>
      </c>
      <c r="F173">
        <v>80.351219512195144</v>
      </c>
      <c r="G173">
        <v>80.292195121951224</v>
      </c>
      <c r="I173" t="s">
        <v>154</v>
      </c>
      <c r="J173">
        <v>303.69191167983314</v>
      </c>
      <c r="K173">
        <v>348.322044275037</v>
      </c>
      <c r="L173">
        <v>323.45324796570463</v>
      </c>
      <c r="M173">
        <v>324.67036335787395</v>
      </c>
      <c r="N173" s="38"/>
      <c r="O173" t="s">
        <v>154</v>
      </c>
      <c r="P173">
        <v>3.7783740055528483</v>
      </c>
      <c r="Q173">
        <v>3.5095777003969033</v>
      </c>
      <c r="R173">
        <v>3.0172538958152586</v>
      </c>
      <c r="S173">
        <v>0.91342484170088767</v>
      </c>
      <c r="T173">
        <v>2.6547074292343495</v>
      </c>
      <c r="U173">
        <f t="shared" si="172"/>
        <v>2.7746675745400493</v>
      </c>
      <c r="V173" s="38"/>
      <c r="W173" t="s">
        <v>154</v>
      </c>
      <c r="X173" t="s">
        <v>439</v>
      </c>
      <c r="Y173">
        <v>3.9844887837727847</v>
      </c>
      <c r="Z173">
        <v>3.3193074115885812</v>
      </c>
      <c r="AA173">
        <v>2.793626918615121</v>
      </c>
      <c r="AB173">
        <v>2.4137322503841263</v>
      </c>
      <c r="AC173">
        <v>2.2405883580009358</v>
      </c>
      <c r="AD173">
        <v>2.2098752202706815</v>
      </c>
      <c r="AE173">
        <f t="shared" si="173"/>
        <v>2.2999999999999998</v>
      </c>
      <c r="AG173" s="277" t="s">
        <v>162</v>
      </c>
      <c r="AH173" s="277">
        <v>0</v>
      </c>
      <c r="AI173" s="277">
        <v>0</v>
      </c>
      <c r="AJ173" s="277">
        <v>32</v>
      </c>
      <c r="AK173" s="277">
        <v>0</v>
      </c>
      <c r="AL173" s="277">
        <v>0</v>
      </c>
      <c r="AM173" s="277">
        <v>0</v>
      </c>
      <c r="AN173" s="277">
        <v>0</v>
      </c>
      <c r="AO173" s="277">
        <v>0</v>
      </c>
      <c r="AP173" s="277">
        <v>1</v>
      </c>
      <c r="AQ173" s="277">
        <v>2</v>
      </c>
      <c r="AR173" s="277">
        <v>35</v>
      </c>
      <c r="AS173" s="277" t="s">
        <v>162</v>
      </c>
      <c r="AT173" s="277">
        <v>0</v>
      </c>
      <c r="AU173" s="277">
        <v>0</v>
      </c>
      <c r="AV173" s="277">
        <v>0</v>
      </c>
      <c r="AW173" s="277">
        <v>0</v>
      </c>
      <c r="AX173" s="277">
        <v>0</v>
      </c>
      <c r="AY173" s="277">
        <v>0</v>
      </c>
      <c r="AZ173" s="277">
        <v>0</v>
      </c>
      <c r="BA173" s="277">
        <v>0</v>
      </c>
      <c r="BB173" s="277">
        <v>0</v>
      </c>
      <c r="BC173" s="277">
        <v>0</v>
      </c>
      <c r="BD173" s="277">
        <v>0</v>
      </c>
      <c r="BE173" s="277" t="s">
        <v>162</v>
      </c>
      <c r="BF173" s="277">
        <v>0</v>
      </c>
      <c r="BG173" s="277">
        <v>0</v>
      </c>
      <c r="BH173" s="277">
        <v>0</v>
      </c>
      <c r="BI173" s="277">
        <v>0</v>
      </c>
      <c r="BJ173" s="277">
        <v>50</v>
      </c>
      <c r="BK173" s="277">
        <v>0</v>
      </c>
      <c r="BL173" s="277">
        <v>0</v>
      </c>
      <c r="BM173" s="277">
        <v>0</v>
      </c>
      <c r="BN173" s="277">
        <v>0</v>
      </c>
      <c r="BO173" s="277">
        <v>0</v>
      </c>
      <c r="BP173" s="277">
        <v>50</v>
      </c>
      <c r="BQ173" s="221"/>
      <c r="BR173" s="279">
        <f t="shared" si="230"/>
        <v>29238559443.417522</v>
      </c>
      <c r="BS173" s="279">
        <f t="shared" si="231"/>
        <v>13452224</v>
      </c>
      <c r="BT173" s="280">
        <f t="shared" si="232"/>
        <v>2.6018002673758629E-6</v>
      </c>
      <c r="BU173" s="280">
        <f t="shared" si="233"/>
        <v>0</v>
      </c>
      <c r="BV173" s="280">
        <f t="shared" si="234"/>
        <v>1.7100705695422523E-6</v>
      </c>
      <c r="BX173" t="s">
        <v>154</v>
      </c>
      <c r="BY173">
        <f t="shared" si="174"/>
        <v>16410878182.129349</v>
      </c>
      <c r="BZ173">
        <v>635876870.1304909</v>
      </c>
      <c r="CA173">
        <v>805663721.26979327</v>
      </c>
      <c r="CB173">
        <v>935823725.58361125</v>
      </c>
      <c r="CC173">
        <v>991113463.09468031</v>
      </c>
      <c r="CD173">
        <v>1096030169.23015</v>
      </c>
      <c r="CE173">
        <v>1239397077.9306393</v>
      </c>
      <c r="CF173">
        <v>1422009797.5825188</v>
      </c>
      <c r="CG173">
        <v>1663712059.1446013</v>
      </c>
      <c r="CH173">
        <v>1954828246.015219</v>
      </c>
      <c r="CI173">
        <v>1856392961.876833</v>
      </c>
      <c r="CJ173">
        <v>1905015045.1354063</v>
      </c>
      <c r="CK173" s="14">
        <f t="shared" ref="CK173" si="239">CJ173</f>
        <v>1905015045.1354063</v>
      </c>
      <c r="CL173">
        <f t="shared" si="176"/>
        <v>61680216</v>
      </c>
      <c r="CM173">
        <v>4143115</v>
      </c>
      <c r="CN173">
        <v>4303850</v>
      </c>
      <c r="CO173">
        <v>4505515</v>
      </c>
      <c r="CP173">
        <v>4730020</v>
      </c>
      <c r="CQ173">
        <v>4952134</v>
      </c>
      <c r="CR173">
        <v>5153435</v>
      </c>
      <c r="CS173">
        <v>5327364</v>
      </c>
      <c r="CT173">
        <v>5478289</v>
      </c>
      <c r="CU173">
        <v>5612129</v>
      </c>
      <c r="CV173">
        <v>5739293</v>
      </c>
      <c r="CW173">
        <v>5867536</v>
      </c>
    </row>
    <row r="174" spans="2:101" ht="14.25" customHeight="1" x14ac:dyDescent="0.25">
      <c r="B174" t="s">
        <v>128</v>
      </c>
      <c r="C174" t="s">
        <v>415</v>
      </c>
      <c r="D174">
        <v>72.379195121951227</v>
      </c>
      <c r="E174">
        <v>72.759390243902445</v>
      </c>
      <c r="F174">
        <v>73.110804878048796</v>
      </c>
      <c r="G174">
        <v>73.434439024390258</v>
      </c>
      <c r="I174" t="s">
        <v>256</v>
      </c>
      <c r="J174">
        <v>36655.363006351843</v>
      </c>
      <c r="K174">
        <v>36738.451702137485</v>
      </c>
      <c r="L174">
        <v>37789.614577534616</v>
      </c>
      <c r="M174">
        <v>41122.189474988343</v>
      </c>
      <c r="N174" s="38"/>
      <c r="O174" t="s">
        <v>256</v>
      </c>
      <c r="P174">
        <v>5.3542666539811137</v>
      </c>
      <c r="Q174">
        <v>4.3370106649661864</v>
      </c>
      <c r="R174">
        <v>-3.7725209770404433</v>
      </c>
      <c r="S174">
        <v>-3.7185382671488156</v>
      </c>
      <c r="T174">
        <v>12.462212533340164</v>
      </c>
      <c r="U174">
        <f t="shared" si="172"/>
        <v>2.932486121619641</v>
      </c>
      <c r="V174" s="38"/>
      <c r="W174" t="s">
        <v>256</v>
      </c>
      <c r="X174" t="s">
        <v>440</v>
      </c>
      <c r="Y174">
        <v>2.3505381016639046</v>
      </c>
      <c r="Z174">
        <v>3.1292935508512567</v>
      </c>
      <c r="AA174">
        <v>4.1652294520627038</v>
      </c>
      <c r="AB174">
        <v>5.3215779447930576</v>
      </c>
      <c r="AC174">
        <v>3.0164086038439097</v>
      </c>
      <c r="AD174">
        <v>1.7706612065291869</v>
      </c>
      <c r="AE174">
        <f t="shared" si="173"/>
        <v>3.4</v>
      </c>
      <c r="AG174" s="277" t="s">
        <v>163</v>
      </c>
      <c r="AH174" s="277">
        <v>0</v>
      </c>
      <c r="AI174" s="277">
        <v>0</v>
      </c>
      <c r="AJ174" s="277">
        <v>0</v>
      </c>
      <c r="AK174" s="277">
        <v>0</v>
      </c>
      <c r="AL174" s="277">
        <v>0</v>
      </c>
      <c r="AM174" s="277">
        <v>0</v>
      </c>
      <c r="AN174" s="277">
        <v>0</v>
      </c>
      <c r="AO174" s="277">
        <v>0</v>
      </c>
      <c r="AP174" s="277">
        <v>8</v>
      </c>
      <c r="AQ174" s="277">
        <v>0</v>
      </c>
      <c r="AR174" s="277">
        <v>8</v>
      </c>
      <c r="AS174" s="277" t="s">
        <v>163</v>
      </c>
      <c r="AT174" s="277">
        <v>0</v>
      </c>
      <c r="AU174" s="277">
        <v>0</v>
      </c>
      <c r="AV174" s="277">
        <v>0</v>
      </c>
      <c r="AW174" s="277">
        <v>0</v>
      </c>
      <c r="AX174" s="277">
        <v>0</v>
      </c>
      <c r="AY174" s="277">
        <v>0</v>
      </c>
      <c r="AZ174" s="277">
        <v>0</v>
      </c>
      <c r="BA174" s="277">
        <v>0</v>
      </c>
      <c r="BB174" s="277">
        <v>0</v>
      </c>
      <c r="BC174" s="277">
        <v>0</v>
      </c>
      <c r="BD174" s="277">
        <v>0</v>
      </c>
      <c r="BE174" s="277" t="s">
        <v>163</v>
      </c>
      <c r="BF174" s="277">
        <v>0</v>
      </c>
      <c r="BG174" s="277">
        <v>0</v>
      </c>
      <c r="BH174" s="277">
        <v>0</v>
      </c>
      <c r="BI174" s="277">
        <v>0</v>
      </c>
      <c r="BJ174" s="277">
        <v>0</v>
      </c>
      <c r="BK174" s="277">
        <v>0</v>
      </c>
      <c r="BL174" s="277">
        <v>0</v>
      </c>
      <c r="BM174" s="277">
        <v>0</v>
      </c>
      <c r="BN174" s="277">
        <v>2800000</v>
      </c>
      <c r="BO174" s="277">
        <v>0</v>
      </c>
      <c r="BP174" s="277">
        <v>2800000</v>
      </c>
      <c r="BQ174" s="221"/>
      <c r="BR174" s="279">
        <f t="shared" si="230"/>
        <v>4442878861617.6045</v>
      </c>
      <c r="BS174" s="279">
        <f t="shared" si="231"/>
        <v>109164015</v>
      </c>
      <c r="BT174" s="280">
        <f t="shared" si="232"/>
        <v>7.3284222827458301E-8</v>
      </c>
      <c r="BU174" s="280">
        <f t="shared" si="233"/>
        <v>0</v>
      </c>
      <c r="BV174" s="280">
        <f t="shared" si="234"/>
        <v>6.3022199956641405E-4</v>
      </c>
      <c r="BX174" t="s">
        <v>256</v>
      </c>
      <c r="BY174">
        <f t="shared" si="174"/>
        <v>1694588399273.7896</v>
      </c>
      <c r="BZ174">
        <v>95922652585.621994</v>
      </c>
      <c r="CA174">
        <v>91148432628.398972</v>
      </c>
      <c r="CB174">
        <v>90582818233.824951</v>
      </c>
      <c r="CC174">
        <v>93362870572.904709</v>
      </c>
      <c r="CD174">
        <v>109336483913.86308</v>
      </c>
      <c r="CE174">
        <v>123506892267.64481</v>
      </c>
      <c r="CF174">
        <v>138729866931.00238</v>
      </c>
      <c r="CG174">
        <v>168196798690.94608</v>
      </c>
      <c r="CH174">
        <v>177792063167.32413</v>
      </c>
      <c r="CI174">
        <v>188479481666.91165</v>
      </c>
      <c r="CJ174">
        <v>208765019307.67331</v>
      </c>
      <c r="CK174" s="14">
        <f t="shared" ref="CK174" si="240">CJ174</f>
        <v>208765019307.67331</v>
      </c>
      <c r="CL174">
        <f t="shared" si="176"/>
        <v>53859600</v>
      </c>
      <c r="CM174">
        <v>4027900</v>
      </c>
      <c r="CN174">
        <v>4138000</v>
      </c>
      <c r="CO174">
        <v>4176000</v>
      </c>
      <c r="CP174">
        <v>4114800</v>
      </c>
      <c r="CQ174">
        <v>4166700</v>
      </c>
      <c r="CR174">
        <v>4265800</v>
      </c>
      <c r="CS174">
        <v>4401400</v>
      </c>
      <c r="CT174">
        <v>4588600</v>
      </c>
      <c r="CU174">
        <v>4839400</v>
      </c>
      <c r="CV174">
        <v>4987600</v>
      </c>
      <c r="CW174">
        <v>5076700</v>
      </c>
    </row>
    <row r="175" spans="2:101" ht="14.25" customHeight="1" x14ac:dyDescent="0.25">
      <c r="B175" t="s">
        <v>129</v>
      </c>
      <c r="C175" t="s">
        <v>416</v>
      </c>
      <c r="D175">
        <v>52.265268292682933</v>
      </c>
      <c r="E175">
        <v>52.818146341463418</v>
      </c>
      <c r="F175">
        <v>53.334487804878052</v>
      </c>
      <c r="G175">
        <v>53.815829268292688</v>
      </c>
      <c r="I175" t="s">
        <v>626</v>
      </c>
      <c r="N175" s="38"/>
      <c r="O175" t="s">
        <v>626</v>
      </c>
      <c r="U175" t="e">
        <f t="shared" si="172"/>
        <v>#DIV/0!</v>
      </c>
      <c r="V175" s="38"/>
      <c r="W175" t="s">
        <v>626</v>
      </c>
      <c r="X175" t="s">
        <v>627</v>
      </c>
      <c r="Y175">
        <v>4.4793936213755252</v>
      </c>
      <c r="Z175">
        <v>3.5531873123478759</v>
      </c>
      <c r="AA175">
        <v>3.0670305603270527</v>
      </c>
      <c r="AB175">
        <v>2.490025173406222</v>
      </c>
      <c r="AC175">
        <v>-3.3323014863454214</v>
      </c>
      <c r="AD175">
        <v>-3.3323014863454445</v>
      </c>
      <c r="AE175">
        <f t="shared" si="173"/>
        <v>-1.4</v>
      </c>
      <c r="AG175" s="277" t="s">
        <v>164</v>
      </c>
      <c r="AH175" s="277">
        <v>0</v>
      </c>
      <c r="AI175" s="277">
        <v>0</v>
      </c>
      <c r="AJ175" s="277">
        <v>0</v>
      </c>
      <c r="AK175" s="277">
        <v>1039</v>
      </c>
      <c r="AL175" s="277">
        <v>7</v>
      </c>
      <c r="AM175" s="277">
        <v>0</v>
      </c>
      <c r="AN175" s="277">
        <v>0</v>
      </c>
      <c r="AO175" s="277">
        <v>20</v>
      </c>
      <c r="AP175" s="277">
        <v>2</v>
      </c>
      <c r="AQ175" s="277">
        <v>0</v>
      </c>
      <c r="AR175" s="277">
        <v>1068</v>
      </c>
      <c r="AS175" s="277" t="s">
        <v>164</v>
      </c>
      <c r="AT175" s="277">
        <v>0</v>
      </c>
      <c r="AU175" s="277">
        <v>0</v>
      </c>
      <c r="AV175" s="277">
        <v>0</v>
      </c>
      <c r="AW175" s="277">
        <v>0</v>
      </c>
      <c r="AX175" s="277">
        <v>1</v>
      </c>
      <c r="AY175" s="277">
        <v>0</v>
      </c>
      <c r="AZ175" s="277">
        <v>0</v>
      </c>
      <c r="BA175" s="277">
        <v>0</v>
      </c>
      <c r="BB175" s="277">
        <v>9</v>
      </c>
      <c r="BC175" s="277">
        <v>0</v>
      </c>
      <c r="BD175" s="277">
        <v>10</v>
      </c>
      <c r="BE175" s="277" t="s">
        <v>164</v>
      </c>
      <c r="BF175" s="277">
        <v>0</v>
      </c>
      <c r="BG175" s="277">
        <v>0</v>
      </c>
      <c r="BH175" s="277">
        <v>0</v>
      </c>
      <c r="BI175" s="277">
        <v>280000</v>
      </c>
      <c r="BJ175" s="277">
        <v>2450000</v>
      </c>
      <c r="BK175" s="277">
        <v>0</v>
      </c>
      <c r="BL175" s="277">
        <v>0</v>
      </c>
      <c r="BM175" s="277">
        <v>510000</v>
      </c>
      <c r="BN175" s="277">
        <v>1119000</v>
      </c>
      <c r="BO175" s="277">
        <v>0</v>
      </c>
      <c r="BP175" s="277">
        <v>4359000</v>
      </c>
      <c r="BQ175" s="221"/>
      <c r="BR175" s="279">
        <f t="shared" si="230"/>
        <v>4720702835717.2988</v>
      </c>
      <c r="BS175" s="279">
        <f t="shared" si="231"/>
        <v>89941421.543999463</v>
      </c>
      <c r="BT175" s="280">
        <f t="shared" si="232"/>
        <v>1.1874395374966728E-5</v>
      </c>
      <c r="BU175" s="280">
        <f t="shared" si="233"/>
        <v>1.1118347729369595E-7</v>
      </c>
      <c r="BV175" s="280">
        <f t="shared" si="234"/>
        <v>9.2337945252969113E-4</v>
      </c>
      <c r="BX175" t="s">
        <v>626</v>
      </c>
      <c r="BY175">
        <f t="shared" si="174"/>
        <v>0</v>
      </c>
      <c r="CK175" s="14"/>
      <c r="CL175">
        <f t="shared" si="176"/>
        <v>433348.31288928993</v>
      </c>
      <c r="CM175">
        <v>30519.396455369202</v>
      </c>
      <c r="CN175">
        <v>31189</v>
      </c>
      <c r="CO175">
        <v>32566.000000000004</v>
      </c>
      <c r="CP175">
        <v>33791</v>
      </c>
      <c r="CQ175">
        <v>35318</v>
      </c>
      <c r="CR175">
        <v>36936</v>
      </c>
      <c r="CS175">
        <v>38272</v>
      </c>
      <c r="CT175">
        <v>39464</v>
      </c>
      <c r="CU175">
        <v>40459</v>
      </c>
      <c r="CV175">
        <v>39133</v>
      </c>
      <c r="CW175">
        <v>37850.458216960375</v>
      </c>
    </row>
    <row r="176" spans="2:101" ht="14.25" customHeight="1" x14ac:dyDescent="0.25">
      <c r="B176" t="s">
        <v>130</v>
      </c>
      <c r="C176" t="s">
        <v>417</v>
      </c>
      <c r="D176">
        <v>49.510658536585368</v>
      </c>
      <c r="E176">
        <v>49.999487804878058</v>
      </c>
      <c r="F176">
        <v>50.479731707317079</v>
      </c>
      <c r="G176">
        <v>50.949414634146351</v>
      </c>
      <c r="I176" t="s">
        <v>441</v>
      </c>
      <c r="J176">
        <v>15583.39903033307</v>
      </c>
      <c r="K176">
        <v>18133.412061470091</v>
      </c>
      <c r="L176">
        <v>16125.806079501019</v>
      </c>
      <c r="M176">
        <v>16061.250618951613</v>
      </c>
      <c r="N176" s="38"/>
      <c r="O176" t="s">
        <v>441</v>
      </c>
      <c r="P176">
        <v>8.2568247211583667</v>
      </c>
      <c r="Q176">
        <v>10.372966516927832</v>
      </c>
      <c r="R176">
        <v>5.7081043873002528</v>
      </c>
      <c r="S176">
        <v>-5.1204400240866477</v>
      </c>
      <c r="T176">
        <v>4.0245082425573315</v>
      </c>
      <c r="U176">
        <f t="shared" si="172"/>
        <v>4.6483927687714273</v>
      </c>
      <c r="V176" s="38"/>
      <c r="W176" t="s">
        <v>441</v>
      </c>
      <c r="X176" t="s">
        <v>442</v>
      </c>
      <c r="Y176">
        <v>8.4507816044093548E-2</v>
      </c>
      <c r="Z176">
        <v>8.1793144735628015E-2</v>
      </c>
      <c r="AA176">
        <v>0.10954027460061125</v>
      </c>
      <c r="AB176">
        <v>0.17230748887526148</v>
      </c>
      <c r="AC176">
        <v>0.22103955932502722</v>
      </c>
      <c r="AD176">
        <v>0.27397615710522016</v>
      </c>
      <c r="AE176">
        <f t="shared" si="173"/>
        <v>0.2</v>
      </c>
      <c r="AG176" s="277" t="s">
        <v>923</v>
      </c>
      <c r="AH176" s="277">
        <v>0</v>
      </c>
      <c r="AI176" s="277">
        <v>0</v>
      </c>
      <c r="AJ176" s="277">
        <v>0</v>
      </c>
      <c r="AK176" s="277">
        <v>0</v>
      </c>
      <c r="AL176" s="277">
        <v>6</v>
      </c>
      <c r="AM176" s="277">
        <v>0</v>
      </c>
      <c r="AN176" s="277">
        <v>0</v>
      </c>
      <c r="AO176" s="277">
        <v>80</v>
      </c>
      <c r="AP176" s="277">
        <v>32</v>
      </c>
      <c r="AQ176" s="277">
        <v>0</v>
      </c>
      <c r="AR176" s="277">
        <v>118</v>
      </c>
      <c r="AS176" s="277" t="s">
        <v>923</v>
      </c>
      <c r="AT176" s="277">
        <v>0</v>
      </c>
      <c r="AU176" s="277">
        <v>0</v>
      </c>
      <c r="AV176" s="277">
        <v>0</v>
      </c>
      <c r="AW176" s="277">
        <v>0</v>
      </c>
      <c r="AX176" s="277">
        <v>0</v>
      </c>
      <c r="AY176" s="277">
        <v>0</v>
      </c>
      <c r="AZ176" s="277">
        <v>0</v>
      </c>
      <c r="BA176" s="277">
        <v>23</v>
      </c>
      <c r="BB176" s="277">
        <v>352</v>
      </c>
      <c r="BC176" s="277">
        <v>0</v>
      </c>
      <c r="BD176" s="277">
        <v>375</v>
      </c>
      <c r="BE176" s="277" t="s">
        <v>165</v>
      </c>
      <c r="BF176" s="277">
        <v>0</v>
      </c>
      <c r="BG176" s="277">
        <v>0</v>
      </c>
      <c r="BH176" s="277">
        <v>0</v>
      </c>
      <c r="BI176" s="277">
        <v>0</v>
      </c>
      <c r="BJ176" s="277">
        <v>0</v>
      </c>
      <c r="BK176" s="277">
        <v>0</v>
      </c>
      <c r="BL176" s="277">
        <v>0</v>
      </c>
      <c r="BM176" s="277">
        <v>0</v>
      </c>
      <c r="BN176" s="277">
        <v>0</v>
      </c>
      <c r="BO176" s="277">
        <v>0</v>
      </c>
      <c r="BP176" s="277">
        <v>0</v>
      </c>
      <c r="BQ176" s="221"/>
      <c r="BR176" s="279">
        <f t="shared" si="230"/>
        <v>436330384289.33319</v>
      </c>
      <c r="BS176" s="279">
        <f t="shared" si="231"/>
        <v>222060883.42849737</v>
      </c>
      <c r="BT176" s="280">
        <f t="shared" si="232"/>
        <v>5.3138579914726616E-7</v>
      </c>
      <c r="BU176" s="280">
        <f t="shared" si="233"/>
        <v>1.6887260566120748E-6</v>
      </c>
      <c r="BV176" s="280">
        <f t="shared" si="234"/>
        <v>0</v>
      </c>
      <c r="BX176" t="s">
        <v>441</v>
      </c>
      <c r="BY176">
        <f t="shared" si="174"/>
        <v>769986754601.76367</v>
      </c>
      <c r="BZ176">
        <v>28724041827.897552</v>
      </c>
      <c r="CA176">
        <v>30318731991.051456</v>
      </c>
      <c r="CB176">
        <v>34638306041.784302</v>
      </c>
      <c r="CC176">
        <v>45837416478.555305</v>
      </c>
      <c r="CD176">
        <v>56073225726.347153</v>
      </c>
      <c r="CE176">
        <v>61328471583.136421</v>
      </c>
      <c r="CF176">
        <v>69002095094.718353</v>
      </c>
      <c r="CG176">
        <v>84108560087.599228</v>
      </c>
      <c r="CH176">
        <v>98040577120.257797</v>
      </c>
      <c r="CI176">
        <v>87379131564.323425</v>
      </c>
      <c r="CJ176">
        <v>87268098543.046356</v>
      </c>
      <c r="CK176" s="14">
        <f t="shared" ref="CK176" si="241">CJ176</f>
        <v>87268098543.046356</v>
      </c>
      <c r="CL176">
        <f t="shared" si="176"/>
        <v>64776544</v>
      </c>
      <c r="CM176">
        <v>5388720</v>
      </c>
      <c r="CN176">
        <v>5378867</v>
      </c>
      <c r="CO176">
        <v>5379056</v>
      </c>
      <c r="CP176">
        <v>5379607</v>
      </c>
      <c r="CQ176">
        <v>5382438</v>
      </c>
      <c r="CR176">
        <v>5387001</v>
      </c>
      <c r="CS176">
        <v>5391409</v>
      </c>
      <c r="CT176">
        <v>5397318</v>
      </c>
      <c r="CU176">
        <v>5406626</v>
      </c>
      <c r="CV176">
        <v>5418590</v>
      </c>
      <c r="CW176">
        <v>5433456</v>
      </c>
    </row>
    <row r="177" spans="2:101" ht="14.25" customHeight="1" x14ac:dyDescent="0.25">
      <c r="B177" t="s">
        <v>243</v>
      </c>
      <c r="C177" t="s">
        <v>623</v>
      </c>
      <c r="I177" t="s">
        <v>156</v>
      </c>
      <c r="J177">
        <v>23441.000620478855</v>
      </c>
      <c r="K177">
        <v>27015.082379725027</v>
      </c>
      <c r="L177">
        <v>24051.036070570903</v>
      </c>
      <c r="M177">
        <v>22850.66650795329</v>
      </c>
      <c r="N177" s="38"/>
      <c r="O177" t="s">
        <v>156</v>
      </c>
      <c r="P177">
        <v>5.5123595454044079</v>
      </c>
      <c r="Q177">
        <v>6.2742305806023921</v>
      </c>
      <c r="R177">
        <v>3.4256001969709757</v>
      </c>
      <c r="S177">
        <v>-8.83560663039232</v>
      </c>
      <c r="T177">
        <v>0.91786415352024164</v>
      </c>
      <c r="U177">
        <f t="shared" si="172"/>
        <v>1.4588895692211394</v>
      </c>
      <c r="V177" s="38"/>
      <c r="W177" t="s">
        <v>156</v>
      </c>
      <c r="X177" t="s">
        <v>443</v>
      </c>
      <c r="Y177">
        <v>0.17511400167806759</v>
      </c>
      <c r="Z177">
        <v>0.31911453657107008</v>
      </c>
      <c r="AA177">
        <v>0.55920781553683108</v>
      </c>
      <c r="AB177">
        <v>0.15814084363436268</v>
      </c>
      <c r="AC177">
        <v>0.90387553521091257</v>
      </c>
      <c r="AD177">
        <v>0.64274049673477696</v>
      </c>
      <c r="AE177">
        <f t="shared" si="173"/>
        <v>0.6</v>
      </c>
      <c r="AG177" s="277" t="s">
        <v>966</v>
      </c>
      <c r="AH177" s="277">
        <v>0</v>
      </c>
      <c r="AI177" s="277">
        <v>0</v>
      </c>
      <c r="AJ177" s="277">
        <v>37</v>
      </c>
      <c r="AK177" s="277">
        <v>0</v>
      </c>
      <c r="AL177" s="277">
        <v>19</v>
      </c>
      <c r="AM177" s="277">
        <v>0</v>
      </c>
      <c r="AN177" s="277">
        <v>0</v>
      </c>
      <c r="AO177" s="277">
        <v>0</v>
      </c>
      <c r="AP177" s="277">
        <v>1144</v>
      </c>
      <c r="AQ177" s="277">
        <v>0</v>
      </c>
      <c r="AR177" s="277">
        <v>1200</v>
      </c>
      <c r="AS177" s="277" t="s">
        <v>966</v>
      </c>
      <c r="AT177" s="277">
        <v>0</v>
      </c>
      <c r="AU177" s="277">
        <v>0</v>
      </c>
      <c r="AV177" s="277">
        <v>0</v>
      </c>
      <c r="AW177" s="277">
        <v>0</v>
      </c>
      <c r="AX177" s="277">
        <v>0</v>
      </c>
      <c r="AY177" s="277">
        <v>0</v>
      </c>
      <c r="AZ177" s="277">
        <v>0</v>
      </c>
      <c r="BA177" s="277">
        <v>0</v>
      </c>
      <c r="BB177" s="277">
        <v>1001</v>
      </c>
      <c r="BC177" s="277">
        <v>0</v>
      </c>
      <c r="BD177" s="277">
        <v>1001</v>
      </c>
      <c r="BE177" s="277" t="s">
        <v>981</v>
      </c>
      <c r="BF177" s="277">
        <v>0</v>
      </c>
      <c r="BG177" s="277">
        <v>0</v>
      </c>
      <c r="BH177" s="277">
        <v>0</v>
      </c>
      <c r="BI177" s="277">
        <v>0</v>
      </c>
      <c r="BJ177" s="277">
        <v>178130</v>
      </c>
      <c r="BK177" s="277">
        <v>0</v>
      </c>
      <c r="BL177" s="277">
        <v>0</v>
      </c>
      <c r="BM177" s="277">
        <v>0</v>
      </c>
      <c r="BN177" s="277">
        <v>2504260</v>
      </c>
      <c r="BO177" s="277">
        <v>0</v>
      </c>
      <c r="BP177" s="277">
        <v>2682390</v>
      </c>
      <c r="BQ177" s="221"/>
      <c r="BR177" s="279"/>
      <c r="BS177" s="279"/>
      <c r="BT177" s="280"/>
      <c r="BU177" s="280"/>
      <c r="BV177" s="280"/>
      <c r="BX177" t="s">
        <v>156</v>
      </c>
      <c r="BY177">
        <f t="shared" si="174"/>
        <v>446053075441.63275</v>
      </c>
      <c r="BZ177">
        <v>19979467790.439793</v>
      </c>
      <c r="CA177">
        <v>20498926980.999298</v>
      </c>
      <c r="CB177">
        <v>23136352386.375256</v>
      </c>
      <c r="CC177">
        <v>29152072067.930279</v>
      </c>
      <c r="CD177">
        <v>33837749815.171574</v>
      </c>
      <c r="CE177">
        <v>35717733757.455109</v>
      </c>
      <c r="CF177">
        <v>38945146499.531494</v>
      </c>
      <c r="CG177">
        <v>47306799054.202026</v>
      </c>
      <c r="CH177">
        <v>54606018255.456276</v>
      </c>
      <c r="CI177">
        <v>49056152691.025284</v>
      </c>
      <c r="CJ177">
        <v>46908328071.523178</v>
      </c>
      <c r="CK177" s="14">
        <f t="shared" ref="CK177" si="242">CJ177</f>
        <v>46908328071.523178</v>
      </c>
      <c r="CL177">
        <f t="shared" si="176"/>
        <v>24159790.787100848</v>
      </c>
      <c r="CM177">
        <v>1989000</v>
      </c>
      <c r="CN177">
        <v>1992000</v>
      </c>
      <c r="CO177">
        <v>1994000</v>
      </c>
      <c r="CP177">
        <v>1995699.8772360538</v>
      </c>
      <c r="CQ177">
        <v>1996999.9098647954</v>
      </c>
      <c r="CR177">
        <v>2000474</v>
      </c>
      <c r="CS177">
        <v>2006868</v>
      </c>
      <c r="CT177">
        <v>2018122</v>
      </c>
      <c r="CU177">
        <v>2021316</v>
      </c>
      <c r="CV177">
        <v>2039669</v>
      </c>
      <c r="CW177">
        <v>2052821</v>
      </c>
    </row>
    <row r="178" spans="2:101" ht="14.25" customHeight="1" x14ac:dyDescent="0.25">
      <c r="B178" t="s">
        <v>131</v>
      </c>
      <c r="C178" t="s">
        <v>418</v>
      </c>
      <c r="D178">
        <v>80.34390243902439</v>
      </c>
      <c r="E178">
        <v>80.395121951219522</v>
      </c>
      <c r="F178">
        <v>80.592682926829283</v>
      </c>
      <c r="G178">
        <v>80.795121951219514</v>
      </c>
      <c r="I178" t="s">
        <v>157</v>
      </c>
      <c r="J178">
        <v>1180.7254547820428</v>
      </c>
      <c r="K178">
        <v>1265.7194774409415</v>
      </c>
      <c r="L178">
        <v>1147.2436723184758</v>
      </c>
      <c r="M178">
        <v>1261.0387508394563</v>
      </c>
      <c r="N178" s="38"/>
      <c r="O178" t="s">
        <v>157</v>
      </c>
      <c r="P178">
        <v>4.0249915164727383</v>
      </c>
      <c r="Q178">
        <v>7.6921992386553768</v>
      </c>
      <c r="R178">
        <v>4.4123566062549173</v>
      </c>
      <c r="S178">
        <v>-3.8209686620558045</v>
      </c>
      <c r="T178">
        <v>4.2118060459204685</v>
      </c>
      <c r="U178">
        <f t="shared" si="172"/>
        <v>3.3040769490495392</v>
      </c>
      <c r="V178" s="38"/>
      <c r="W178" t="s">
        <v>157</v>
      </c>
      <c r="X178" t="s">
        <v>444</v>
      </c>
      <c r="Y178">
        <v>2.7811582698487682</v>
      </c>
      <c r="Z178">
        <v>2.7698938657659884</v>
      </c>
      <c r="AA178">
        <v>2.7546688642913821</v>
      </c>
      <c r="AB178">
        <v>2.7280622894444071</v>
      </c>
      <c r="AC178">
        <v>2.6886240300996218</v>
      </c>
      <c r="AD178">
        <v>2.6403409776536639</v>
      </c>
      <c r="AE178">
        <f t="shared" si="173"/>
        <v>2.7</v>
      </c>
      <c r="AG178" s="277" t="s">
        <v>166</v>
      </c>
      <c r="AH178" s="277">
        <v>0</v>
      </c>
      <c r="AI178" s="277">
        <v>0</v>
      </c>
      <c r="AJ178" s="277">
        <v>21</v>
      </c>
      <c r="AK178" s="277">
        <v>0</v>
      </c>
      <c r="AL178" s="277">
        <v>164</v>
      </c>
      <c r="AM178" s="277">
        <v>0</v>
      </c>
      <c r="AN178" s="277">
        <v>0</v>
      </c>
      <c r="AO178" s="277">
        <v>56</v>
      </c>
      <c r="AP178" s="277">
        <v>0</v>
      </c>
      <c r="AQ178" s="277">
        <v>0</v>
      </c>
      <c r="AR178" s="277">
        <v>241</v>
      </c>
      <c r="AS178" s="277" t="s">
        <v>166</v>
      </c>
      <c r="AT178" s="277">
        <v>0</v>
      </c>
      <c r="AU178" s="277">
        <v>0</v>
      </c>
      <c r="AV178" s="277">
        <v>0</v>
      </c>
      <c r="AW178" s="277">
        <v>0</v>
      </c>
      <c r="AX178" s="277">
        <v>313</v>
      </c>
      <c r="AY178" s="277">
        <v>0</v>
      </c>
      <c r="AZ178" s="277">
        <v>0</v>
      </c>
      <c r="BA178" s="277">
        <v>23</v>
      </c>
      <c r="BB178" s="277">
        <v>0</v>
      </c>
      <c r="BC178" s="277">
        <v>0</v>
      </c>
      <c r="BD178" s="277">
        <v>336</v>
      </c>
      <c r="BE178" s="277" t="s">
        <v>166</v>
      </c>
      <c r="BF178" s="277">
        <v>0</v>
      </c>
      <c r="BG178" s="277">
        <v>57000</v>
      </c>
      <c r="BH178" s="277">
        <v>0</v>
      </c>
      <c r="BI178" s="277">
        <v>840000</v>
      </c>
      <c r="BJ178" s="277">
        <v>289836</v>
      </c>
      <c r="BK178" s="277">
        <v>0</v>
      </c>
      <c r="BL178" s="277">
        <v>0</v>
      </c>
      <c r="BM178" s="277">
        <v>41600</v>
      </c>
      <c r="BN178" s="277">
        <v>234</v>
      </c>
      <c r="BO178" s="277">
        <v>0</v>
      </c>
      <c r="BP178" s="277">
        <v>1228670</v>
      </c>
      <c r="BQ178" s="221"/>
      <c r="BR178" s="279">
        <f>VLOOKUP(BE178,$BX$5:$CL$220,2,FALSE)</f>
        <v>37075077783.467316</v>
      </c>
      <c r="BS178" s="279">
        <f>VLOOKUP(BE178,$BX$5:$CL$220,15,FALSE)</f>
        <v>78233427</v>
      </c>
      <c r="BT178" s="280">
        <f>AR178/BS178</f>
        <v>3.0805246458141222E-6</v>
      </c>
      <c r="BU178" s="280">
        <f>BD178/BS178</f>
        <v>4.2948393402221792E-6</v>
      </c>
      <c r="BV178" s="280">
        <f>BP178*1000/BR178</f>
        <v>3.3140051847656379E-2</v>
      </c>
      <c r="BX178" t="s">
        <v>157</v>
      </c>
      <c r="BY178">
        <f t="shared" si="174"/>
        <v>5946285280.892314</v>
      </c>
      <c r="BZ178">
        <v>435101217.23341721</v>
      </c>
      <c r="CA178">
        <v>400464593.02551943</v>
      </c>
      <c r="CB178">
        <v>341663053.74746823</v>
      </c>
      <c r="CC178">
        <v>332736306.53924853</v>
      </c>
      <c r="CD178">
        <v>375109694.52592087</v>
      </c>
      <c r="CE178">
        <v>413909879.28126538</v>
      </c>
      <c r="CF178">
        <v>456735444.86791962</v>
      </c>
      <c r="CG178">
        <v>586218381.04473639</v>
      </c>
      <c r="CH178">
        <v>645796657.49939466</v>
      </c>
      <c r="CI178">
        <v>601299089.75392115</v>
      </c>
      <c r="CJ178">
        <v>678625481.68675172</v>
      </c>
      <c r="CK178" s="14">
        <f t="shared" ref="CK178" si="243">CJ178</f>
        <v>678625481.68675172</v>
      </c>
      <c r="CL178">
        <f t="shared" si="176"/>
        <v>5722271</v>
      </c>
      <c r="CM178">
        <v>408732</v>
      </c>
      <c r="CN178">
        <v>420232</v>
      </c>
      <c r="CO178">
        <v>432107</v>
      </c>
      <c r="CP178">
        <v>444344</v>
      </c>
      <c r="CQ178">
        <v>456919</v>
      </c>
      <c r="CR178">
        <v>469805</v>
      </c>
      <c r="CS178">
        <v>483000</v>
      </c>
      <c r="CT178">
        <v>496490</v>
      </c>
      <c r="CU178">
        <v>510221</v>
      </c>
      <c r="CV178">
        <v>524125</v>
      </c>
      <c r="CW178">
        <v>538148</v>
      </c>
    </row>
    <row r="179" spans="2:101" ht="14.25" customHeight="1" x14ac:dyDescent="0.25">
      <c r="B179" t="s">
        <v>244</v>
      </c>
      <c r="C179" t="s">
        <v>419</v>
      </c>
      <c r="D179">
        <v>73.31758536585366</v>
      </c>
      <c r="E179">
        <v>73.108878048780497</v>
      </c>
      <c r="F179">
        <v>72.998609756097579</v>
      </c>
      <c r="G179">
        <v>73.004097560975623</v>
      </c>
      <c r="I179" t="s">
        <v>257</v>
      </c>
      <c r="N179" s="38"/>
      <c r="O179" t="s">
        <v>257</v>
      </c>
      <c r="U179" t="e">
        <f t="shared" si="172"/>
        <v>#DIV/0!</v>
      </c>
      <c r="V179" s="38"/>
      <c r="W179" t="s">
        <v>257</v>
      </c>
      <c r="X179" t="s">
        <v>445</v>
      </c>
      <c r="Y179">
        <v>2.2862621387647142</v>
      </c>
      <c r="Z179">
        <v>2.2196930625769946</v>
      </c>
      <c r="AA179">
        <v>2.1526912823128774</v>
      </c>
      <c r="AB179">
        <v>2.1383873355007408</v>
      </c>
      <c r="AC179">
        <v>2.1903859551107812</v>
      </c>
      <c r="AD179">
        <v>2.2875335161970258</v>
      </c>
      <c r="AE179">
        <f t="shared" si="173"/>
        <v>2.2000000000000002</v>
      </c>
      <c r="AG179" s="277" t="s">
        <v>967</v>
      </c>
      <c r="AH179" s="277">
        <v>0</v>
      </c>
      <c r="AI179" s="277">
        <v>0</v>
      </c>
      <c r="AJ179" s="277">
        <v>278</v>
      </c>
      <c r="AK179" s="277">
        <v>0</v>
      </c>
      <c r="AL179" s="277">
        <v>162</v>
      </c>
      <c r="AM179" s="277">
        <v>0</v>
      </c>
      <c r="AN179" s="277">
        <v>0</v>
      </c>
      <c r="AO179" s="277">
        <v>13</v>
      </c>
      <c r="AP179" s="277">
        <v>0</v>
      </c>
      <c r="AQ179" s="277">
        <v>0</v>
      </c>
      <c r="AR179" s="277">
        <v>453</v>
      </c>
      <c r="AS179" s="277" t="s">
        <v>967</v>
      </c>
      <c r="AT179" s="277">
        <v>0</v>
      </c>
      <c r="AU179" s="277">
        <v>0</v>
      </c>
      <c r="AV179" s="277">
        <v>0</v>
      </c>
      <c r="AW179" s="277">
        <v>0</v>
      </c>
      <c r="AX179" s="277">
        <v>60</v>
      </c>
      <c r="AY179" s="277">
        <v>0</v>
      </c>
      <c r="AZ179" s="277">
        <v>0</v>
      </c>
      <c r="BA179" s="277">
        <v>0</v>
      </c>
      <c r="BB179" s="277">
        <v>7</v>
      </c>
      <c r="BC179" s="277">
        <v>0</v>
      </c>
      <c r="BD179" s="277">
        <v>67</v>
      </c>
      <c r="BE179" s="277" t="s">
        <v>462</v>
      </c>
      <c r="BF179" s="277">
        <v>0</v>
      </c>
      <c r="BG179" s="277">
        <v>0</v>
      </c>
      <c r="BH179" s="277">
        <v>0</v>
      </c>
      <c r="BI179" s="277">
        <v>0</v>
      </c>
      <c r="BJ179" s="277">
        <v>0</v>
      </c>
      <c r="BK179" s="277">
        <v>0</v>
      </c>
      <c r="BL179" s="277">
        <v>0</v>
      </c>
      <c r="BM179" s="277">
        <v>0</v>
      </c>
      <c r="BN179" s="277">
        <v>0</v>
      </c>
      <c r="BO179" s="277">
        <v>0</v>
      </c>
      <c r="BP179" s="277">
        <v>0</v>
      </c>
      <c r="BQ179" s="221"/>
      <c r="BR179" s="279">
        <f>VLOOKUP(BE179,$BX$5:$CL$220,2,FALSE)</f>
        <v>189354950194.39526</v>
      </c>
      <c r="BS179" s="279">
        <f>VLOOKUP(BE179,$BX$5:$CL$220,15,FALSE)</f>
        <v>474660630</v>
      </c>
      <c r="BT179" s="280">
        <f>AR179/BS179</f>
        <v>9.5436606992242012E-7</v>
      </c>
      <c r="BU179" s="280">
        <f>BD179/BS179</f>
        <v>1.4115348054040208E-7</v>
      </c>
      <c r="BV179" s="280">
        <f>BP179*1000/BR179</f>
        <v>0</v>
      </c>
      <c r="BX179" t="s">
        <v>257</v>
      </c>
      <c r="BY179">
        <f t="shared" si="174"/>
        <v>0</v>
      </c>
      <c r="CK179" s="14"/>
      <c r="CL179">
        <f t="shared" si="176"/>
        <v>101284762</v>
      </c>
      <c r="CM179">
        <v>7399033</v>
      </c>
      <c r="CN179">
        <v>7596920</v>
      </c>
      <c r="CO179">
        <v>7791254</v>
      </c>
      <c r="CP179">
        <v>7981955</v>
      </c>
      <c r="CQ179">
        <v>8170899</v>
      </c>
      <c r="CR179">
        <v>8359859</v>
      </c>
      <c r="CS179">
        <v>8547497</v>
      </c>
      <c r="CT179">
        <v>8733493</v>
      </c>
      <c r="CU179">
        <v>8922260</v>
      </c>
      <c r="CV179">
        <v>9119848</v>
      </c>
      <c r="CW179">
        <v>9330872</v>
      </c>
    </row>
    <row r="180" spans="2:101" ht="14.25" customHeight="1" x14ac:dyDescent="0.25">
      <c r="B180" t="s">
        <v>133</v>
      </c>
      <c r="C180" t="s">
        <v>420</v>
      </c>
      <c r="D180">
        <v>64.297439024390258</v>
      </c>
      <c r="E180">
        <v>64.50253658536586</v>
      </c>
      <c r="F180">
        <v>64.721951219512206</v>
      </c>
      <c r="G180">
        <v>64.955219512195143</v>
      </c>
      <c r="I180" t="s">
        <v>9</v>
      </c>
      <c r="J180">
        <v>5930.0715256108433</v>
      </c>
      <c r="K180">
        <v>5641.7641406959701</v>
      </c>
      <c r="L180">
        <v>5733.040978582766</v>
      </c>
      <c r="M180">
        <v>7275.3439643845486</v>
      </c>
      <c r="N180" s="38"/>
      <c r="O180" t="s">
        <v>9</v>
      </c>
      <c r="P180">
        <v>4.4256234896574966</v>
      </c>
      <c r="Q180">
        <v>4.4164726093241029</v>
      </c>
      <c r="R180">
        <v>2.4388300037755641</v>
      </c>
      <c r="S180">
        <v>-2.7329894084600994</v>
      </c>
      <c r="T180">
        <v>1.4683698203880482</v>
      </c>
      <c r="U180">
        <f t="shared" si="172"/>
        <v>2.0032613029370223</v>
      </c>
      <c r="V180" s="38"/>
      <c r="W180" t="s">
        <v>9</v>
      </c>
      <c r="X180" t="s">
        <v>446</v>
      </c>
      <c r="Y180">
        <v>1.1371943937208246</v>
      </c>
      <c r="Z180">
        <v>1.121849501645604</v>
      </c>
      <c r="AA180">
        <v>1.0966788035951172</v>
      </c>
      <c r="AB180">
        <v>1.1040572154354082</v>
      </c>
      <c r="AC180">
        <v>1.0745408822528932</v>
      </c>
      <c r="AD180">
        <v>1.3516270634340772</v>
      </c>
      <c r="AE180">
        <f t="shared" si="173"/>
        <v>1.2</v>
      </c>
      <c r="AG180" s="277" t="s">
        <v>167</v>
      </c>
      <c r="AH180" s="277">
        <v>0</v>
      </c>
      <c r="AI180" s="277">
        <v>0</v>
      </c>
      <c r="AJ180" s="277">
        <v>114</v>
      </c>
      <c r="AK180" s="277">
        <v>0</v>
      </c>
      <c r="AL180" s="277">
        <v>2045</v>
      </c>
      <c r="AM180" s="277">
        <v>0</v>
      </c>
      <c r="AN180" s="277">
        <v>0</v>
      </c>
      <c r="AO180" s="277">
        <v>38</v>
      </c>
      <c r="AP180" s="277">
        <v>45</v>
      </c>
      <c r="AQ180" s="277">
        <v>0</v>
      </c>
      <c r="AR180" s="277">
        <v>2242</v>
      </c>
      <c r="AS180" s="277" t="s">
        <v>167</v>
      </c>
      <c r="AT180" s="277">
        <v>0</v>
      </c>
      <c r="AU180" s="277">
        <v>0</v>
      </c>
      <c r="AV180" s="277">
        <v>0</v>
      </c>
      <c r="AW180" s="277">
        <v>0</v>
      </c>
      <c r="AX180" s="277">
        <v>811</v>
      </c>
      <c r="AY180" s="277">
        <v>0</v>
      </c>
      <c r="AZ180" s="277">
        <v>0</v>
      </c>
      <c r="BA180" s="277">
        <v>10</v>
      </c>
      <c r="BB180" s="277">
        <v>100</v>
      </c>
      <c r="BC180" s="277">
        <v>0</v>
      </c>
      <c r="BD180" s="277">
        <v>921</v>
      </c>
      <c r="BE180" s="277" t="s">
        <v>167</v>
      </c>
      <c r="BF180" s="277">
        <v>0</v>
      </c>
      <c r="BG180" s="277">
        <v>422300</v>
      </c>
      <c r="BH180" s="277">
        <v>0</v>
      </c>
      <c r="BI180" s="277">
        <v>0</v>
      </c>
      <c r="BJ180" s="277">
        <v>40989067</v>
      </c>
      <c r="BK180" s="277">
        <v>0</v>
      </c>
      <c r="BL180" s="277">
        <v>0</v>
      </c>
      <c r="BM180" s="277">
        <v>0</v>
      </c>
      <c r="BN180" s="277">
        <v>22246</v>
      </c>
      <c r="BO180" s="277">
        <v>0</v>
      </c>
      <c r="BP180" s="277">
        <v>41433613</v>
      </c>
      <c r="BQ180" s="221"/>
      <c r="BR180" s="279">
        <f>VLOOKUP(BE180,$BX$5:$CL$220,2,FALSE)</f>
        <v>2472663560985.2007</v>
      </c>
      <c r="BS180" s="279">
        <f>VLOOKUP(BE180,$BX$5:$CL$220,15,FALSE)</f>
        <v>800117388</v>
      </c>
      <c r="BT180" s="280">
        <f>AR180/BS180</f>
        <v>2.8020888354947237E-6</v>
      </c>
      <c r="BU180" s="280">
        <f>BD180/BS180</f>
        <v>1.1510810961153616E-6</v>
      </c>
      <c r="BV180" s="280">
        <f>BP180*1000/BR180</f>
        <v>1.6756672300169827E-2</v>
      </c>
      <c r="BX180" t="s">
        <v>9</v>
      </c>
      <c r="BY180">
        <f t="shared" si="174"/>
        <v>2829451146440.1768</v>
      </c>
      <c r="BZ180">
        <v>132877648090.73737</v>
      </c>
      <c r="CA180">
        <v>118478978977.56049</v>
      </c>
      <c r="CB180">
        <v>111100827740.93811</v>
      </c>
      <c r="CC180">
        <v>168219302326.31729</v>
      </c>
      <c r="CD180">
        <v>219092937439.45602</v>
      </c>
      <c r="CE180">
        <v>247064310285.62997</v>
      </c>
      <c r="CF180">
        <v>261007039378.85199</v>
      </c>
      <c r="CG180">
        <v>286169133891.57269</v>
      </c>
      <c r="CH180">
        <v>275278721835.78955</v>
      </c>
      <c r="CI180">
        <v>282754441019.84882</v>
      </c>
      <c r="CJ180">
        <v>363703902726.7373</v>
      </c>
      <c r="CK180" s="14">
        <f t="shared" ref="CK180" si="244">CJ180</f>
        <v>363703902726.7373</v>
      </c>
      <c r="CL180">
        <f t="shared" si="176"/>
        <v>568506764</v>
      </c>
      <c r="CM180">
        <v>44000000</v>
      </c>
      <c r="CN180">
        <v>44909738</v>
      </c>
      <c r="CO180">
        <v>45533292</v>
      </c>
      <c r="CP180">
        <v>46116494</v>
      </c>
      <c r="CQ180">
        <v>46664771</v>
      </c>
      <c r="CR180">
        <v>47198469</v>
      </c>
      <c r="CS180">
        <v>47730946</v>
      </c>
      <c r="CT180">
        <v>48257282</v>
      </c>
      <c r="CU180">
        <v>48793022</v>
      </c>
      <c r="CV180">
        <v>49320150</v>
      </c>
      <c r="CW180">
        <v>49991300</v>
      </c>
    </row>
    <row r="181" spans="2:101" ht="14.25" customHeight="1" x14ac:dyDescent="0.25">
      <c r="B181" t="s">
        <v>246</v>
      </c>
      <c r="C181" t="s">
        <v>624</v>
      </c>
      <c r="I181" t="s">
        <v>628</v>
      </c>
      <c r="N181" s="38"/>
      <c r="O181" t="s">
        <v>628</v>
      </c>
      <c r="U181" t="e">
        <f t="shared" si="172"/>
        <v>#DIV/0!</v>
      </c>
      <c r="V181" s="38"/>
      <c r="W181" t="s">
        <v>628</v>
      </c>
      <c r="X181" t="s">
        <v>629</v>
      </c>
      <c r="AG181" s="277" t="s">
        <v>169</v>
      </c>
      <c r="AH181" s="277">
        <v>0</v>
      </c>
      <c r="AI181" s="277">
        <v>0</v>
      </c>
      <c r="AJ181" s="277">
        <v>22</v>
      </c>
      <c r="AK181" s="277">
        <v>0</v>
      </c>
      <c r="AL181" s="277">
        <v>5</v>
      </c>
      <c r="AM181" s="277">
        <v>0</v>
      </c>
      <c r="AN181" s="277">
        <v>0</v>
      </c>
      <c r="AO181" s="277">
        <v>0</v>
      </c>
      <c r="AP181" s="277">
        <v>0</v>
      </c>
      <c r="AQ181" s="277">
        <v>0</v>
      </c>
      <c r="AR181" s="277">
        <v>27</v>
      </c>
      <c r="AS181" s="277" t="s">
        <v>169</v>
      </c>
      <c r="AT181" s="277">
        <v>0</v>
      </c>
      <c r="AU181" s="277">
        <v>0</v>
      </c>
      <c r="AV181" s="277">
        <v>0</v>
      </c>
      <c r="AW181" s="277">
        <v>0</v>
      </c>
      <c r="AX181" s="277">
        <v>0</v>
      </c>
      <c r="AY181" s="277">
        <v>0</v>
      </c>
      <c r="AZ181" s="277">
        <v>0</v>
      </c>
      <c r="BA181" s="277">
        <v>0</v>
      </c>
      <c r="BB181" s="277">
        <v>0</v>
      </c>
      <c r="BC181" s="277">
        <v>0</v>
      </c>
      <c r="BD181" s="277">
        <v>0</v>
      </c>
      <c r="BE181" s="277" t="s">
        <v>169</v>
      </c>
      <c r="BF181" s="277">
        <v>0</v>
      </c>
      <c r="BG181" s="277">
        <v>0</v>
      </c>
      <c r="BH181" s="277">
        <v>0</v>
      </c>
      <c r="BI181" s="277">
        <v>0</v>
      </c>
      <c r="BJ181" s="277">
        <v>0</v>
      </c>
      <c r="BK181" s="277">
        <v>0</v>
      </c>
      <c r="BL181" s="277">
        <v>0</v>
      </c>
      <c r="BM181" s="277">
        <v>0</v>
      </c>
      <c r="BN181" s="277">
        <v>0</v>
      </c>
      <c r="BO181" s="277">
        <v>0</v>
      </c>
      <c r="BP181" s="277">
        <v>0</v>
      </c>
      <c r="BQ181" s="221"/>
      <c r="BR181" s="279">
        <f>VLOOKUP(BE181,$BX$5:$CL$220,2,FALSE)</f>
        <v>5038915288.7145329</v>
      </c>
      <c r="BS181" s="279">
        <f>VLOOKUP(BE181,$BX$5:$CL$220,15,FALSE)</f>
        <v>12014113</v>
      </c>
      <c r="BT181" s="280">
        <f>AR181/BS181</f>
        <v>2.2473569209811825E-6</v>
      </c>
      <c r="BU181" s="280">
        <f>BD181/BS181</f>
        <v>0</v>
      </c>
      <c r="BV181" s="280">
        <f>BP181*1000/BR181</f>
        <v>0</v>
      </c>
      <c r="BX181" t="s">
        <v>628</v>
      </c>
      <c r="BY181">
        <f t="shared" si="174"/>
        <v>0</v>
      </c>
      <c r="CK181" s="14"/>
      <c r="CL181">
        <f t="shared" si="176"/>
        <v>0</v>
      </c>
    </row>
    <row r="182" spans="2:101" ht="14.25" customHeight="1" x14ac:dyDescent="0.25">
      <c r="B182" t="s">
        <v>134</v>
      </c>
      <c r="C182" t="s">
        <v>421</v>
      </c>
      <c r="D182">
        <v>75.292219512195132</v>
      </c>
      <c r="E182">
        <v>75.459487804878052</v>
      </c>
      <c r="F182">
        <v>75.629317073170739</v>
      </c>
      <c r="G182">
        <v>75.80124390243904</v>
      </c>
      <c r="I182" t="s">
        <v>158</v>
      </c>
      <c r="J182">
        <v>32129.568839033604</v>
      </c>
      <c r="K182">
        <v>34988.193000614105</v>
      </c>
      <c r="L182">
        <v>31891.386112122651</v>
      </c>
      <c r="M182">
        <v>30541.606456698835</v>
      </c>
      <c r="N182" s="38"/>
      <c r="O182" t="s">
        <v>158</v>
      </c>
      <c r="P182">
        <v>2.3250138638599509</v>
      </c>
      <c r="Q182">
        <v>1.8145216253251988</v>
      </c>
      <c r="R182">
        <v>-0.63849833024151792</v>
      </c>
      <c r="S182">
        <v>-4.462593609816409</v>
      </c>
      <c r="T182">
        <v>-0.49575555985298081</v>
      </c>
      <c r="U182">
        <f t="shared" si="172"/>
        <v>-0.29146240214515162</v>
      </c>
      <c r="V182" s="38"/>
      <c r="W182" t="s">
        <v>158</v>
      </c>
      <c r="X182" t="s">
        <v>447</v>
      </c>
      <c r="Y182">
        <v>1.6548903591217485</v>
      </c>
      <c r="Z182">
        <v>1.6415711297431059</v>
      </c>
      <c r="AA182">
        <v>1.7136229040884263</v>
      </c>
      <c r="AB182">
        <v>1.4967350499132421</v>
      </c>
      <c r="AC182">
        <v>0.771622834888401</v>
      </c>
      <c r="AD182">
        <v>0.37608411343406095</v>
      </c>
      <c r="AE182">
        <f t="shared" si="173"/>
        <v>0.9</v>
      </c>
      <c r="AG182" s="277" t="s">
        <v>170</v>
      </c>
      <c r="AH182" s="277">
        <v>0</v>
      </c>
      <c r="AI182" s="277">
        <v>0</v>
      </c>
      <c r="AJ182" s="277">
        <v>436</v>
      </c>
      <c r="AK182" s="277">
        <v>0</v>
      </c>
      <c r="AL182" s="277">
        <v>68</v>
      </c>
      <c r="AM182" s="277">
        <v>0</v>
      </c>
      <c r="AN182" s="277">
        <v>0</v>
      </c>
      <c r="AO182" s="277">
        <v>0</v>
      </c>
      <c r="AP182" s="277">
        <v>0</v>
      </c>
      <c r="AQ182" s="277">
        <v>0</v>
      </c>
      <c r="AR182" s="277">
        <v>504</v>
      </c>
      <c r="AS182" s="277" t="s">
        <v>170</v>
      </c>
      <c r="AT182" s="277">
        <v>0</v>
      </c>
      <c r="AU182" s="277">
        <v>0</v>
      </c>
      <c r="AV182" s="277">
        <v>0</v>
      </c>
      <c r="AW182" s="277">
        <v>0</v>
      </c>
      <c r="AX182" s="277">
        <v>156</v>
      </c>
      <c r="AY182" s="277">
        <v>0</v>
      </c>
      <c r="AZ182" s="277">
        <v>0</v>
      </c>
      <c r="BA182" s="277">
        <v>0</v>
      </c>
      <c r="BB182" s="277">
        <v>0</v>
      </c>
      <c r="BC182" s="277">
        <v>0</v>
      </c>
      <c r="BD182" s="277">
        <v>156</v>
      </c>
      <c r="BE182" s="277" t="s">
        <v>170</v>
      </c>
      <c r="BF182" s="277">
        <v>0</v>
      </c>
      <c r="BG182" s="277">
        <v>0</v>
      </c>
      <c r="BH182" s="277">
        <v>0</v>
      </c>
      <c r="BI182" s="277">
        <v>0</v>
      </c>
      <c r="BJ182" s="277">
        <v>0</v>
      </c>
      <c r="BK182" s="277">
        <v>0</v>
      </c>
      <c r="BL182" s="277">
        <v>0</v>
      </c>
      <c r="BM182" s="277">
        <v>0</v>
      </c>
      <c r="BN182" s="277">
        <v>0</v>
      </c>
      <c r="BO182" s="277">
        <v>0</v>
      </c>
      <c r="BP182" s="277">
        <v>0</v>
      </c>
      <c r="BQ182" s="221"/>
      <c r="BR182" s="279">
        <f>VLOOKUP(BE182,$BX$5:$CL$220,2,FALSE)</f>
        <v>27421445255.658119</v>
      </c>
      <c r="BS182" s="279">
        <f>VLOOKUP(BE182,$BX$5:$CL$220,15,FALSE)</f>
        <v>65554145</v>
      </c>
      <c r="BT182" s="280">
        <f>AR182/BS182</f>
        <v>7.688301022002499E-6</v>
      </c>
      <c r="BU182" s="280">
        <f>BD182/BS182</f>
        <v>2.3797122210960116E-6</v>
      </c>
      <c r="BV182" s="280">
        <f>BP182*1000/BR182</f>
        <v>0</v>
      </c>
      <c r="BX182" t="s">
        <v>158</v>
      </c>
      <c r="BY182">
        <f t="shared" si="174"/>
        <v>13483684474770.949</v>
      </c>
      <c r="BZ182">
        <v>580673484429.70337</v>
      </c>
      <c r="CA182">
        <v>609107829977.62866</v>
      </c>
      <c r="CB182">
        <v>686246941464.33276</v>
      </c>
      <c r="CC182">
        <v>883667042889.3905</v>
      </c>
      <c r="CD182">
        <v>1044299168699.9062</v>
      </c>
      <c r="CE182">
        <v>1130169626423.917</v>
      </c>
      <c r="CF182">
        <v>1234767751251.0334</v>
      </c>
      <c r="CG182">
        <v>1441941152800.7029</v>
      </c>
      <c r="CH182">
        <v>1593912183689.1638</v>
      </c>
      <c r="CI182">
        <v>1464088697118.6772</v>
      </c>
      <c r="CJ182">
        <v>1407405298013.2451</v>
      </c>
      <c r="CK182" s="14">
        <f t="shared" ref="CK182" si="245">CJ182</f>
        <v>1407405298013.2451</v>
      </c>
      <c r="CL182">
        <f t="shared" si="176"/>
        <v>523014744</v>
      </c>
      <c r="CM182">
        <v>40263200</v>
      </c>
      <c r="CN182">
        <v>40720450</v>
      </c>
      <c r="CO182">
        <v>41313950</v>
      </c>
      <c r="CP182">
        <v>42004500</v>
      </c>
      <c r="CQ182">
        <v>42691650</v>
      </c>
      <c r="CR182">
        <v>43398150</v>
      </c>
      <c r="CS182">
        <v>44116441</v>
      </c>
      <c r="CT182">
        <v>44878945</v>
      </c>
      <c r="CU182">
        <v>45555716</v>
      </c>
      <c r="CV182">
        <v>45908594</v>
      </c>
      <c r="CW182">
        <v>46081574</v>
      </c>
    </row>
    <row r="183" spans="2:101" ht="14.25" customHeight="1" x14ac:dyDescent="0.25">
      <c r="B183" t="s">
        <v>247</v>
      </c>
      <c r="C183" t="s">
        <v>422</v>
      </c>
      <c r="D183">
        <v>60.944560975609761</v>
      </c>
      <c r="E183">
        <v>61.323902439024394</v>
      </c>
      <c r="F183">
        <v>61.701170731707329</v>
      </c>
      <c r="G183">
        <v>62.073902439024394</v>
      </c>
      <c r="I183" t="s">
        <v>159</v>
      </c>
      <c r="J183">
        <v>1595.834399904405</v>
      </c>
      <c r="K183">
        <v>1988.6514320078443</v>
      </c>
      <c r="L183">
        <v>2035.3029600962486</v>
      </c>
      <c r="M183">
        <v>2375.4493015541343</v>
      </c>
      <c r="N183" s="38"/>
      <c r="O183" t="s">
        <v>159</v>
      </c>
      <c r="P183">
        <v>6.4892908444522703</v>
      </c>
      <c r="Q183">
        <v>5.6902806244925728</v>
      </c>
      <c r="R183">
        <v>4.9071439786660989</v>
      </c>
      <c r="S183">
        <v>2.5604144669374165</v>
      </c>
      <c r="T183">
        <v>7.023481850936335</v>
      </c>
      <c r="U183">
        <f t="shared" si="172"/>
        <v>5.3341223530969391</v>
      </c>
      <c r="V183" s="38"/>
      <c r="W183" t="s">
        <v>159</v>
      </c>
      <c r="X183" t="s">
        <v>448</v>
      </c>
      <c r="Y183">
        <v>1.1757475922903566</v>
      </c>
      <c r="Z183">
        <v>1.1003051369975365</v>
      </c>
      <c r="AA183">
        <v>1.0422925386339541</v>
      </c>
      <c r="AB183">
        <v>0.98920780950161535</v>
      </c>
      <c r="AC183">
        <v>0.94958922780811172</v>
      </c>
      <c r="AD183">
        <v>0.9189141300897713</v>
      </c>
      <c r="AE183">
        <f t="shared" si="173"/>
        <v>1</v>
      </c>
      <c r="AG183" s="277" t="s">
        <v>258</v>
      </c>
      <c r="AH183" s="277">
        <v>0</v>
      </c>
      <c r="AI183" s="277">
        <v>0</v>
      </c>
      <c r="AJ183" s="277">
        <v>0</v>
      </c>
      <c r="AK183" s="277">
        <v>0</v>
      </c>
      <c r="AL183" s="277">
        <v>0</v>
      </c>
      <c r="AM183" s="277">
        <v>0</v>
      </c>
      <c r="AN183" s="277">
        <v>0</v>
      </c>
      <c r="AO183" s="277">
        <v>0</v>
      </c>
      <c r="AP183" s="277">
        <v>0</v>
      </c>
      <c r="AQ183" s="277">
        <v>0</v>
      </c>
      <c r="AR183" s="277">
        <v>0</v>
      </c>
      <c r="AS183" s="277" t="s">
        <v>258</v>
      </c>
      <c r="AT183" s="277">
        <v>0</v>
      </c>
      <c r="AU183" s="277">
        <v>0</v>
      </c>
      <c r="AV183" s="277">
        <v>0</v>
      </c>
      <c r="AW183" s="277">
        <v>0</v>
      </c>
      <c r="AX183" s="277">
        <v>0</v>
      </c>
      <c r="AY183" s="277">
        <v>0</v>
      </c>
      <c r="AZ183" s="277">
        <v>0</v>
      </c>
      <c r="BA183" s="277">
        <v>0</v>
      </c>
      <c r="BB183" s="277">
        <v>1</v>
      </c>
      <c r="BC183" s="277">
        <v>0</v>
      </c>
      <c r="BD183" s="277">
        <v>1</v>
      </c>
      <c r="BE183" s="277" t="s">
        <v>258</v>
      </c>
      <c r="BF183" s="277">
        <v>0</v>
      </c>
      <c r="BG183" s="277">
        <v>0</v>
      </c>
      <c r="BH183" s="277">
        <v>0</v>
      </c>
      <c r="BI183" s="277">
        <v>0</v>
      </c>
      <c r="BJ183" s="277">
        <v>0</v>
      </c>
      <c r="BK183" s="277">
        <v>0</v>
      </c>
      <c r="BL183" s="277">
        <v>0</v>
      </c>
      <c r="BM183" s="277">
        <v>0</v>
      </c>
      <c r="BN183" s="277">
        <v>0</v>
      </c>
      <c r="BO183" s="277">
        <v>0</v>
      </c>
      <c r="BP183" s="277">
        <v>0</v>
      </c>
      <c r="BQ183" s="221"/>
      <c r="BR183" s="279"/>
      <c r="BS183" s="279"/>
      <c r="BT183" s="280"/>
      <c r="BU183" s="280"/>
      <c r="BV183" s="280"/>
      <c r="BX183" t="s">
        <v>159</v>
      </c>
      <c r="BY183">
        <f t="shared" si="174"/>
        <v>355635053950.31616</v>
      </c>
      <c r="BZ183">
        <v>16330810303.915855</v>
      </c>
      <c r="CA183">
        <v>15746224409.799955</v>
      </c>
      <c r="CB183">
        <v>17102623876.22831</v>
      </c>
      <c r="CC183">
        <v>18881765437.215084</v>
      </c>
      <c r="CD183">
        <v>20662525941.29855</v>
      </c>
      <c r="CE183">
        <v>24405791044.776119</v>
      </c>
      <c r="CF183">
        <v>28267410542.516354</v>
      </c>
      <c r="CG183">
        <v>32351184234.315674</v>
      </c>
      <c r="CH183">
        <v>40715249699.990768</v>
      </c>
      <c r="CI183">
        <v>42067965895.249695</v>
      </c>
      <c r="CJ183">
        <v>49551751282.50486</v>
      </c>
      <c r="CK183" s="14">
        <f t="shared" ref="CK183" si="246">CJ183</f>
        <v>49551751282.50486</v>
      </c>
      <c r="CL183">
        <f t="shared" si="176"/>
        <v>238821145</v>
      </c>
      <c r="CM183">
        <v>18745084</v>
      </c>
      <c r="CN183">
        <v>18921794</v>
      </c>
      <c r="CO183">
        <v>19134096</v>
      </c>
      <c r="CP183">
        <v>19369853</v>
      </c>
      <c r="CQ183">
        <v>19610604</v>
      </c>
      <c r="CR183">
        <v>19842536</v>
      </c>
      <c r="CS183">
        <v>20062070</v>
      </c>
      <c r="CT183">
        <v>20272269</v>
      </c>
      <c r="CU183">
        <v>20473799</v>
      </c>
      <c r="CV183">
        <v>20669142</v>
      </c>
      <c r="CW183">
        <v>20859949</v>
      </c>
    </row>
    <row r="184" spans="2:101" ht="14.25" customHeight="1" x14ac:dyDescent="0.25">
      <c r="B184" t="s">
        <v>135</v>
      </c>
      <c r="C184" t="s">
        <v>423</v>
      </c>
      <c r="D184">
        <v>71.457170731707322</v>
      </c>
      <c r="E184">
        <v>71.658658536585378</v>
      </c>
      <c r="F184">
        <v>71.861707317073183</v>
      </c>
      <c r="G184">
        <v>72.068317073170732</v>
      </c>
      <c r="I184" t="s">
        <v>449</v>
      </c>
      <c r="J184">
        <v>12832.989868679017</v>
      </c>
      <c r="K184">
        <v>13739.168350300124</v>
      </c>
      <c r="L184">
        <v>13003.111706543457</v>
      </c>
      <c r="M184">
        <v>12436.574932819924</v>
      </c>
      <c r="N184" s="38"/>
      <c r="O184" t="s">
        <v>449</v>
      </c>
      <c r="P184">
        <v>4.1546366600682632</v>
      </c>
      <c r="Q184">
        <v>5.3539044955576571</v>
      </c>
      <c r="R184">
        <v>4.7836436662157524</v>
      </c>
      <c r="S184">
        <v>-7.4358845969490233</v>
      </c>
      <c r="T184">
        <v>-6.1776956239896492</v>
      </c>
      <c r="U184">
        <f t="shared" si="172"/>
        <v>0.13572092018060006</v>
      </c>
      <c r="V184" s="38"/>
      <c r="W184" t="s">
        <v>449</v>
      </c>
      <c r="X184" t="s">
        <v>450</v>
      </c>
      <c r="Y184">
        <v>1.2894689289552119</v>
      </c>
      <c r="Z184">
        <v>1.2891150798234785</v>
      </c>
      <c r="AA184">
        <v>1.2846006742924492</v>
      </c>
      <c r="AB184">
        <v>1.274178547050671</v>
      </c>
      <c r="AC184">
        <v>1.26394433546855</v>
      </c>
      <c r="AD184">
        <v>1.2481679795866303</v>
      </c>
      <c r="AE184">
        <f t="shared" si="173"/>
        <v>1.3</v>
      </c>
      <c r="AG184" s="277" t="s">
        <v>259</v>
      </c>
      <c r="AH184" s="277">
        <v>0</v>
      </c>
      <c r="AI184" s="277">
        <v>0</v>
      </c>
      <c r="AJ184" s="277">
        <v>0</v>
      </c>
      <c r="AK184" s="277">
        <v>0</v>
      </c>
      <c r="AL184" s="277">
        <v>0</v>
      </c>
      <c r="AM184" s="277">
        <v>0</v>
      </c>
      <c r="AN184" s="277">
        <v>0</v>
      </c>
      <c r="AO184" s="277">
        <v>0</v>
      </c>
      <c r="AP184" s="277">
        <v>0</v>
      </c>
      <c r="AQ184" s="277">
        <v>0</v>
      </c>
      <c r="AR184" s="277">
        <v>0</v>
      </c>
      <c r="AS184" s="277" t="s">
        <v>259</v>
      </c>
      <c r="AT184" s="277">
        <v>0</v>
      </c>
      <c r="AU184" s="277">
        <v>0</v>
      </c>
      <c r="AV184" s="277">
        <v>0</v>
      </c>
      <c r="AW184" s="277">
        <v>0</v>
      </c>
      <c r="AX184" s="277">
        <v>0</v>
      </c>
      <c r="AY184" s="277">
        <v>0</v>
      </c>
      <c r="AZ184" s="277">
        <v>0</v>
      </c>
      <c r="BA184" s="277">
        <v>0</v>
      </c>
      <c r="BB184" s="277">
        <v>0</v>
      </c>
      <c r="BC184" s="277">
        <v>0</v>
      </c>
      <c r="BD184" s="277">
        <v>0</v>
      </c>
      <c r="BE184" s="277" t="s">
        <v>259</v>
      </c>
      <c r="BF184" s="277">
        <v>0</v>
      </c>
      <c r="BG184" s="277">
        <v>0</v>
      </c>
      <c r="BH184" s="277">
        <v>0</v>
      </c>
      <c r="BI184" s="277">
        <v>0</v>
      </c>
      <c r="BJ184" s="277">
        <v>0</v>
      </c>
      <c r="BK184" s="277">
        <v>0</v>
      </c>
      <c r="BL184" s="277">
        <v>0</v>
      </c>
      <c r="BM184" s="277">
        <v>0</v>
      </c>
      <c r="BN184" s="277">
        <v>54300</v>
      </c>
      <c r="BO184" s="277">
        <v>0</v>
      </c>
      <c r="BP184" s="277">
        <v>54300</v>
      </c>
      <c r="BQ184" s="221"/>
      <c r="BR184" s="279">
        <f>VLOOKUP(BE184,$BX$5:$CL$220,2,FALSE)</f>
        <v>3197031354.9259167</v>
      </c>
      <c r="BS184" s="279">
        <f t="shared" ref="BS184:BS196" si="247">VLOOKUP(BE184,$BX$5:$CL$220,15,FALSE)</f>
        <v>1214718</v>
      </c>
      <c r="BT184" s="280">
        <f t="shared" ref="BT184:BT204" si="248">AR184/BS184</f>
        <v>0</v>
      </c>
      <c r="BU184" s="280">
        <f t="shared" ref="BU184:BU204" si="249">BD184/BS184</f>
        <v>0</v>
      </c>
      <c r="BV184" s="280">
        <f>BP184*1000/BR184</f>
        <v>1.6984506553661332E-2</v>
      </c>
      <c r="BX184" t="s">
        <v>449</v>
      </c>
      <c r="BY184">
        <f t="shared" si="174"/>
        <v>6559355074.9545078</v>
      </c>
      <c r="BZ184">
        <v>380822120.96187913</v>
      </c>
      <c r="CA184">
        <v>411847517.14530253</v>
      </c>
      <c r="CB184">
        <v>433765407.27114439</v>
      </c>
      <c r="CC184">
        <v>433767412.98058927</v>
      </c>
      <c r="CD184">
        <v>472645623.39351791</v>
      </c>
      <c r="CE184">
        <v>511111140.12159985</v>
      </c>
      <c r="CF184">
        <v>589468531.92294359</v>
      </c>
      <c r="CG184">
        <v>647488503.8241998</v>
      </c>
      <c r="CH184">
        <v>702098981.0370369</v>
      </c>
      <c r="CI184">
        <v>672937037.03703701</v>
      </c>
      <c r="CJ184">
        <v>651701399.62962961</v>
      </c>
      <c r="CK184" s="14">
        <f t="shared" ref="CK184" si="250">CJ184</f>
        <v>651701399.62962961</v>
      </c>
      <c r="CL184">
        <f t="shared" si="176"/>
        <v>589457</v>
      </c>
      <c r="CM184">
        <v>44286</v>
      </c>
      <c r="CN184">
        <v>46111</v>
      </c>
      <c r="CO184">
        <v>46710</v>
      </c>
      <c r="CP184">
        <v>46710</v>
      </c>
      <c r="CQ184">
        <v>48543</v>
      </c>
      <c r="CR184">
        <v>49173</v>
      </c>
      <c r="CS184">
        <v>49811</v>
      </c>
      <c r="CT184">
        <v>50455</v>
      </c>
      <c r="CU184">
        <v>51102</v>
      </c>
      <c r="CV184">
        <v>51752</v>
      </c>
      <c r="CW184">
        <v>52402</v>
      </c>
    </row>
    <row r="185" spans="2:101" ht="14.25" customHeight="1" x14ac:dyDescent="0.25">
      <c r="B185" t="s">
        <v>136</v>
      </c>
      <c r="C185" t="s">
        <v>424</v>
      </c>
      <c r="D185">
        <v>72.772195121951228</v>
      </c>
      <c r="E185">
        <v>73.050390243902442</v>
      </c>
      <c r="F185">
        <v>73.305707317073185</v>
      </c>
      <c r="G185">
        <v>73.543073170731702</v>
      </c>
      <c r="I185" t="s">
        <v>451</v>
      </c>
      <c r="J185">
        <v>6312.6800918791478</v>
      </c>
      <c r="K185">
        <v>6628.4172480369862</v>
      </c>
      <c r="L185">
        <v>6423.446185426692</v>
      </c>
      <c r="M185">
        <v>6883.9598850574712</v>
      </c>
      <c r="N185" s="38"/>
      <c r="O185" t="s">
        <v>451</v>
      </c>
      <c r="P185">
        <v>4.5845808375825783</v>
      </c>
      <c r="Q185">
        <v>0.2680862037400118</v>
      </c>
      <c r="R185">
        <v>4.2442710584397645</v>
      </c>
      <c r="S185">
        <v>-2.1759665157325401</v>
      </c>
      <c r="T185">
        <v>1.9686847667519771</v>
      </c>
      <c r="U185">
        <f t="shared" si="172"/>
        <v>1.7779312701563583</v>
      </c>
      <c r="V185" s="38"/>
      <c r="W185" t="s">
        <v>451</v>
      </c>
      <c r="X185" t="s">
        <v>452</v>
      </c>
      <c r="Y185">
        <v>1.4406238912790483</v>
      </c>
      <c r="Z185">
        <v>1.2345277390312213</v>
      </c>
      <c r="AA185">
        <v>0.8950581271330641</v>
      </c>
      <c r="AB185">
        <v>1.1027145406423575</v>
      </c>
      <c r="AC185">
        <v>1.1027145406423575</v>
      </c>
      <c r="AD185">
        <v>1.1027145406423355</v>
      </c>
      <c r="AE185">
        <f t="shared" si="173"/>
        <v>1.1000000000000001</v>
      </c>
      <c r="AG185" s="277" t="s">
        <v>171</v>
      </c>
      <c r="AH185" s="277">
        <v>0</v>
      </c>
      <c r="AI185" s="277">
        <v>0</v>
      </c>
      <c r="AJ185" s="277">
        <v>0</v>
      </c>
      <c r="AK185" s="277">
        <v>0</v>
      </c>
      <c r="AL185" s="277">
        <v>0</v>
      </c>
      <c r="AM185" s="277">
        <v>0</v>
      </c>
      <c r="AN185" s="277">
        <v>0</v>
      </c>
      <c r="AO185" s="277">
        <v>2</v>
      </c>
      <c r="AP185" s="277">
        <v>1</v>
      </c>
      <c r="AQ185" s="277">
        <v>0</v>
      </c>
      <c r="AR185" s="277">
        <v>3</v>
      </c>
      <c r="AS185" s="277" t="s">
        <v>171</v>
      </c>
      <c r="AT185" s="277">
        <v>0</v>
      </c>
      <c r="AU185" s="277">
        <v>0</v>
      </c>
      <c r="AV185" s="277">
        <v>0</v>
      </c>
      <c r="AW185" s="277">
        <v>0</v>
      </c>
      <c r="AX185" s="277">
        <v>0</v>
      </c>
      <c r="AY185" s="277">
        <v>0</v>
      </c>
      <c r="AZ185" s="277">
        <v>0</v>
      </c>
      <c r="BA185" s="277">
        <v>0</v>
      </c>
      <c r="BB185" s="277">
        <v>0</v>
      </c>
      <c r="BC185" s="277">
        <v>0</v>
      </c>
      <c r="BD185" s="277">
        <v>0</v>
      </c>
      <c r="BE185" s="277" t="s">
        <v>171</v>
      </c>
      <c r="BF185" s="277">
        <v>0</v>
      </c>
      <c r="BG185" s="277">
        <v>0</v>
      </c>
      <c r="BH185" s="277">
        <v>0</v>
      </c>
      <c r="BI185" s="277">
        <v>0</v>
      </c>
      <c r="BJ185" s="277">
        <v>0</v>
      </c>
      <c r="BK185" s="277">
        <v>0</v>
      </c>
      <c r="BL185" s="277">
        <v>0</v>
      </c>
      <c r="BM185" s="277">
        <v>0</v>
      </c>
      <c r="BN185" s="277">
        <v>1000</v>
      </c>
      <c r="BO185" s="277">
        <v>0</v>
      </c>
      <c r="BP185" s="277">
        <v>1000</v>
      </c>
      <c r="BQ185" s="221"/>
      <c r="BR185" s="279">
        <f>VLOOKUP(BE185,$BX$5:$CL$220,2,FALSE)</f>
        <v>194248623472.35275</v>
      </c>
      <c r="BS185" s="279">
        <f t="shared" si="247"/>
        <v>15819078</v>
      </c>
      <c r="BT185" s="280">
        <f t="shared" si="248"/>
        <v>1.8964442807602313E-7</v>
      </c>
      <c r="BU185" s="280">
        <f t="shared" si="249"/>
        <v>0</v>
      </c>
      <c r="BV185" s="280">
        <f>BP185*1000/BR185</f>
        <v>5.1480416289401874E-6</v>
      </c>
      <c r="BX185" t="s">
        <v>451</v>
      </c>
      <c r="BY185">
        <f t="shared" si="174"/>
        <v>11245824002.331875</v>
      </c>
      <c r="BZ185">
        <v>721059216.71007943</v>
      </c>
      <c r="CA185">
        <v>683132889.71321583</v>
      </c>
      <c r="CB185">
        <v>695509575.53167272</v>
      </c>
      <c r="CC185">
        <v>757010928.07514918</v>
      </c>
      <c r="CD185">
        <v>831454229.98265529</v>
      </c>
      <c r="CE185">
        <v>881030404.10710847</v>
      </c>
      <c r="CF185">
        <v>984735409.94227886</v>
      </c>
      <c r="CG185">
        <v>1062663941.306752</v>
      </c>
      <c r="CH185">
        <v>1128186841.8888891</v>
      </c>
      <c r="CI185">
        <v>1105422525.074074</v>
      </c>
      <c r="CJ185">
        <v>1197809020</v>
      </c>
      <c r="CK185" s="14">
        <f t="shared" ref="CK185" si="251">CJ185</f>
        <v>1197809020</v>
      </c>
      <c r="CL185">
        <f t="shared" si="176"/>
        <v>1986343.377045345</v>
      </c>
      <c r="CM185">
        <v>155996</v>
      </c>
      <c r="CN185">
        <v>157897</v>
      </c>
      <c r="CO185">
        <v>159133</v>
      </c>
      <c r="CP185">
        <v>160620</v>
      </c>
      <c r="CQ185">
        <v>162434</v>
      </c>
      <c r="CR185">
        <v>164791</v>
      </c>
      <c r="CS185">
        <v>166838</v>
      </c>
      <c r="CT185">
        <v>168338</v>
      </c>
      <c r="CU185">
        <v>170204.56010414936</v>
      </c>
      <c r="CV185">
        <v>172091.81694119563</v>
      </c>
      <c r="CW185">
        <v>174000</v>
      </c>
    </row>
    <row r="186" spans="2:101" ht="14.25" customHeight="1" x14ac:dyDescent="0.25">
      <c r="B186" t="s">
        <v>137</v>
      </c>
      <c r="C186" t="s">
        <v>425</v>
      </c>
      <c r="D186">
        <v>67.599999999999994</v>
      </c>
      <c r="E186">
        <v>67.780097560975619</v>
      </c>
      <c r="F186">
        <v>67.988926829268308</v>
      </c>
      <c r="G186">
        <v>68.225512195121965</v>
      </c>
      <c r="I186" t="s">
        <v>630</v>
      </c>
      <c r="N186" s="38"/>
      <c r="O186" t="s">
        <v>630</v>
      </c>
      <c r="V186" s="38"/>
      <c r="W186" t="s">
        <v>630</v>
      </c>
      <c r="X186" t="s">
        <v>631</v>
      </c>
      <c r="Y186">
        <v>1.4146753431211145</v>
      </c>
      <c r="Z186">
        <v>1.8040261979870347</v>
      </c>
      <c r="AA186">
        <v>1.7132609084554093</v>
      </c>
      <c r="AB186">
        <v>1.6163423903640488</v>
      </c>
      <c r="AC186">
        <v>1.5001294898512347</v>
      </c>
      <c r="AD186">
        <v>1.3820884388583941</v>
      </c>
      <c r="AE186">
        <f t="shared" si="173"/>
        <v>1.5</v>
      </c>
      <c r="AG186" s="277" t="s">
        <v>172</v>
      </c>
      <c r="AH186" s="277">
        <v>0</v>
      </c>
      <c r="AI186" s="277">
        <v>0</v>
      </c>
      <c r="AJ186" s="277">
        <v>0</v>
      </c>
      <c r="AK186" s="277">
        <v>0</v>
      </c>
      <c r="AL186" s="277">
        <v>45</v>
      </c>
      <c r="AM186" s="277">
        <v>0</v>
      </c>
      <c r="AN186" s="277">
        <v>0</v>
      </c>
      <c r="AO186" s="277">
        <v>0</v>
      </c>
      <c r="AP186" s="277">
        <v>0</v>
      </c>
      <c r="AQ186" s="277">
        <v>0</v>
      </c>
      <c r="AR186" s="277">
        <v>45</v>
      </c>
      <c r="AS186" s="277" t="s">
        <v>172</v>
      </c>
      <c r="AT186" s="277">
        <v>0</v>
      </c>
      <c r="AU186" s="277">
        <v>0</v>
      </c>
      <c r="AV186" s="277">
        <v>0</v>
      </c>
      <c r="AW186" s="277">
        <v>0</v>
      </c>
      <c r="AX186" s="277">
        <v>8</v>
      </c>
      <c r="AY186" s="277">
        <v>0</v>
      </c>
      <c r="AZ186" s="277">
        <v>0</v>
      </c>
      <c r="BA186" s="277">
        <v>0</v>
      </c>
      <c r="BB186" s="277">
        <v>0</v>
      </c>
      <c r="BC186" s="277">
        <v>0</v>
      </c>
      <c r="BD186" s="277">
        <v>8</v>
      </c>
      <c r="BE186" s="277" t="s">
        <v>172</v>
      </c>
      <c r="BF186" s="277">
        <v>0</v>
      </c>
      <c r="BG186" s="277">
        <v>0</v>
      </c>
      <c r="BH186" s="277">
        <v>0</v>
      </c>
      <c r="BI186" s="277">
        <v>0</v>
      </c>
      <c r="BJ186" s="277">
        <v>0</v>
      </c>
      <c r="BK186" s="277">
        <v>0</v>
      </c>
      <c r="BL186" s="277">
        <v>0</v>
      </c>
      <c r="BM186" s="277">
        <v>0</v>
      </c>
      <c r="BN186" s="277">
        <v>0</v>
      </c>
      <c r="BO186" s="277">
        <v>0</v>
      </c>
      <c r="BP186" s="277">
        <v>0</v>
      </c>
      <c r="BQ186" s="221"/>
      <c r="BR186" s="279">
        <f>VLOOKUP(BE186,$BX$5:$CL$220,2,FALSE)</f>
        <v>407894651875.99121</v>
      </c>
      <c r="BS186" s="279">
        <f t="shared" si="247"/>
        <v>121039900</v>
      </c>
      <c r="BT186" s="280">
        <f t="shared" si="248"/>
        <v>3.7177823180620606E-7</v>
      </c>
      <c r="BU186" s="280">
        <f t="shared" si="249"/>
        <v>6.6093907876658854E-8</v>
      </c>
      <c r="BV186" s="280">
        <f>BP186*1000/BR186</f>
        <v>0</v>
      </c>
      <c r="BX186" t="s">
        <v>630</v>
      </c>
      <c r="BY186">
        <f t="shared" si="174"/>
        <v>0</v>
      </c>
      <c r="CK186" s="14"/>
      <c r="CL186">
        <f t="shared" si="176"/>
        <v>343384</v>
      </c>
      <c r="CM186">
        <v>28384</v>
      </c>
      <c r="CN186">
        <v>27782</v>
      </c>
      <c r="CO186">
        <v>27450</v>
      </c>
      <c r="CP186">
        <v>27363</v>
      </c>
      <c r="CQ186">
        <v>27514</v>
      </c>
      <c r="CR186">
        <v>27906</v>
      </c>
      <c r="CS186">
        <v>28414</v>
      </c>
      <c r="CT186">
        <v>28905</v>
      </c>
      <c r="CU186">
        <v>29376</v>
      </c>
      <c r="CV186">
        <v>29820</v>
      </c>
      <c r="CW186">
        <v>30235</v>
      </c>
    </row>
    <row r="187" spans="2:101" ht="14.25" customHeight="1" x14ac:dyDescent="0.25">
      <c r="B187" t="s">
        <v>138</v>
      </c>
      <c r="C187" t="s">
        <v>426</v>
      </c>
      <c r="D187">
        <v>75.143902439024401</v>
      </c>
      <c r="E187">
        <v>75.243902439024396</v>
      </c>
      <c r="F187">
        <v>75.543902439024407</v>
      </c>
      <c r="G187">
        <v>75.695121951219519</v>
      </c>
      <c r="I187" t="s">
        <v>453</v>
      </c>
      <c r="J187">
        <v>6278.1213535192992</v>
      </c>
      <c r="K187">
        <v>6434.2451334992875</v>
      </c>
      <c r="L187">
        <v>6398.2277478312953</v>
      </c>
      <c r="M187">
        <v>6446.1457775447143</v>
      </c>
      <c r="N187" s="38"/>
      <c r="O187" t="s">
        <v>453</v>
      </c>
      <c r="P187">
        <v>9.36575901818631</v>
      </c>
      <c r="Q187">
        <v>3.4342573761104944</v>
      </c>
      <c r="R187">
        <v>1.5434015327560502</v>
      </c>
      <c r="S187">
        <v>-1.2526514150922594</v>
      </c>
      <c r="T187">
        <v>-1.3456858655577406</v>
      </c>
      <c r="U187">
        <f t="shared" si="172"/>
        <v>2.3490161292805709</v>
      </c>
      <c r="V187" s="38"/>
      <c r="W187" t="s">
        <v>453</v>
      </c>
      <c r="X187" t="s">
        <v>454</v>
      </c>
      <c r="Y187">
        <v>0.1739362948355436</v>
      </c>
      <c r="Z187">
        <v>0.14976596129719807</v>
      </c>
      <c r="AA187">
        <v>0.13028839615663246</v>
      </c>
      <c r="AB187">
        <v>0.10813883145840554</v>
      </c>
      <c r="AC187">
        <v>8.3315408555811266E-2</v>
      </c>
      <c r="AD187">
        <v>5.8553903284092837E-2</v>
      </c>
      <c r="AE187">
        <f t="shared" si="173"/>
        <v>0.1</v>
      </c>
      <c r="AG187" s="277" t="s">
        <v>173</v>
      </c>
      <c r="AH187" s="277">
        <v>0</v>
      </c>
      <c r="AI187" s="277">
        <v>0</v>
      </c>
      <c r="AJ187" s="277">
        <v>24</v>
      </c>
      <c r="AK187" s="277">
        <v>70</v>
      </c>
      <c r="AL187" s="277">
        <v>208</v>
      </c>
      <c r="AM187" s="277">
        <v>0</v>
      </c>
      <c r="AN187" s="277">
        <v>0</v>
      </c>
      <c r="AO187" s="277">
        <v>52</v>
      </c>
      <c r="AP187" s="277">
        <v>39</v>
      </c>
      <c r="AQ187" s="277">
        <v>2</v>
      </c>
      <c r="AR187" s="277">
        <v>395</v>
      </c>
      <c r="AS187" s="277" t="s">
        <v>173</v>
      </c>
      <c r="AT187" s="277">
        <v>0</v>
      </c>
      <c r="AU187" s="277">
        <v>0</v>
      </c>
      <c r="AV187" s="277">
        <v>0</v>
      </c>
      <c r="AW187" s="277">
        <v>450</v>
      </c>
      <c r="AX187" s="277">
        <v>46</v>
      </c>
      <c r="AY187" s="277">
        <v>0</v>
      </c>
      <c r="AZ187" s="277">
        <v>0</v>
      </c>
      <c r="BA187" s="277">
        <v>15</v>
      </c>
      <c r="BB187" s="277">
        <v>136</v>
      </c>
      <c r="BC187" s="277">
        <v>0</v>
      </c>
      <c r="BD187" s="277">
        <v>647</v>
      </c>
      <c r="BE187" s="277" t="s">
        <v>173</v>
      </c>
      <c r="BF187" s="277">
        <v>0</v>
      </c>
      <c r="BG187" s="277">
        <v>0</v>
      </c>
      <c r="BH187" s="277">
        <v>0</v>
      </c>
      <c r="BI187" s="277">
        <v>1000</v>
      </c>
      <c r="BJ187" s="277">
        <v>932000</v>
      </c>
      <c r="BK187" s="277">
        <v>0</v>
      </c>
      <c r="BL187" s="277">
        <v>0</v>
      </c>
      <c r="BM187" s="277">
        <v>0</v>
      </c>
      <c r="BN187" s="277">
        <v>0</v>
      </c>
      <c r="BO187" s="277">
        <v>0</v>
      </c>
      <c r="BP187" s="277">
        <v>933000</v>
      </c>
      <c r="BQ187" s="221"/>
      <c r="BR187" s="279">
        <f>VLOOKUP(BE187,$BX$5:$CL$220,2,FALSE)</f>
        <v>5864934385324.9023</v>
      </c>
      <c r="BS187" s="279">
        <f t="shared" si="247"/>
        <v>822668371</v>
      </c>
      <c r="BT187" s="280">
        <f t="shared" si="248"/>
        <v>4.8014487237409549E-7</v>
      </c>
      <c r="BU187" s="280">
        <f t="shared" si="249"/>
        <v>7.8646514538237915E-7</v>
      </c>
      <c r="BV187" s="280">
        <f>BP187*1000/BR187</f>
        <v>1.5908106360653073E-4</v>
      </c>
      <c r="BX187" t="s">
        <v>453</v>
      </c>
      <c r="BY187">
        <f t="shared" si="174"/>
        <v>6954370856.3277397</v>
      </c>
      <c r="BZ187">
        <v>397447006.6845364</v>
      </c>
      <c r="CA187">
        <v>431017934.98054129</v>
      </c>
      <c r="CB187">
        <v>462641609.60723227</v>
      </c>
      <c r="CC187">
        <v>482397041.11019063</v>
      </c>
      <c r="CD187">
        <v>522544701.88263881</v>
      </c>
      <c r="CE187">
        <v>551431645.44655108</v>
      </c>
      <c r="CF187">
        <v>611040126.24567914</v>
      </c>
      <c r="CG187">
        <v>684691914.81481481</v>
      </c>
      <c r="CH187">
        <v>702478015.18518519</v>
      </c>
      <c r="CI187">
        <v>699127947.77777779</v>
      </c>
      <c r="CJ187">
        <v>704776456.29629624</v>
      </c>
      <c r="CK187" s="14">
        <f t="shared" ref="CK187" si="252">CJ187</f>
        <v>704776456.29629624</v>
      </c>
      <c r="CL187">
        <f t="shared" si="176"/>
        <v>1304794</v>
      </c>
      <c r="CM187">
        <v>107891</v>
      </c>
      <c r="CN187">
        <v>107987</v>
      </c>
      <c r="CO187">
        <v>108150</v>
      </c>
      <c r="CP187">
        <v>108354</v>
      </c>
      <c r="CQ187">
        <v>108566</v>
      </c>
      <c r="CR187">
        <v>108755</v>
      </c>
      <c r="CS187">
        <v>108918</v>
      </c>
      <c r="CT187">
        <v>109060</v>
      </c>
      <c r="CU187">
        <v>109178</v>
      </c>
      <c r="CV187">
        <v>109269</v>
      </c>
      <c r="CW187">
        <v>109333</v>
      </c>
    </row>
    <row r="188" spans="2:101" ht="14.25" customHeight="1" x14ac:dyDescent="0.25">
      <c r="B188" t="s">
        <v>139</v>
      </c>
      <c r="C188" t="s">
        <v>427</v>
      </c>
      <c r="D188">
        <v>78.419512195121953</v>
      </c>
      <c r="E188">
        <v>78.321951219512201</v>
      </c>
      <c r="F188">
        <v>78.524390243902459</v>
      </c>
      <c r="G188">
        <v>78.72682926829269</v>
      </c>
      <c r="I188" t="s">
        <v>160</v>
      </c>
      <c r="J188">
        <v>1152.5648886206091</v>
      </c>
      <c r="K188">
        <v>1401.2277153418552</v>
      </c>
      <c r="L188">
        <v>1286.1472968158334</v>
      </c>
      <c r="M188">
        <v>1424.6387579495047</v>
      </c>
      <c r="N188" s="38"/>
      <c r="O188" t="s">
        <v>160</v>
      </c>
      <c r="P188">
        <v>8.5849539303972193</v>
      </c>
      <c r="Q188">
        <v>7.4204971028825355</v>
      </c>
      <c r="R188">
        <v>4.1508706593800184</v>
      </c>
      <c r="S188">
        <v>1.3610667717734373</v>
      </c>
      <c r="T188">
        <v>1.8756971271433542</v>
      </c>
      <c r="U188">
        <f t="shared" si="172"/>
        <v>4.6786171183153131</v>
      </c>
      <c r="V188" s="38"/>
      <c r="W188" t="s">
        <v>160</v>
      </c>
      <c r="X188" t="s">
        <v>455</v>
      </c>
      <c r="Y188">
        <v>2.3887991905969281</v>
      </c>
      <c r="Z188">
        <v>2.4645571280472747</v>
      </c>
      <c r="AA188">
        <v>2.5205228154438388</v>
      </c>
      <c r="AB188">
        <v>2.5469807143773213</v>
      </c>
      <c r="AC188">
        <v>2.534678910782675</v>
      </c>
      <c r="AD188">
        <v>2.4960702592333037</v>
      </c>
      <c r="AE188">
        <f t="shared" si="173"/>
        <v>2.5</v>
      </c>
      <c r="AG188" s="277" t="s">
        <v>968</v>
      </c>
      <c r="AH188" s="277">
        <v>0</v>
      </c>
      <c r="AI188" s="277">
        <v>0</v>
      </c>
      <c r="AJ188" s="277">
        <v>0</v>
      </c>
      <c r="AK188" s="277">
        <v>0</v>
      </c>
      <c r="AL188" s="277">
        <v>0</v>
      </c>
      <c r="AM188" s="277">
        <v>0</v>
      </c>
      <c r="AN188" s="277">
        <v>0</v>
      </c>
      <c r="AO188" s="277">
        <v>0</v>
      </c>
      <c r="AP188" s="277">
        <v>4</v>
      </c>
      <c r="AQ188" s="277">
        <v>0</v>
      </c>
      <c r="AR188" s="277">
        <v>4</v>
      </c>
      <c r="AS188" s="277" t="s">
        <v>968</v>
      </c>
      <c r="AT188" s="277">
        <v>0</v>
      </c>
      <c r="AU188" s="277">
        <v>0</v>
      </c>
      <c r="AV188" s="277">
        <v>0</v>
      </c>
      <c r="AW188" s="277">
        <v>0</v>
      </c>
      <c r="AX188" s="277">
        <v>0</v>
      </c>
      <c r="AY188" s="277">
        <v>0</v>
      </c>
      <c r="AZ188" s="277">
        <v>0</v>
      </c>
      <c r="BA188" s="277">
        <v>0</v>
      </c>
      <c r="BB188" s="277">
        <v>0</v>
      </c>
      <c r="BC188" s="277">
        <v>0</v>
      </c>
      <c r="BD188" s="277">
        <v>0</v>
      </c>
      <c r="BE188" s="277" t="s">
        <v>260</v>
      </c>
      <c r="BF188" s="277">
        <v>0</v>
      </c>
      <c r="BG188" s="277">
        <v>0</v>
      </c>
      <c r="BH188" s="277">
        <v>0</v>
      </c>
      <c r="BI188" s="277">
        <v>0</v>
      </c>
      <c r="BJ188" s="277">
        <v>0</v>
      </c>
      <c r="BK188" s="277">
        <v>0</v>
      </c>
      <c r="BL188" s="277">
        <v>0</v>
      </c>
      <c r="BM188" s="277">
        <v>0</v>
      </c>
      <c r="BN188" s="277">
        <v>500000</v>
      </c>
      <c r="BO188" s="277">
        <v>0</v>
      </c>
      <c r="BP188" s="277">
        <v>500000</v>
      </c>
      <c r="BQ188" s="221"/>
      <c r="BR188" s="279"/>
      <c r="BS188" s="279">
        <f t="shared" si="247"/>
        <v>363925</v>
      </c>
      <c r="BT188" s="280">
        <f t="shared" si="248"/>
        <v>1.0991275674933023E-5</v>
      </c>
      <c r="BU188" s="280">
        <f t="shared" si="249"/>
        <v>0</v>
      </c>
      <c r="BV188" s="280"/>
      <c r="BX188" t="s">
        <v>160</v>
      </c>
      <c r="BY188">
        <f t="shared" si="174"/>
        <v>427239263602.13995</v>
      </c>
      <c r="BZ188">
        <v>12366140065.799974</v>
      </c>
      <c r="CA188">
        <v>13362328043.007923</v>
      </c>
      <c r="CB188">
        <v>14975626178.222057</v>
      </c>
      <c r="CC188">
        <v>17780302166.588802</v>
      </c>
      <c r="CD188">
        <v>21684761535.478867</v>
      </c>
      <c r="CE188">
        <v>27386699507.389164</v>
      </c>
      <c r="CF188">
        <v>36393186003.683235</v>
      </c>
      <c r="CG188">
        <v>46533234126.984123</v>
      </c>
      <c r="CH188">
        <v>58032057416.267944</v>
      </c>
      <c r="CI188">
        <v>54633362293.657684</v>
      </c>
      <c r="CJ188">
        <v>62045783132.530113</v>
      </c>
      <c r="CK188" s="14">
        <f t="shared" ref="CK188" si="253">CJ188</f>
        <v>62045783132.530113</v>
      </c>
      <c r="CL188">
        <f t="shared" si="176"/>
        <v>468303176</v>
      </c>
      <c r="CM188">
        <v>34187729</v>
      </c>
      <c r="CN188">
        <v>35002234</v>
      </c>
      <c r="CO188">
        <v>35816110</v>
      </c>
      <c r="CP188">
        <v>36643433</v>
      </c>
      <c r="CQ188">
        <v>37503647</v>
      </c>
      <c r="CR188">
        <v>38410320</v>
      </c>
      <c r="CS188">
        <v>39368726</v>
      </c>
      <c r="CT188">
        <v>40373635</v>
      </c>
      <c r="CU188">
        <v>41415151</v>
      </c>
      <c r="CV188">
        <v>42478309</v>
      </c>
      <c r="CW188">
        <v>43551941</v>
      </c>
    </row>
    <row r="189" spans="2:101" ht="14.25" customHeight="1" x14ac:dyDescent="0.25">
      <c r="B189" t="s">
        <v>249</v>
      </c>
      <c r="C189" t="s">
        <v>428</v>
      </c>
      <c r="D189">
        <v>78.416341463414639</v>
      </c>
      <c r="E189">
        <v>78.425853658536596</v>
      </c>
      <c r="F189">
        <v>78.558926829268287</v>
      </c>
      <c r="G189">
        <v>78.806975609756108</v>
      </c>
      <c r="I189" t="s">
        <v>161</v>
      </c>
      <c r="J189">
        <v>4743.1903083639281</v>
      </c>
      <c r="K189">
        <v>5951.8076722047335</v>
      </c>
      <c r="L189">
        <v>6254.2989764929071</v>
      </c>
      <c r="N189" s="38"/>
      <c r="O189" t="s">
        <v>161</v>
      </c>
      <c r="P189">
        <v>2.6370938231132328</v>
      </c>
      <c r="Q189">
        <v>4.0875183996356412</v>
      </c>
      <c r="R189">
        <v>3.6583334567294514</v>
      </c>
      <c r="S189">
        <v>2.1135312156992114</v>
      </c>
      <c r="U189">
        <f t="shared" si="172"/>
        <v>3.1241192237943842</v>
      </c>
      <c r="V189" s="38"/>
      <c r="W189" t="s">
        <v>161</v>
      </c>
      <c r="X189" t="s">
        <v>456</v>
      </c>
      <c r="Y189">
        <v>1.2207339283726402</v>
      </c>
      <c r="Z189">
        <v>1.1191036595402972</v>
      </c>
      <c r="AA189">
        <v>1.0291219629591533</v>
      </c>
      <c r="AB189">
        <v>0.96176909565457014</v>
      </c>
      <c r="AC189">
        <v>0.92664203577481485</v>
      </c>
      <c r="AD189">
        <v>0.91432206414831274</v>
      </c>
      <c r="AE189">
        <f t="shared" si="173"/>
        <v>0.9</v>
      </c>
      <c r="AG189" s="277" t="s">
        <v>261</v>
      </c>
      <c r="AH189" s="277">
        <v>0</v>
      </c>
      <c r="AI189" s="277">
        <v>0</v>
      </c>
      <c r="AJ189" s="277">
        <v>0</v>
      </c>
      <c r="AK189" s="277">
        <v>0</v>
      </c>
      <c r="AL189" s="277">
        <v>0</v>
      </c>
      <c r="AM189" s="277">
        <v>0</v>
      </c>
      <c r="AN189" s="277">
        <v>0</v>
      </c>
      <c r="AO189" s="277">
        <v>0</v>
      </c>
      <c r="AP189" s="277">
        <v>0</v>
      </c>
      <c r="AQ189" s="277">
        <v>0</v>
      </c>
      <c r="AR189" s="277">
        <v>0</v>
      </c>
      <c r="AS189" s="277" t="s">
        <v>261</v>
      </c>
      <c r="AT189" s="277">
        <v>0</v>
      </c>
      <c r="AU189" s="277">
        <v>0</v>
      </c>
      <c r="AV189" s="277">
        <v>0</v>
      </c>
      <c r="AW189" s="277">
        <v>0</v>
      </c>
      <c r="AX189" s="277">
        <v>0</v>
      </c>
      <c r="AY189" s="277">
        <v>0</v>
      </c>
      <c r="AZ189" s="277">
        <v>0</v>
      </c>
      <c r="BA189" s="277">
        <v>0</v>
      </c>
      <c r="BB189" s="277">
        <v>0</v>
      </c>
      <c r="BC189" s="277">
        <v>0</v>
      </c>
      <c r="BD189" s="277">
        <v>0</v>
      </c>
      <c r="BE189" s="277" t="s">
        <v>261</v>
      </c>
      <c r="BF189" s="277">
        <v>0</v>
      </c>
      <c r="BG189" s="277">
        <v>0</v>
      </c>
      <c r="BH189" s="277">
        <v>0</v>
      </c>
      <c r="BI189" s="277">
        <v>0</v>
      </c>
      <c r="BJ189" s="277">
        <v>0</v>
      </c>
      <c r="BK189" s="277">
        <v>0</v>
      </c>
      <c r="BL189" s="277">
        <v>0</v>
      </c>
      <c r="BM189" s="277">
        <v>0</v>
      </c>
      <c r="BN189" s="277">
        <v>0</v>
      </c>
      <c r="BO189" s="277">
        <v>0</v>
      </c>
      <c r="BP189" s="277">
        <v>0</v>
      </c>
      <c r="BQ189" s="221"/>
      <c r="BR189" s="279">
        <f t="shared" ref="BR189:BR196" si="254">VLOOKUP(BE189,$BX$5:$CL$220,2,FALSE)</f>
        <v>275390063.04069608</v>
      </c>
      <c r="BS189" s="279">
        <f t="shared" si="247"/>
        <v>116090</v>
      </c>
      <c r="BT189" s="280">
        <f t="shared" si="248"/>
        <v>0</v>
      </c>
      <c r="BU189" s="280">
        <f t="shared" si="249"/>
        <v>0</v>
      </c>
      <c r="BV189" s="280">
        <f t="shared" ref="BV189:BV198" si="255">BP189*1000/BR189</f>
        <v>0</v>
      </c>
      <c r="BX189" t="s">
        <v>161</v>
      </c>
      <c r="BY189">
        <f t="shared" si="174"/>
        <v>24655004144.026108</v>
      </c>
      <c r="BZ189">
        <v>892164328.18493664</v>
      </c>
      <c r="CA189">
        <v>763465547.26292562</v>
      </c>
      <c r="CB189">
        <v>1078402171.4231675</v>
      </c>
      <c r="CC189">
        <v>1271049474.7031863</v>
      </c>
      <c r="CD189">
        <v>1484318751.3337212</v>
      </c>
      <c r="CE189">
        <v>1793776693.1055501</v>
      </c>
      <c r="CF189">
        <v>2132482915.71754</v>
      </c>
      <c r="CG189">
        <v>2419672131.147541</v>
      </c>
      <c r="CH189">
        <v>3065573770.4918032</v>
      </c>
      <c r="CI189">
        <v>3251366120.2185793</v>
      </c>
      <c r="CJ189" s="14">
        <f t="shared" ref="CJ189:CK189" si="256">CI189</f>
        <v>3251366120.2185793</v>
      </c>
      <c r="CK189" s="14">
        <f t="shared" si="256"/>
        <v>3251366120.2185793</v>
      </c>
      <c r="CL189">
        <f t="shared" si="176"/>
        <v>5998987</v>
      </c>
      <c r="CM189">
        <v>466846</v>
      </c>
      <c r="CN189">
        <v>473431</v>
      </c>
      <c r="CO189">
        <v>480132</v>
      </c>
      <c r="CP189">
        <v>486800</v>
      </c>
      <c r="CQ189">
        <v>493236</v>
      </c>
      <c r="CR189">
        <v>499294</v>
      </c>
      <c r="CS189">
        <v>504913</v>
      </c>
      <c r="CT189">
        <v>510136</v>
      </c>
      <c r="CU189">
        <v>515066.00000000006</v>
      </c>
      <c r="CV189">
        <v>519861</v>
      </c>
      <c r="CW189">
        <v>524636</v>
      </c>
    </row>
    <row r="190" spans="2:101" ht="14.25" customHeight="1" x14ac:dyDescent="0.25">
      <c r="B190" t="s">
        <v>250</v>
      </c>
      <c r="C190" t="s">
        <v>429</v>
      </c>
      <c r="D190">
        <v>77.42848780487806</v>
      </c>
      <c r="E190">
        <v>77.604439024390246</v>
      </c>
      <c r="F190">
        <v>77.774512195121957</v>
      </c>
      <c r="G190">
        <v>77.939195121951229</v>
      </c>
      <c r="I190" t="s">
        <v>162</v>
      </c>
      <c r="J190">
        <v>2603.4716439326658</v>
      </c>
      <c r="K190">
        <v>2466.1110056159414</v>
      </c>
      <c r="L190">
        <v>2512.9782598851316</v>
      </c>
      <c r="M190">
        <v>3073.4358580217586</v>
      </c>
      <c r="N190" s="38"/>
      <c r="O190" t="s">
        <v>162</v>
      </c>
      <c r="P190">
        <v>2.1291352731068969</v>
      </c>
      <c r="Q190">
        <v>2.0965409187758723</v>
      </c>
      <c r="R190">
        <v>0.81494293240022841</v>
      </c>
      <c r="S190">
        <v>-0.35166396966430113</v>
      </c>
      <c r="T190">
        <v>0.47686618507052003</v>
      </c>
      <c r="U190">
        <f t="shared" si="172"/>
        <v>1.0331642679378432</v>
      </c>
      <c r="V190" s="38"/>
      <c r="W190" t="s">
        <v>162</v>
      </c>
      <c r="X190" t="s">
        <v>457</v>
      </c>
      <c r="Y190">
        <v>0.85639653818977046</v>
      </c>
      <c r="Z190">
        <v>1.1424129414927264</v>
      </c>
      <c r="AA190">
        <v>1.368805226223802</v>
      </c>
      <c r="AB190">
        <v>1.5185867764837278</v>
      </c>
      <c r="AC190">
        <v>1.5527189423898569</v>
      </c>
      <c r="AD190">
        <v>1.5045299495512092</v>
      </c>
      <c r="AE190">
        <f t="shared" si="173"/>
        <v>1.5</v>
      </c>
      <c r="AG190" s="277" t="s">
        <v>175</v>
      </c>
      <c r="AH190" s="277">
        <v>0</v>
      </c>
      <c r="AI190" s="277">
        <v>194</v>
      </c>
      <c r="AJ190" s="277">
        <v>760</v>
      </c>
      <c r="AK190" s="277">
        <v>0</v>
      </c>
      <c r="AL190" s="277">
        <v>155</v>
      </c>
      <c r="AM190" s="277">
        <v>0</v>
      </c>
      <c r="AN190" s="277">
        <v>0</v>
      </c>
      <c r="AO190" s="277">
        <v>399</v>
      </c>
      <c r="AP190" s="277">
        <v>18</v>
      </c>
      <c r="AQ190" s="277">
        <v>0</v>
      </c>
      <c r="AR190" s="277">
        <v>1526</v>
      </c>
      <c r="AS190" s="277" t="s">
        <v>175</v>
      </c>
      <c r="AT190" s="277">
        <v>0</v>
      </c>
      <c r="AU190" s="277">
        <v>0</v>
      </c>
      <c r="AV190" s="277">
        <v>0</v>
      </c>
      <c r="AW190" s="277">
        <v>0</v>
      </c>
      <c r="AX190" s="277">
        <v>40</v>
      </c>
      <c r="AY190" s="277">
        <v>0</v>
      </c>
      <c r="AZ190" s="277">
        <v>0</v>
      </c>
      <c r="BA190" s="277">
        <v>20</v>
      </c>
      <c r="BB190" s="277">
        <v>85</v>
      </c>
      <c r="BC190" s="277">
        <v>0</v>
      </c>
      <c r="BD190" s="277">
        <v>145</v>
      </c>
      <c r="BE190" s="277" t="s">
        <v>175</v>
      </c>
      <c r="BF190" s="277">
        <v>0</v>
      </c>
      <c r="BG190" s="277">
        <v>0</v>
      </c>
      <c r="BH190" s="277">
        <v>0</v>
      </c>
      <c r="BI190" s="277">
        <v>0</v>
      </c>
      <c r="BJ190" s="277">
        <v>71</v>
      </c>
      <c r="BK190" s="277">
        <v>0</v>
      </c>
      <c r="BL190" s="277">
        <v>0</v>
      </c>
      <c r="BM190" s="277">
        <v>0</v>
      </c>
      <c r="BN190" s="277">
        <v>0</v>
      </c>
      <c r="BO190" s="277">
        <v>0</v>
      </c>
      <c r="BP190" s="277">
        <v>71</v>
      </c>
      <c r="BQ190" s="221"/>
      <c r="BR190" s="279">
        <f t="shared" si="254"/>
        <v>127885799551.54575</v>
      </c>
      <c r="BS190" s="279">
        <f t="shared" si="247"/>
        <v>347852974</v>
      </c>
      <c r="BT190" s="280">
        <f t="shared" si="248"/>
        <v>4.3869108906914218E-6</v>
      </c>
      <c r="BU190" s="280">
        <f t="shared" si="249"/>
        <v>4.1684277794905386E-7</v>
      </c>
      <c r="BV190" s="280">
        <f t="shared" si="255"/>
        <v>5.5518282912547053E-7</v>
      </c>
      <c r="BX190" t="s">
        <v>162</v>
      </c>
      <c r="BY190">
        <f t="shared" si="174"/>
        <v>29238559443.417522</v>
      </c>
      <c r="BZ190">
        <v>1489618181.4190824</v>
      </c>
      <c r="CA190">
        <v>1290582262.020345</v>
      </c>
      <c r="CB190">
        <v>1174110115.5795767</v>
      </c>
      <c r="CC190">
        <v>1795877962.8505018</v>
      </c>
      <c r="CD190">
        <v>2281533677.2022004</v>
      </c>
      <c r="CE190">
        <v>2523979485.945488</v>
      </c>
      <c r="CF190">
        <v>2669670497.7896409</v>
      </c>
      <c r="CG190">
        <v>2949751596.8772178</v>
      </c>
      <c r="CH190">
        <v>2836875998.6442647</v>
      </c>
      <c r="CI190">
        <v>2936025585.0454941</v>
      </c>
      <c r="CJ190">
        <v>3645267040.0218549</v>
      </c>
      <c r="CK190" s="14">
        <f t="shared" ref="CK190" si="257">CJ190</f>
        <v>3645267040.0218549</v>
      </c>
      <c r="CL190">
        <f t="shared" si="176"/>
        <v>13452224</v>
      </c>
      <c r="CM190">
        <v>1063832</v>
      </c>
      <c r="CN190">
        <v>1075083</v>
      </c>
      <c r="CO190">
        <v>1082777</v>
      </c>
      <c r="CP190">
        <v>1088724</v>
      </c>
      <c r="CQ190">
        <v>1095487</v>
      </c>
      <c r="CR190">
        <v>1104909</v>
      </c>
      <c r="CS190">
        <v>1117604</v>
      </c>
      <c r="CT190">
        <v>1133007</v>
      </c>
      <c r="CU190">
        <v>1150344</v>
      </c>
      <c r="CV190">
        <v>1168345</v>
      </c>
      <c r="CW190">
        <v>1186056</v>
      </c>
    </row>
    <row r="191" spans="2:101" ht="14.25" customHeight="1" x14ac:dyDescent="0.25">
      <c r="B191" t="s">
        <v>142</v>
      </c>
      <c r="C191" t="s">
        <v>430</v>
      </c>
      <c r="D191">
        <v>72.163414634146349</v>
      </c>
      <c r="E191">
        <v>72.565853658536582</v>
      </c>
      <c r="F191">
        <v>72.565853658536582</v>
      </c>
      <c r="G191">
        <v>73.309756097560978</v>
      </c>
      <c r="I191" t="s">
        <v>163</v>
      </c>
      <c r="J191">
        <v>50558.395528829446</v>
      </c>
      <c r="K191">
        <v>52730.775389490453</v>
      </c>
      <c r="L191">
        <v>43471.680663922954</v>
      </c>
      <c r="M191">
        <v>48935.665041742024</v>
      </c>
      <c r="N191" s="38"/>
      <c r="O191" t="s">
        <v>163</v>
      </c>
      <c r="P191">
        <v>3.7121709501567466</v>
      </c>
      <c r="Q191">
        <v>2.5509495884058708</v>
      </c>
      <c r="R191">
        <v>-1.3846626770873485</v>
      </c>
      <c r="S191">
        <v>-5.9765352937692739</v>
      </c>
      <c r="T191">
        <v>4.7148089721864608</v>
      </c>
      <c r="U191">
        <f t="shared" si="172"/>
        <v>0.7233463079784912</v>
      </c>
      <c r="V191" s="38"/>
      <c r="W191" t="s">
        <v>163</v>
      </c>
      <c r="X191" t="s">
        <v>458</v>
      </c>
      <c r="Y191">
        <v>0.35575012541653955</v>
      </c>
      <c r="Z191">
        <v>0.62376804367437355</v>
      </c>
      <c r="AA191">
        <v>0.74155251462544458</v>
      </c>
      <c r="AB191">
        <v>0.77903329077013383</v>
      </c>
      <c r="AC191">
        <v>0.85190441293667729</v>
      </c>
      <c r="AD191">
        <v>0.86308055165547348</v>
      </c>
      <c r="AE191">
        <f t="shared" si="173"/>
        <v>0.8</v>
      </c>
      <c r="AG191" s="277" t="s">
        <v>176</v>
      </c>
      <c r="AH191" s="277">
        <v>0</v>
      </c>
      <c r="AI191" s="277">
        <v>0</v>
      </c>
      <c r="AJ191" s="277">
        <v>0</v>
      </c>
      <c r="AK191" s="277">
        <v>833</v>
      </c>
      <c r="AL191" s="277">
        <v>55</v>
      </c>
      <c r="AM191" s="277">
        <v>0</v>
      </c>
      <c r="AN191" s="277">
        <v>0</v>
      </c>
      <c r="AO191" s="277">
        <v>0</v>
      </c>
      <c r="AP191" s="277">
        <v>10</v>
      </c>
      <c r="AQ191" s="277">
        <v>0</v>
      </c>
      <c r="AR191" s="277">
        <v>898</v>
      </c>
      <c r="AS191" s="277" t="s">
        <v>176</v>
      </c>
      <c r="AT191" s="277">
        <v>0</v>
      </c>
      <c r="AU191" s="277">
        <v>0</v>
      </c>
      <c r="AV191" s="277">
        <v>0</v>
      </c>
      <c r="AW191" s="277">
        <v>9600</v>
      </c>
      <c r="AX191" s="277">
        <v>59</v>
      </c>
      <c r="AY191" s="277">
        <v>0</v>
      </c>
      <c r="AZ191" s="277">
        <v>0</v>
      </c>
      <c r="BA191" s="277">
        <v>0</v>
      </c>
      <c r="BB191" s="277">
        <v>727</v>
      </c>
      <c r="BC191" s="277">
        <v>0</v>
      </c>
      <c r="BD191" s="277">
        <v>10386</v>
      </c>
      <c r="BE191" s="277" t="s">
        <v>176</v>
      </c>
      <c r="BF191" s="277">
        <v>0</v>
      </c>
      <c r="BG191" s="277">
        <v>0</v>
      </c>
      <c r="BH191" s="277">
        <v>0</v>
      </c>
      <c r="BI191" s="277">
        <v>85000</v>
      </c>
      <c r="BJ191" s="277">
        <v>1040755</v>
      </c>
      <c r="BK191" s="277">
        <v>0</v>
      </c>
      <c r="BL191" s="277">
        <v>0</v>
      </c>
      <c r="BM191" s="277">
        <v>0</v>
      </c>
      <c r="BN191" s="277">
        <v>220000</v>
      </c>
      <c r="BO191" s="277">
        <v>0</v>
      </c>
      <c r="BP191" s="277">
        <v>1345755</v>
      </c>
      <c r="BQ191" s="221"/>
      <c r="BR191" s="279">
        <f t="shared" si="254"/>
        <v>1136372673837.6599</v>
      </c>
      <c r="BS191" s="279">
        <f t="shared" si="247"/>
        <v>565781912.2204237</v>
      </c>
      <c r="BT191" s="280">
        <f t="shared" si="248"/>
        <v>1.5871840025351446E-6</v>
      </c>
      <c r="BU191" s="280">
        <f t="shared" si="249"/>
        <v>1.8356896492572399E-5</v>
      </c>
      <c r="BV191" s="280">
        <f t="shared" si="255"/>
        <v>1.1842549816472021E-3</v>
      </c>
      <c r="BX191" t="s">
        <v>163</v>
      </c>
      <c r="BY191">
        <f t="shared" si="174"/>
        <v>4442878861617.6045</v>
      </c>
      <c r="BZ191">
        <v>247260155857.7634</v>
      </c>
      <c r="CA191">
        <v>227359498891.48135</v>
      </c>
      <c r="CB191">
        <v>250960758336.67108</v>
      </c>
      <c r="CC191">
        <v>314713404152.70276</v>
      </c>
      <c r="CD191">
        <v>362089648912.96509</v>
      </c>
      <c r="CE191">
        <v>370579639747.4137</v>
      </c>
      <c r="CF191">
        <v>399075661572.86615</v>
      </c>
      <c r="CG191">
        <v>462512853670.12042</v>
      </c>
      <c r="CH191">
        <v>486158607819.63556</v>
      </c>
      <c r="CI191">
        <v>404222074728.69757</v>
      </c>
      <c r="CJ191">
        <v>458973278963.64331</v>
      </c>
      <c r="CK191" s="14">
        <f t="shared" ref="CK191" si="258">CJ191</f>
        <v>458973278963.64331</v>
      </c>
      <c r="CL191">
        <f t="shared" si="176"/>
        <v>109164015</v>
      </c>
      <c r="CM191">
        <v>8869000</v>
      </c>
      <c r="CN191">
        <v>8894000</v>
      </c>
      <c r="CO191">
        <v>8924000</v>
      </c>
      <c r="CP191">
        <v>8956000</v>
      </c>
      <c r="CQ191">
        <v>8991994</v>
      </c>
      <c r="CR191">
        <v>9024040</v>
      </c>
      <c r="CS191">
        <v>9080505</v>
      </c>
      <c r="CT191">
        <v>9148092</v>
      </c>
      <c r="CU191">
        <v>9219637</v>
      </c>
      <c r="CV191">
        <v>9298515</v>
      </c>
      <c r="CW191">
        <v>9379116</v>
      </c>
    </row>
    <row r="192" spans="2:101" ht="14.25" customHeight="1" x14ac:dyDescent="0.25">
      <c r="B192" t="s">
        <v>143</v>
      </c>
      <c r="C192" t="s">
        <v>431</v>
      </c>
      <c r="D192">
        <v>66.643170731707329</v>
      </c>
      <c r="E192">
        <v>67.497560975609758</v>
      </c>
      <c r="F192">
        <v>67.848780487804888</v>
      </c>
      <c r="G192">
        <v>68.604878048780492</v>
      </c>
      <c r="I192" t="s">
        <v>164</v>
      </c>
      <c r="J192">
        <v>57490.386076246999</v>
      </c>
      <c r="K192">
        <v>65799.797282631902</v>
      </c>
      <c r="L192">
        <v>63568.244679842064</v>
      </c>
      <c r="M192">
        <v>67463.711140528263</v>
      </c>
      <c r="N192" s="38"/>
      <c r="O192" t="s">
        <v>164</v>
      </c>
      <c r="P192">
        <v>2.9820827402418075</v>
      </c>
      <c r="Q192">
        <v>2.7223948551925616</v>
      </c>
      <c r="R192">
        <v>0.80643616945491203</v>
      </c>
      <c r="S192">
        <v>-3.0964216355808247</v>
      </c>
      <c r="T192">
        <v>1.6355997546792622</v>
      </c>
      <c r="U192">
        <f t="shared" si="172"/>
        <v>1.0100183767975437</v>
      </c>
      <c r="V192" s="38"/>
      <c r="W192" t="s">
        <v>164</v>
      </c>
      <c r="X192" t="s">
        <v>459</v>
      </c>
      <c r="Y192">
        <v>0.6430529385813859</v>
      </c>
      <c r="Z192">
        <v>0.62755847334613357</v>
      </c>
      <c r="AA192">
        <v>0.89369097782313422</v>
      </c>
      <c r="AB192">
        <v>1.2706180738577579</v>
      </c>
      <c r="AC192">
        <v>1.2494846312738386</v>
      </c>
      <c r="AD192">
        <v>1.0458263868105107</v>
      </c>
      <c r="AE192">
        <f t="shared" si="173"/>
        <v>1.2</v>
      </c>
      <c r="AG192" s="277" t="s">
        <v>178</v>
      </c>
      <c r="AH192" s="277">
        <v>0</v>
      </c>
      <c r="AI192" s="277">
        <v>0</v>
      </c>
      <c r="AJ192" s="277">
        <v>11</v>
      </c>
      <c r="AK192" s="277">
        <v>305</v>
      </c>
      <c r="AL192" s="277">
        <v>26</v>
      </c>
      <c r="AM192" s="277">
        <v>0</v>
      </c>
      <c r="AN192" s="277">
        <v>0</v>
      </c>
      <c r="AO192" s="277">
        <v>0</v>
      </c>
      <c r="AP192" s="277">
        <v>55</v>
      </c>
      <c r="AQ192" s="277">
        <v>0</v>
      </c>
      <c r="AR192" s="277">
        <v>397</v>
      </c>
      <c r="AS192" s="277" t="s">
        <v>178</v>
      </c>
      <c r="AT192" s="277">
        <v>0</v>
      </c>
      <c r="AU192" s="277">
        <v>0</v>
      </c>
      <c r="AV192" s="277">
        <v>0</v>
      </c>
      <c r="AW192" s="277">
        <v>47</v>
      </c>
      <c r="AX192" s="277">
        <v>8</v>
      </c>
      <c r="AY192" s="277">
        <v>0</v>
      </c>
      <c r="AZ192" s="277">
        <v>0</v>
      </c>
      <c r="BA192" s="277">
        <v>0</v>
      </c>
      <c r="BB192" s="277">
        <v>4</v>
      </c>
      <c r="BC192" s="277">
        <v>0</v>
      </c>
      <c r="BD192" s="277">
        <v>59</v>
      </c>
      <c r="BE192" s="277" t="s">
        <v>178</v>
      </c>
      <c r="BF192" s="277">
        <v>0</v>
      </c>
      <c r="BG192" s="277">
        <v>0</v>
      </c>
      <c r="BH192" s="277">
        <v>0</v>
      </c>
      <c r="BI192" s="277">
        <v>0</v>
      </c>
      <c r="BJ192" s="277">
        <v>14949150</v>
      </c>
      <c r="BK192" s="277">
        <v>0</v>
      </c>
      <c r="BL192" s="277">
        <v>0</v>
      </c>
      <c r="BM192" s="277">
        <v>0</v>
      </c>
      <c r="BN192" s="277">
        <v>3800550</v>
      </c>
      <c r="BO192" s="277">
        <v>0</v>
      </c>
      <c r="BP192" s="277">
        <v>18749700</v>
      </c>
      <c r="BQ192" s="221"/>
      <c r="BR192" s="279">
        <f t="shared" si="254"/>
        <v>25487360535445.477</v>
      </c>
      <c r="BS192" s="279">
        <f t="shared" si="247"/>
        <v>726199609</v>
      </c>
      <c r="BT192" s="280">
        <f t="shared" si="248"/>
        <v>5.4668164934250192E-7</v>
      </c>
      <c r="BU192" s="280">
        <f t="shared" si="249"/>
        <v>8.1244879877097265E-8</v>
      </c>
      <c r="BV192" s="280">
        <f t="shared" si="255"/>
        <v>7.3564698760880481E-4</v>
      </c>
      <c r="BX192" t="s">
        <v>164</v>
      </c>
      <c r="BY192">
        <f t="shared" si="174"/>
        <v>4720702835717.2988</v>
      </c>
      <c r="BZ192">
        <v>249918732454.99762</v>
      </c>
      <c r="CA192">
        <v>254989746186.89264</v>
      </c>
      <c r="CB192">
        <v>278620794936.48145</v>
      </c>
      <c r="CC192">
        <v>325039777288.18591</v>
      </c>
      <c r="CD192">
        <v>362990618832.32806</v>
      </c>
      <c r="CE192">
        <v>372475755389.58221</v>
      </c>
      <c r="CF192">
        <v>391233703828.23962</v>
      </c>
      <c r="CG192">
        <v>434116631636.91199</v>
      </c>
      <c r="CH192">
        <v>503215464683.4519</v>
      </c>
      <c r="CI192">
        <v>492261743767.34607</v>
      </c>
      <c r="CJ192">
        <v>527919933356.44086</v>
      </c>
      <c r="CK192" s="14">
        <f t="shared" ref="CK192" si="259">CJ192</f>
        <v>527919933356.44086</v>
      </c>
      <c r="CL192">
        <f t="shared" si="176"/>
        <v>89941421.543999463</v>
      </c>
      <c r="CM192">
        <v>7184222.200100719</v>
      </c>
      <c r="CN192">
        <v>7229807.9692973169</v>
      </c>
      <c r="CO192">
        <v>7284694.8776876712</v>
      </c>
      <c r="CP192">
        <v>7338957.4152085111</v>
      </c>
      <c r="CQ192">
        <v>7389581.0817052405</v>
      </c>
      <c r="CR192">
        <v>7437115</v>
      </c>
      <c r="CS192">
        <v>7483934</v>
      </c>
      <c r="CT192">
        <v>7551117</v>
      </c>
      <c r="CU192">
        <v>7647675</v>
      </c>
      <c r="CV192">
        <v>7743831</v>
      </c>
      <c r="CW192">
        <v>7825243</v>
      </c>
    </row>
    <row r="193" spans="2:101" ht="14.25" customHeight="1" x14ac:dyDescent="0.25">
      <c r="B193" t="s">
        <v>144</v>
      </c>
      <c r="C193" t="s">
        <v>432</v>
      </c>
      <c r="D193">
        <v>53.006390243902445</v>
      </c>
      <c r="E193">
        <v>53.659731707317086</v>
      </c>
      <c r="F193">
        <v>54.206195121951225</v>
      </c>
      <c r="G193">
        <v>54.665804878048782</v>
      </c>
      <c r="I193" t="s">
        <v>165</v>
      </c>
      <c r="J193">
        <v>2099.4588497113591</v>
      </c>
      <c r="K193">
        <v>2677.5900780504671</v>
      </c>
      <c r="L193">
        <v>2691.5976591471099</v>
      </c>
      <c r="M193">
        <v>2892.7552090533009</v>
      </c>
      <c r="N193" s="38"/>
      <c r="O193" t="s">
        <v>165</v>
      </c>
      <c r="P193">
        <v>2.9022350365449938</v>
      </c>
      <c r="Q193">
        <v>3.5882499367887277</v>
      </c>
      <c r="R193">
        <v>2.4122243935134975</v>
      </c>
      <c r="S193">
        <v>3.8822563226075317</v>
      </c>
      <c r="T193">
        <v>1.1381967216329372</v>
      </c>
      <c r="U193">
        <f t="shared" si="172"/>
        <v>2.7846324822175377</v>
      </c>
      <c r="V193" s="38"/>
      <c r="W193" t="s">
        <v>165</v>
      </c>
      <c r="X193" t="s">
        <v>460</v>
      </c>
      <c r="Y193">
        <v>2.662207188450938</v>
      </c>
      <c r="Z193">
        <v>2.0386000000000015</v>
      </c>
      <c r="AA193">
        <v>2.0386000000000015</v>
      </c>
      <c r="AB193">
        <v>2.0386000000000015</v>
      </c>
      <c r="AC193">
        <v>2.0386000000000015</v>
      </c>
      <c r="AD193">
        <v>2.0386000000000015</v>
      </c>
      <c r="AE193">
        <f t="shared" si="173"/>
        <v>2</v>
      </c>
      <c r="AG193" s="277" t="s">
        <v>476</v>
      </c>
      <c r="AH193" s="277">
        <v>0</v>
      </c>
      <c r="AI193" s="277">
        <v>0</v>
      </c>
      <c r="AJ193" s="277">
        <v>214</v>
      </c>
      <c r="AK193" s="277">
        <v>409</v>
      </c>
      <c r="AL193" s="277">
        <v>319</v>
      </c>
      <c r="AM193" s="277">
        <v>0</v>
      </c>
      <c r="AN193" s="277">
        <v>0</v>
      </c>
      <c r="AO193" s="277">
        <v>15</v>
      </c>
      <c r="AP193" s="277">
        <v>3934</v>
      </c>
      <c r="AQ193" s="277">
        <v>55</v>
      </c>
      <c r="AR193" s="277">
        <v>4946</v>
      </c>
      <c r="AS193" s="277" t="s">
        <v>476</v>
      </c>
      <c r="AT193" s="277">
        <v>0</v>
      </c>
      <c r="AU193" s="277">
        <v>0</v>
      </c>
      <c r="AV193" s="277">
        <v>0</v>
      </c>
      <c r="AW193" s="277">
        <v>31</v>
      </c>
      <c r="AX193" s="277">
        <v>266</v>
      </c>
      <c r="AY193" s="277">
        <v>0</v>
      </c>
      <c r="AZ193" s="277">
        <v>0</v>
      </c>
      <c r="BA193" s="277">
        <v>15</v>
      </c>
      <c r="BB193" s="277">
        <v>5871</v>
      </c>
      <c r="BC193" s="277">
        <v>303</v>
      </c>
      <c r="BD193" s="277">
        <v>6486</v>
      </c>
      <c r="BE193" s="277" t="s">
        <v>476</v>
      </c>
      <c r="BF193" s="277">
        <v>0</v>
      </c>
      <c r="BG193" s="277">
        <v>4700000</v>
      </c>
      <c r="BH193" s="277">
        <v>0</v>
      </c>
      <c r="BI193" s="277">
        <v>1100000</v>
      </c>
      <c r="BJ193" s="277">
        <v>15565330</v>
      </c>
      <c r="BK193" s="277">
        <v>0</v>
      </c>
      <c r="BL193" s="277">
        <v>0</v>
      </c>
      <c r="BM193" s="277">
        <v>0</v>
      </c>
      <c r="BN193" s="277">
        <v>339823360</v>
      </c>
      <c r="BO193" s="277">
        <v>11313100</v>
      </c>
      <c r="BP193" s="277">
        <v>372501790</v>
      </c>
      <c r="BQ193" s="221"/>
      <c r="BR193" s="279">
        <f t="shared" si="254"/>
        <v>151053729296894.03</v>
      </c>
      <c r="BS193" s="279">
        <f t="shared" si="247"/>
        <v>3563839632</v>
      </c>
      <c r="BT193" s="280">
        <f t="shared" si="248"/>
        <v>1.387829002065489E-6</v>
      </c>
      <c r="BU193" s="280">
        <f t="shared" si="249"/>
        <v>1.8199472113620627E-6</v>
      </c>
      <c r="BV193" s="280">
        <f t="shared" si="255"/>
        <v>2.4660218038566454E-3</v>
      </c>
      <c r="BX193" t="s">
        <v>165</v>
      </c>
      <c r="BY193">
        <f t="shared" si="174"/>
        <v>436330384289.33319</v>
      </c>
      <c r="BZ193">
        <v>19325894913.125393</v>
      </c>
      <c r="CA193">
        <v>21099833783.50301</v>
      </c>
      <c r="CB193">
        <v>21582248881.65921</v>
      </c>
      <c r="CC193">
        <v>21828144686.039421</v>
      </c>
      <c r="CD193">
        <v>25086930693.069305</v>
      </c>
      <c r="CE193">
        <v>28858965517.241379</v>
      </c>
      <c r="CF193">
        <v>33332844574.78006</v>
      </c>
      <c r="CG193">
        <v>40405006007.208649</v>
      </c>
      <c r="CH193">
        <v>52581913978.494621</v>
      </c>
      <c r="CI193">
        <v>53934534350.506935</v>
      </c>
      <c r="CJ193">
        <v>59147033451.852592</v>
      </c>
      <c r="CK193" s="14">
        <f t="shared" ref="CK193" si="260">CJ193</f>
        <v>59147033451.852592</v>
      </c>
      <c r="CL193">
        <f t="shared" si="176"/>
        <v>222060883.42849737</v>
      </c>
      <c r="CM193">
        <v>15988534</v>
      </c>
      <c r="CN193">
        <v>16454926</v>
      </c>
      <c r="CO193">
        <v>16962918</v>
      </c>
      <c r="CP193">
        <v>17490104</v>
      </c>
      <c r="CQ193">
        <v>18004797</v>
      </c>
      <c r="CR193">
        <v>18484122</v>
      </c>
      <c r="CS193">
        <v>18860939.311092</v>
      </c>
      <c r="CT193">
        <v>19245438.419887919</v>
      </c>
      <c r="CU193">
        <v>19637775.927515756</v>
      </c>
      <c r="CV193">
        <v>20038111.627574094</v>
      </c>
      <c r="CW193">
        <v>20446608.571213819</v>
      </c>
    </row>
    <row r="194" spans="2:101" ht="14.25" customHeight="1" x14ac:dyDescent="0.25">
      <c r="B194" t="s">
        <v>148</v>
      </c>
      <c r="C194" t="s">
        <v>433</v>
      </c>
      <c r="D194">
        <v>71.290536585365857</v>
      </c>
      <c r="E194">
        <v>71.556365853658548</v>
      </c>
      <c r="F194">
        <v>71.813707317073167</v>
      </c>
      <c r="G194">
        <v>72.063560975609761</v>
      </c>
      <c r="I194" t="s">
        <v>166</v>
      </c>
      <c r="J194">
        <v>563.18253412129786</v>
      </c>
      <c r="K194">
        <v>771.33691440807729</v>
      </c>
      <c r="L194">
        <v>733.87411659737313</v>
      </c>
      <c r="M194">
        <v>819.98962278487875</v>
      </c>
      <c r="N194" s="38"/>
      <c r="O194" t="s">
        <v>166</v>
      </c>
      <c r="P194">
        <v>5.5324648095203628</v>
      </c>
      <c r="Q194">
        <v>5.7072693372596035</v>
      </c>
      <c r="R194">
        <v>6.3985743525735188</v>
      </c>
      <c r="S194">
        <v>6.4370154745635944</v>
      </c>
      <c r="T194">
        <v>2.3627038321690748</v>
      </c>
      <c r="U194">
        <f t="shared" si="172"/>
        <v>5.287605561217231</v>
      </c>
      <c r="V194" s="38"/>
      <c r="W194" t="s">
        <v>166</v>
      </c>
      <c r="X194" t="s">
        <v>461</v>
      </c>
      <c r="Y194">
        <v>0.96728033696275406</v>
      </c>
      <c r="Z194">
        <v>1.100252941570514</v>
      </c>
      <c r="AA194">
        <v>1.2155170655696093</v>
      </c>
      <c r="AB194">
        <v>1.3085480599097721</v>
      </c>
      <c r="AC194">
        <v>1.3651466057639763</v>
      </c>
      <c r="AD194">
        <v>1.3943544859710337</v>
      </c>
      <c r="AE194">
        <f t="shared" si="173"/>
        <v>1.4</v>
      </c>
      <c r="AG194" s="277" t="s">
        <v>181</v>
      </c>
      <c r="AH194" s="277">
        <v>0</v>
      </c>
      <c r="AI194" s="277">
        <v>0</v>
      </c>
      <c r="AJ194" s="277">
        <v>0</v>
      </c>
      <c r="AK194" s="277">
        <v>11</v>
      </c>
      <c r="AL194" s="277">
        <v>14</v>
      </c>
      <c r="AM194" s="277">
        <v>0</v>
      </c>
      <c r="AN194" s="277">
        <v>0</v>
      </c>
      <c r="AO194" s="277">
        <v>0</v>
      </c>
      <c r="AP194" s="277">
        <v>9</v>
      </c>
      <c r="AQ194" s="277">
        <v>0</v>
      </c>
      <c r="AR194" s="277">
        <v>34</v>
      </c>
      <c r="AS194" s="277" t="s">
        <v>181</v>
      </c>
      <c r="AT194" s="277">
        <v>0</v>
      </c>
      <c r="AU194" s="277">
        <v>0</v>
      </c>
      <c r="AV194" s="277">
        <v>0</v>
      </c>
      <c r="AW194" s="277">
        <v>0</v>
      </c>
      <c r="AX194" s="277">
        <v>0</v>
      </c>
      <c r="AY194" s="277">
        <v>0</v>
      </c>
      <c r="AZ194" s="277">
        <v>0</v>
      </c>
      <c r="BA194" s="277">
        <v>0</v>
      </c>
      <c r="BB194" s="277">
        <v>12</v>
      </c>
      <c r="BC194" s="277">
        <v>0</v>
      </c>
      <c r="BD194" s="277">
        <v>12</v>
      </c>
      <c r="BE194" s="277" t="s">
        <v>181</v>
      </c>
      <c r="BF194" s="277">
        <v>0</v>
      </c>
      <c r="BG194" s="277">
        <v>250000</v>
      </c>
      <c r="BH194" s="277">
        <v>0</v>
      </c>
      <c r="BI194" s="277">
        <v>0</v>
      </c>
      <c r="BJ194" s="277">
        <v>45000</v>
      </c>
      <c r="BK194" s="277">
        <v>0</v>
      </c>
      <c r="BL194" s="277">
        <v>0</v>
      </c>
      <c r="BM194" s="277">
        <v>0</v>
      </c>
      <c r="BN194" s="277">
        <v>25000</v>
      </c>
      <c r="BO194" s="277">
        <v>0</v>
      </c>
      <c r="BP194" s="277">
        <v>320000</v>
      </c>
      <c r="BQ194" s="221"/>
      <c r="BR194" s="279">
        <f t="shared" si="254"/>
        <v>287131667817.43982</v>
      </c>
      <c r="BS194" s="279">
        <f t="shared" si="247"/>
        <v>39859255.076765932</v>
      </c>
      <c r="BT194" s="280">
        <f t="shared" si="248"/>
        <v>8.530013903801903E-7</v>
      </c>
      <c r="BU194" s="280">
        <f t="shared" si="249"/>
        <v>3.0105931425183187E-7</v>
      </c>
      <c r="BV194" s="280">
        <f t="shared" si="255"/>
        <v>1.1144712891907767E-3</v>
      </c>
      <c r="BX194" t="s">
        <v>166</v>
      </c>
      <c r="BY194">
        <f t="shared" si="174"/>
        <v>37075077783.467316</v>
      </c>
      <c r="BZ194">
        <v>860550294.2734673</v>
      </c>
      <c r="CA194">
        <v>1080774005.564455</v>
      </c>
      <c r="CB194">
        <v>1221113794.7252271</v>
      </c>
      <c r="CC194">
        <v>1554125542.5622265</v>
      </c>
      <c r="CD194">
        <v>2076148710.3181283</v>
      </c>
      <c r="CE194">
        <v>2312319579.0284286</v>
      </c>
      <c r="CF194">
        <v>2830236053.8442883</v>
      </c>
      <c r="CG194">
        <v>3719497371.0965867</v>
      </c>
      <c r="CH194">
        <v>5161336170.4608393</v>
      </c>
      <c r="CI194">
        <v>4978154343.7854548</v>
      </c>
      <c r="CJ194">
        <v>5640410958.90411</v>
      </c>
      <c r="CK194" s="14">
        <f t="shared" ref="CK194" si="261">CJ194</f>
        <v>5640410958.90411</v>
      </c>
      <c r="CL194">
        <f t="shared" si="176"/>
        <v>78233427</v>
      </c>
      <c r="CM194">
        <v>6172807</v>
      </c>
      <c r="CN194">
        <v>6232587</v>
      </c>
      <c r="CO194">
        <v>6285809</v>
      </c>
      <c r="CP194">
        <v>6336724</v>
      </c>
      <c r="CQ194">
        <v>6391120</v>
      </c>
      <c r="CR194">
        <v>6453240</v>
      </c>
      <c r="CS194">
        <v>6524634</v>
      </c>
      <c r="CT194">
        <v>6604426</v>
      </c>
      <c r="CU194">
        <v>6691416</v>
      </c>
      <c r="CV194">
        <v>6783390</v>
      </c>
      <c r="CW194">
        <v>6878637</v>
      </c>
    </row>
    <row r="195" spans="2:101" ht="14.25" customHeight="1" x14ac:dyDescent="0.25">
      <c r="B195" t="s">
        <v>254</v>
      </c>
      <c r="C195" t="s">
        <v>625</v>
      </c>
      <c r="D195">
        <v>82.180487804878055</v>
      </c>
      <c r="E195">
        <v>82.506097560975618</v>
      </c>
      <c r="F195">
        <v>82.831707317073182</v>
      </c>
      <c r="G195">
        <v>82.995543237250558</v>
      </c>
      <c r="I195" t="s">
        <v>462</v>
      </c>
      <c r="J195">
        <v>419.53197204027492</v>
      </c>
      <c r="K195">
        <v>501.86082414528283</v>
      </c>
      <c r="L195">
        <v>502.85182374479774</v>
      </c>
      <c r="M195">
        <v>527.03784670893185</v>
      </c>
      <c r="N195" s="38"/>
      <c r="O195" t="s">
        <v>462</v>
      </c>
      <c r="P195">
        <v>3.7924187673638698</v>
      </c>
      <c r="Q195">
        <v>4.1466899950130482</v>
      </c>
      <c r="R195">
        <v>4.3887577067777102</v>
      </c>
      <c r="S195">
        <v>2.9844429331190554</v>
      </c>
      <c r="T195">
        <v>3.9198921338025059</v>
      </c>
      <c r="U195">
        <f t="shared" si="172"/>
        <v>3.846440307215238</v>
      </c>
      <c r="V195" s="38"/>
      <c r="W195" t="s">
        <v>462</v>
      </c>
      <c r="X195" t="s">
        <v>463</v>
      </c>
      <c r="Y195">
        <v>2.7255815692950578</v>
      </c>
      <c r="Z195">
        <v>2.7748338410321072</v>
      </c>
      <c r="AA195">
        <v>2.8265880981917419</v>
      </c>
      <c r="AB195">
        <v>2.878868609693662</v>
      </c>
      <c r="AC195">
        <v>2.9307045859747611</v>
      </c>
      <c r="AD195">
        <v>2.9798473382286836</v>
      </c>
      <c r="AE195">
        <f t="shared" si="173"/>
        <v>2.9</v>
      </c>
      <c r="AG195" s="277" t="s">
        <v>182</v>
      </c>
      <c r="AH195" s="277">
        <v>0</v>
      </c>
      <c r="AI195" s="277">
        <v>0</v>
      </c>
      <c r="AJ195" s="277">
        <v>0</v>
      </c>
      <c r="AK195" s="277">
        <v>0</v>
      </c>
      <c r="AL195" s="277">
        <v>0</v>
      </c>
      <c r="AM195" s="277">
        <v>0</v>
      </c>
      <c r="AN195" s="277">
        <v>0</v>
      </c>
      <c r="AO195" s="277">
        <v>0</v>
      </c>
      <c r="AP195" s="277">
        <v>0</v>
      </c>
      <c r="AQ195" s="277">
        <v>0</v>
      </c>
      <c r="AR195" s="277">
        <v>0</v>
      </c>
      <c r="AS195" s="277" t="s">
        <v>182</v>
      </c>
      <c r="AT195" s="277">
        <v>0</v>
      </c>
      <c r="AU195" s="277">
        <v>0</v>
      </c>
      <c r="AV195" s="277">
        <v>0</v>
      </c>
      <c r="AW195" s="277">
        <v>0</v>
      </c>
      <c r="AX195" s="277">
        <v>0</v>
      </c>
      <c r="AY195" s="277">
        <v>0</v>
      </c>
      <c r="AZ195" s="277">
        <v>0</v>
      </c>
      <c r="BA195" s="277">
        <v>0</v>
      </c>
      <c r="BB195" s="277">
        <v>0</v>
      </c>
      <c r="BC195" s="277">
        <v>0</v>
      </c>
      <c r="BD195" s="277">
        <v>0</v>
      </c>
      <c r="BE195" s="277" t="s">
        <v>182</v>
      </c>
      <c r="BF195" s="277">
        <v>0</v>
      </c>
      <c r="BG195" s="277">
        <v>50000</v>
      </c>
      <c r="BH195" s="277">
        <v>0</v>
      </c>
      <c r="BI195" s="277">
        <v>0</v>
      </c>
      <c r="BJ195" s="277">
        <v>0</v>
      </c>
      <c r="BK195" s="277">
        <v>0</v>
      </c>
      <c r="BL195" s="277">
        <v>0</v>
      </c>
      <c r="BM195" s="277">
        <v>0</v>
      </c>
      <c r="BN195" s="277">
        <v>0</v>
      </c>
      <c r="BO195" s="277">
        <v>0</v>
      </c>
      <c r="BP195" s="277">
        <v>50000</v>
      </c>
      <c r="BQ195" s="221"/>
      <c r="BR195" s="279">
        <f t="shared" si="254"/>
        <v>249361512176.44241</v>
      </c>
      <c r="BS195" s="279">
        <f t="shared" si="247"/>
        <v>317243377.74646056</v>
      </c>
      <c r="BT195" s="280">
        <f t="shared" si="248"/>
        <v>0</v>
      </c>
      <c r="BU195" s="280">
        <f t="shared" si="249"/>
        <v>0</v>
      </c>
      <c r="BV195" s="280">
        <f t="shared" si="255"/>
        <v>2.0051209813253443E-4</v>
      </c>
      <c r="BX195" t="s">
        <v>462</v>
      </c>
      <c r="BY195">
        <f t="shared" si="174"/>
        <v>189354950194.39526</v>
      </c>
      <c r="BZ195">
        <v>10185767294.261692</v>
      </c>
      <c r="CA195">
        <v>10383580744.172249</v>
      </c>
      <c r="CB195">
        <v>10805631194.520887</v>
      </c>
      <c r="CC195">
        <v>11659118661.042738</v>
      </c>
      <c r="CD195">
        <v>12825801580.928102</v>
      </c>
      <c r="CE195">
        <v>14141919722.499279</v>
      </c>
      <c r="CF195">
        <v>14331230928.987938</v>
      </c>
      <c r="CG195">
        <v>16825553272.058952</v>
      </c>
      <c r="CH195">
        <v>20715098399.465633</v>
      </c>
      <c r="CI195">
        <v>21368198377.653732</v>
      </c>
      <c r="CJ195">
        <v>23056525009.402031</v>
      </c>
      <c r="CK195" s="14">
        <f t="shared" ref="CK195" si="262">CJ195</f>
        <v>23056525009.402031</v>
      </c>
      <c r="CL195">
        <f t="shared" si="176"/>
        <v>474660630</v>
      </c>
      <c r="CM195">
        <v>34038161</v>
      </c>
      <c r="CN195">
        <v>34917073</v>
      </c>
      <c r="CO195">
        <v>35832494</v>
      </c>
      <c r="CP195">
        <v>36788281</v>
      </c>
      <c r="CQ195">
        <v>37786946</v>
      </c>
      <c r="CR195">
        <v>38831024</v>
      </c>
      <c r="CS195">
        <v>39923609</v>
      </c>
      <c r="CT195">
        <v>41068185</v>
      </c>
      <c r="CU195">
        <v>42267667</v>
      </c>
      <c r="CV195">
        <v>43524738</v>
      </c>
      <c r="CW195">
        <v>44841226</v>
      </c>
    </row>
    <row r="196" spans="2:101" ht="14.25" customHeight="1" x14ac:dyDescent="0.25">
      <c r="B196" t="s">
        <v>149</v>
      </c>
      <c r="C196" t="s">
        <v>434</v>
      </c>
      <c r="D196">
        <v>63.416121951219516</v>
      </c>
      <c r="E196">
        <v>63.638951219512208</v>
      </c>
      <c r="F196">
        <v>63.86975609756098</v>
      </c>
      <c r="G196">
        <v>64.107536585365864</v>
      </c>
      <c r="I196" t="s">
        <v>167</v>
      </c>
      <c r="J196">
        <v>3642.919435986601</v>
      </c>
      <c r="K196">
        <v>3992.7621732085704</v>
      </c>
      <c r="L196">
        <v>3835.2481836182155</v>
      </c>
      <c r="M196">
        <v>4608.1014168132924</v>
      </c>
      <c r="N196" s="38"/>
      <c r="O196" t="s">
        <v>167</v>
      </c>
      <c r="P196">
        <v>4.190157164553554</v>
      </c>
      <c r="Q196">
        <v>4.2385189920493076</v>
      </c>
      <c r="R196">
        <v>1.7764352608363083</v>
      </c>
      <c r="S196">
        <v>-2.9526926499868722</v>
      </c>
      <c r="T196">
        <v>7.1614991129413994</v>
      </c>
      <c r="U196">
        <f t="shared" si="172"/>
        <v>2.8827835760787393</v>
      </c>
      <c r="V196" s="38"/>
      <c r="W196" t="s">
        <v>167</v>
      </c>
      <c r="X196" t="s">
        <v>464</v>
      </c>
      <c r="Y196">
        <v>0.96129913293026714</v>
      </c>
      <c r="Z196">
        <v>0.86270447805180051</v>
      </c>
      <c r="AA196">
        <v>0.7700594628282651</v>
      </c>
      <c r="AB196">
        <v>0.69310234461983866</v>
      </c>
      <c r="AC196">
        <v>0.6397435449821125</v>
      </c>
      <c r="AD196">
        <v>0.60381372357808127</v>
      </c>
      <c r="AE196">
        <f t="shared" si="173"/>
        <v>0.6</v>
      </c>
      <c r="AG196" s="277" t="s">
        <v>183</v>
      </c>
      <c r="AH196" s="277">
        <v>0</v>
      </c>
      <c r="AI196" s="277">
        <v>0</v>
      </c>
      <c r="AJ196" s="277">
        <v>0</v>
      </c>
      <c r="AK196" s="277">
        <v>0</v>
      </c>
      <c r="AL196" s="277">
        <v>0</v>
      </c>
      <c r="AM196" s="277">
        <v>0</v>
      </c>
      <c r="AN196" s="277">
        <v>0</v>
      </c>
      <c r="AO196" s="277">
        <v>0</v>
      </c>
      <c r="AP196" s="277">
        <v>4</v>
      </c>
      <c r="AQ196" s="277">
        <v>0</v>
      </c>
      <c r="AR196" s="277">
        <v>4</v>
      </c>
      <c r="AS196" s="277" t="s">
        <v>183</v>
      </c>
      <c r="AT196" s="277">
        <v>0</v>
      </c>
      <c r="AU196" s="277">
        <v>0</v>
      </c>
      <c r="AV196" s="277">
        <v>0</v>
      </c>
      <c r="AW196" s="277">
        <v>0</v>
      </c>
      <c r="AX196" s="277">
        <v>1</v>
      </c>
      <c r="AY196" s="277">
        <v>0</v>
      </c>
      <c r="AZ196" s="277">
        <v>0</v>
      </c>
      <c r="BA196" s="277">
        <v>0</v>
      </c>
      <c r="BB196" s="277">
        <v>8</v>
      </c>
      <c r="BC196" s="277">
        <v>0</v>
      </c>
      <c r="BD196" s="277">
        <v>9</v>
      </c>
      <c r="BE196" s="277" t="s">
        <v>183</v>
      </c>
      <c r="BF196" s="277">
        <v>0</v>
      </c>
      <c r="BG196" s="277">
        <v>0</v>
      </c>
      <c r="BH196" s="277">
        <v>0</v>
      </c>
      <c r="BI196" s="277">
        <v>0</v>
      </c>
      <c r="BJ196" s="277">
        <v>0</v>
      </c>
      <c r="BK196" s="277">
        <v>0</v>
      </c>
      <c r="BL196" s="277">
        <v>0</v>
      </c>
      <c r="BM196" s="277">
        <v>0</v>
      </c>
      <c r="BN196" s="277">
        <v>0</v>
      </c>
      <c r="BO196" s="277">
        <v>0</v>
      </c>
      <c r="BP196" s="277">
        <v>0</v>
      </c>
      <c r="BQ196" s="221"/>
      <c r="BR196" s="279">
        <f t="shared" si="254"/>
        <v>5406591840.8445911</v>
      </c>
      <c r="BS196" s="279">
        <f t="shared" si="247"/>
        <v>2566142</v>
      </c>
      <c r="BT196" s="280">
        <f t="shared" si="248"/>
        <v>1.5587601933174391E-6</v>
      </c>
      <c r="BU196" s="280">
        <f t="shared" si="249"/>
        <v>3.5072104349642382E-6</v>
      </c>
      <c r="BV196" s="280">
        <f t="shared" si="255"/>
        <v>0</v>
      </c>
      <c r="BX196" t="s">
        <v>167</v>
      </c>
      <c r="BY196">
        <f t="shared" si="174"/>
        <v>2472663560985.2007</v>
      </c>
      <c r="BZ196">
        <v>122725247705.55911</v>
      </c>
      <c r="CA196">
        <v>115536405150.35368</v>
      </c>
      <c r="CB196">
        <v>126876918690.02437</v>
      </c>
      <c r="CC196">
        <v>142640079033.31226</v>
      </c>
      <c r="CD196">
        <v>161339790594.62726</v>
      </c>
      <c r="CE196">
        <v>176351815950.37222</v>
      </c>
      <c r="CF196">
        <v>207088920189.90363</v>
      </c>
      <c r="CG196">
        <v>246977009038.81323</v>
      </c>
      <c r="CH196">
        <v>272577816170.88358</v>
      </c>
      <c r="CI196">
        <v>263505029603.95151</v>
      </c>
      <c r="CJ196">
        <v>318522264428.69995</v>
      </c>
      <c r="CK196" s="14">
        <f t="shared" ref="CK196" si="263">CJ196</f>
        <v>318522264428.69995</v>
      </c>
      <c r="CL196">
        <f t="shared" si="176"/>
        <v>800117388</v>
      </c>
      <c r="CM196">
        <v>63155029</v>
      </c>
      <c r="CN196">
        <v>63898879</v>
      </c>
      <c r="CO196">
        <v>64642931</v>
      </c>
      <c r="CP196">
        <v>65370277</v>
      </c>
      <c r="CQ196">
        <v>66060383</v>
      </c>
      <c r="CR196">
        <v>66698482.999999993</v>
      </c>
      <c r="CS196">
        <v>67276383</v>
      </c>
      <c r="CT196">
        <v>67796451</v>
      </c>
      <c r="CU196">
        <v>68267982</v>
      </c>
      <c r="CV196">
        <v>68706122</v>
      </c>
      <c r="CW196">
        <v>69122234</v>
      </c>
    </row>
    <row r="197" spans="2:101" ht="14.25" customHeight="1" x14ac:dyDescent="0.25">
      <c r="B197" t="s">
        <v>150</v>
      </c>
      <c r="C197" t="s">
        <v>435</v>
      </c>
      <c r="D197">
        <v>72.915829268292697</v>
      </c>
      <c r="E197">
        <v>73.163121951219509</v>
      </c>
      <c r="F197">
        <v>73.402073170731725</v>
      </c>
      <c r="G197">
        <v>73.632170731707319</v>
      </c>
      <c r="I197" t="s">
        <v>169</v>
      </c>
      <c r="J197">
        <v>374.7916854687611</v>
      </c>
      <c r="K197">
        <v>461.14315290528401</v>
      </c>
      <c r="L197">
        <v>543.6922156548809</v>
      </c>
      <c r="M197">
        <v>623.46856642252669</v>
      </c>
      <c r="N197" s="38"/>
      <c r="O197" t="s">
        <v>169</v>
      </c>
      <c r="P197">
        <v>-8.3217493025220364</v>
      </c>
      <c r="Q197">
        <v>5.5150363746477922</v>
      </c>
      <c r="R197">
        <v>11.176996490572407</v>
      </c>
      <c r="S197">
        <v>5.1578532719932753</v>
      </c>
      <c r="T197">
        <v>5.0840817384554953</v>
      </c>
      <c r="U197">
        <f t="shared" si="172"/>
        <v>3.7224437146293865</v>
      </c>
      <c r="V197" s="38"/>
      <c r="W197" t="s">
        <v>169</v>
      </c>
      <c r="X197" t="s">
        <v>465</v>
      </c>
      <c r="Y197">
        <v>3.6632966174336152</v>
      </c>
      <c r="Z197">
        <v>2.7533061508048089</v>
      </c>
      <c r="AA197">
        <v>2.1148366810281898</v>
      </c>
      <c r="AB197">
        <v>1.77335472113619</v>
      </c>
      <c r="AC197">
        <v>1.8478840536855581</v>
      </c>
      <c r="AD197">
        <v>2.2002090649857435</v>
      </c>
      <c r="AE197">
        <f t="shared" si="173"/>
        <v>1.9</v>
      </c>
      <c r="AG197" s="277" t="s">
        <v>812</v>
      </c>
      <c r="AH197" s="277">
        <v>0</v>
      </c>
      <c r="AI197" s="277">
        <v>0</v>
      </c>
      <c r="AJ197" s="277">
        <v>0</v>
      </c>
      <c r="AK197" s="277">
        <v>0</v>
      </c>
      <c r="AL197" s="277">
        <v>201</v>
      </c>
      <c r="AM197" s="277">
        <v>0</v>
      </c>
      <c r="AN197" s="277">
        <v>0</v>
      </c>
      <c r="AO197" s="277">
        <v>0</v>
      </c>
      <c r="AP197" s="277">
        <v>13</v>
      </c>
      <c r="AQ197" s="277">
        <v>0</v>
      </c>
      <c r="AR197" s="277">
        <v>214</v>
      </c>
      <c r="AS197" s="277" t="s">
        <v>812</v>
      </c>
      <c r="AT197" s="277">
        <v>0</v>
      </c>
      <c r="AU197" s="277">
        <v>0</v>
      </c>
      <c r="AV197" s="277">
        <v>0</v>
      </c>
      <c r="AW197" s="277">
        <v>0</v>
      </c>
      <c r="AX197" s="277">
        <v>151</v>
      </c>
      <c r="AY197" s="277">
        <v>0</v>
      </c>
      <c r="AZ197" s="277">
        <v>0</v>
      </c>
      <c r="BA197" s="277">
        <v>0</v>
      </c>
      <c r="BB197" s="277">
        <v>5</v>
      </c>
      <c r="BC197" s="277">
        <v>0</v>
      </c>
      <c r="BD197" s="277">
        <v>156</v>
      </c>
      <c r="BE197" s="277" t="s">
        <v>812</v>
      </c>
      <c r="BF197" s="277">
        <v>0</v>
      </c>
      <c r="BG197" s="277">
        <v>0</v>
      </c>
      <c r="BH197" s="277">
        <v>0</v>
      </c>
      <c r="BI197" s="277">
        <v>0</v>
      </c>
      <c r="BJ197" s="277">
        <v>224000</v>
      </c>
      <c r="BK197" s="277">
        <v>0</v>
      </c>
      <c r="BL197" s="277">
        <v>0</v>
      </c>
      <c r="BM197" s="277">
        <v>0</v>
      </c>
      <c r="BN197" s="277">
        <v>0</v>
      </c>
      <c r="BO197" s="277">
        <v>0</v>
      </c>
      <c r="BP197" s="277">
        <v>224000</v>
      </c>
      <c r="BQ197" s="221"/>
      <c r="BR197" s="279">
        <f t="shared" ref="BR197:BR203" si="264">VLOOKUP(BE197,$BX$5:$CL$220,2,FALSE)</f>
        <v>2505507629498.8325</v>
      </c>
      <c r="BS197" s="279">
        <f t="shared" ref="BS197:BS203" si="265">VLOOKUP(BE197,$BX$5:$CL$220,15,FALSE)</f>
        <v>321175000</v>
      </c>
      <c r="BT197" s="368">
        <f t="shared" si="248"/>
        <v>6.6630341714018838E-7</v>
      </c>
      <c r="BU197" s="280">
        <f t="shared" si="249"/>
        <v>4.8571650969097848E-7</v>
      </c>
      <c r="BV197" s="280">
        <f t="shared" si="255"/>
        <v>8.9403040470807069E-5</v>
      </c>
      <c r="BX197" t="s">
        <v>169</v>
      </c>
      <c r="BY197">
        <f t="shared" si="174"/>
        <v>5038915288.7145329</v>
      </c>
      <c r="BZ197">
        <v>316200000</v>
      </c>
      <c r="CA197">
        <v>277300000</v>
      </c>
      <c r="CB197">
        <v>284100000</v>
      </c>
      <c r="CC197">
        <v>297800000</v>
      </c>
      <c r="CD197">
        <v>309300000</v>
      </c>
      <c r="CE197">
        <v>331915908.77193356</v>
      </c>
      <c r="CF197">
        <v>326812745.5415746</v>
      </c>
      <c r="CG197">
        <v>397567776.19469774</v>
      </c>
      <c r="CH197">
        <v>497918858.2063275</v>
      </c>
      <c r="CI197">
        <v>598000000</v>
      </c>
      <c r="CJ197">
        <v>701000000</v>
      </c>
      <c r="CK197" s="14">
        <f t="shared" ref="CK197" si="266">CJ197</f>
        <v>701000000</v>
      </c>
      <c r="CL197">
        <f t="shared" si="176"/>
        <v>12014113</v>
      </c>
      <c r="CM197">
        <v>830089</v>
      </c>
      <c r="CN197">
        <v>852522</v>
      </c>
      <c r="CO197">
        <v>888099</v>
      </c>
      <c r="CP197">
        <v>931324</v>
      </c>
      <c r="CQ197">
        <v>974024</v>
      </c>
      <c r="CR197">
        <v>1010367</v>
      </c>
      <c r="CS197">
        <v>1038571.9999999999</v>
      </c>
      <c r="CT197">
        <v>1060770</v>
      </c>
      <c r="CU197">
        <v>1079749</v>
      </c>
      <c r="CV197">
        <v>1099887</v>
      </c>
      <c r="CW197">
        <v>1124355</v>
      </c>
    </row>
    <row r="198" spans="2:101" ht="14.25" customHeight="1" x14ac:dyDescent="0.25">
      <c r="B198" t="s">
        <v>151</v>
      </c>
      <c r="C198" t="s">
        <v>436</v>
      </c>
      <c r="D198">
        <v>57.667878048780494</v>
      </c>
      <c r="E198">
        <v>57.987219512195125</v>
      </c>
      <c r="F198">
        <v>58.309365853658541</v>
      </c>
      <c r="G198">
        <v>58.632317073170739</v>
      </c>
      <c r="I198" t="s">
        <v>170</v>
      </c>
      <c r="J198">
        <v>446.40825675080305</v>
      </c>
      <c r="K198">
        <v>547.5977668084347</v>
      </c>
      <c r="L198">
        <v>534.85079027927372</v>
      </c>
      <c r="M198">
        <v>523.14309426393277</v>
      </c>
      <c r="N198" s="38"/>
      <c r="O198" t="s">
        <v>170</v>
      </c>
      <c r="P198">
        <v>1.7593828630690496</v>
      </c>
      <c r="Q198">
        <v>6.6493042535469726E-2</v>
      </c>
      <c r="R198">
        <v>0.18123316956020119</v>
      </c>
      <c r="S198">
        <v>1.0396773330537457</v>
      </c>
      <c r="T198">
        <v>1.2086079930744944</v>
      </c>
      <c r="U198">
        <f t="shared" ref="U198:U220" si="267">AVERAGE(P198:T198)</f>
        <v>0.85107888025859213</v>
      </c>
      <c r="V198" s="38"/>
      <c r="W198" t="s">
        <v>170</v>
      </c>
      <c r="X198" t="s">
        <v>466</v>
      </c>
      <c r="Y198">
        <v>2.2395747261695416</v>
      </c>
      <c r="Z198">
        <v>2.2283704065586285</v>
      </c>
      <c r="AA198">
        <v>2.1981764691320427</v>
      </c>
      <c r="AB198">
        <v>2.1703357505242176</v>
      </c>
      <c r="AC198">
        <v>2.1411084964274107</v>
      </c>
      <c r="AD198">
        <v>2.1114383888769024</v>
      </c>
      <c r="AE198">
        <f t="shared" ref="AE198:AE220" si="268">ROUND(AVERAGE(AB198:AD198),1)</f>
        <v>2.1</v>
      </c>
      <c r="AG198" s="277" t="s">
        <v>185</v>
      </c>
      <c r="AH198" s="277">
        <v>0</v>
      </c>
      <c r="AI198" s="277">
        <v>0</v>
      </c>
      <c r="AJ198" s="277">
        <v>105</v>
      </c>
      <c r="AK198" s="277">
        <v>0</v>
      </c>
      <c r="AL198" s="277">
        <v>2266</v>
      </c>
      <c r="AM198" s="277">
        <v>0</v>
      </c>
      <c r="AN198" s="277">
        <v>0</v>
      </c>
      <c r="AO198" s="277">
        <v>109</v>
      </c>
      <c r="AP198" s="277">
        <v>1370</v>
      </c>
      <c r="AQ198" s="277">
        <v>0</v>
      </c>
      <c r="AR198" s="277">
        <v>3850</v>
      </c>
      <c r="AS198" s="277" t="s">
        <v>185</v>
      </c>
      <c r="AT198" s="277">
        <v>0</v>
      </c>
      <c r="AU198" s="277">
        <v>0</v>
      </c>
      <c r="AV198" s="277">
        <v>0</v>
      </c>
      <c r="AW198" s="277">
        <v>0</v>
      </c>
      <c r="AX198" s="277">
        <v>606</v>
      </c>
      <c r="AY198" s="277">
        <v>0</v>
      </c>
      <c r="AZ198" s="277">
        <v>0</v>
      </c>
      <c r="BA198" s="277">
        <v>40</v>
      </c>
      <c r="BB198" s="277">
        <v>3596</v>
      </c>
      <c r="BC198" s="277">
        <v>0</v>
      </c>
      <c r="BD198" s="277">
        <v>4242</v>
      </c>
      <c r="BE198" s="277" t="s">
        <v>483</v>
      </c>
      <c r="BF198" s="277">
        <v>0</v>
      </c>
      <c r="BG198" s="277">
        <v>242120</v>
      </c>
      <c r="BH198" s="277">
        <v>0</v>
      </c>
      <c r="BI198" s="277">
        <v>0</v>
      </c>
      <c r="BJ198" s="277">
        <v>2591000</v>
      </c>
      <c r="BK198" s="277">
        <v>0</v>
      </c>
      <c r="BL198" s="277">
        <v>0</v>
      </c>
      <c r="BM198" s="277">
        <v>0</v>
      </c>
      <c r="BN198" s="277">
        <v>2970785</v>
      </c>
      <c r="BO198" s="277">
        <v>0</v>
      </c>
      <c r="BP198" s="277">
        <v>5803905</v>
      </c>
      <c r="BQ198" s="221"/>
      <c r="BR198" s="279">
        <f t="shared" si="264"/>
        <v>769870752512.1842</v>
      </c>
      <c r="BS198" s="279">
        <f t="shared" si="265"/>
        <v>992644128.83674431</v>
      </c>
      <c r="BT198" s="368">
        <f>AR198/('Land per capita'!O232*1000)</f>
        <v>4.4303287649163988E-5</v>
      </c>
      <c r="BU198" s="368">
        <f>BD198/('Land per capita'!O232*1000)</f>
        <v>4.8814167846169781E-5</v>
      </c>
      <c r="BV198" s="280">
        <f t="shared" si="255"/>
        <v>7.5388043786065841E-3</v>
      </c>
      <c r="BX198" t="s">
        <v>170</v>
      </c>
      <c r="BY198">
        <f t="shared" ref="BY198:BY220" si="269">SUM(BZ198:CK198)</f>
        <v>27421445255.658119</v>
      </c>
      <c r="BZ198">
        <v>1329110396.4594336</v>
      </c>
      <c r="CA198">
        <v>1328031238.6723421</v>
      </c>
      <c r="CB198">
        <v>1476122551.8142385</v>
      </c>
      <c r="CC198">
        <v>1758946962.6436336</v>
      </c>
      <c r="CD198">
        <v>2061009613.0904901</v>
      </c>
      <c r="CE198">
        <v>2115154592.6125724</v>
      </c>
      <c r="CF198">
        <v>2202809610.7945652</v>
      </c>
      <c r="CG198">
        <v>2523461504.2517638</v>
      </c>
      <c r="CH198">
        <v>3163383040.4163375</v>
      </c>
      <c r="CI198">
        <v>3156613950.2668443</v>
      </c>
      <c r="CJ198">
        <v>3153400897.3179455</v>
      </c>
      <c r="CK198" s="14">
        <f t="shared" ref="CK198" si="270">CJ198</f>
        <v>3153400897.3179455</v>
      </c>
      <c r="CL198">
        <f t="shared" ref="CL198:CL220" si="271">SUM(CM198:CW198)+CW198</f>
        <v>65554145</v>
      </c>
      <c r="CM198">
        <v>4793504</v>
      </c>
      <c r="CN198">
        <v>4926142</v>
      </c>
      <c r="CO198">
        <v>5050919</v>
      </c>
      <c r="CP198">
        <v>5170252</v>
      </c>
      <c r="CQ198">
        <v>5288273</v>
      </c>
      <c r="CR198">
        <v>5408044</v>
      </c>
      <c r="CS198">
        <v>5529908</v>
      </c>
      <c r="CT198">
        <v>5652811</v>
      </c>
      <c r="CU198">
        <v>5776837</v>
      </c>
      <c r="CV198">
        <v>5901859</v>
      </c>
      <c r="CW198">
        <v>6027798</v>
      </c>
    </row>
    <row r="199" spans="2:101" ht="14.25" customHeight="1" x14ac:dyDescent="0.25">
      <c r="B199" t="s">
        <v>152</v>
      </c>
      <c r="C199" t="s">
        <v>437</v>
      </c>
      <c r="D199">
        <v>73.155121951219527</v>
      </c>
      <c r="E199">
        <v>73.3829268292683</v>
      </c>
      <c r="F199">
        <v>73.636585365853662</v>
      </c>
      <c r="G199">
        <v>73.685365853658553</v>
      </c>
      <c r="I199" t="s">
        <v>259</v>
      </c>
      <c r="J199">
        <v>2983.4471757168853</v>
      </c>
      <c r="K199">
        <v>3381.7118411227325</v>
      </c>
      <c r="L199">
        <v>3010.601839737827</v>
      </c>
      <c r="M199">
        <v>3347.4639290049763</v>
      </c>
      <c r="N199" s="38"/>
      <c r="O199" t="s">
        <v>259</v>
      </c>
      <c r="P199">
        <v>-0.53144398920979086</v>
      </c>
      <c r="Q199">
        <v>-1.6039489691154358</v>
      </c>
      <c r="R199">
        <v>2.0325214488841112</v>
      </c>
      <c r="S199">
        <v>-0.72208344767705057</v>
      </c>
      <c r="T199">
        <v>-0.99471083641877556</v>
      </c>
      <c r="U199">
        <f t="shared" si="267"/>
        <v>-0.36393315870738829</v>
      </c>
      <c r="V199" s="38"/>
      <c r="W199" t="s">
        <v>259</v>
      </c>
      <c r="X199" t="s">
        <v>467</v>
      </c>
      <c r="Y199">
        <v>0.63614710684117581</v>
      </c>
      <c r="Z199">
        <v>0.64984673903938939</v>
      </c>
      <c r="AA199">
        <v>0.65738715340583675</v>
      </c>
      <c r="AB199">
        <v>0.63949058858477004</v>
      </c>
      <c r="AC199">
        <v>0.5900350888844369</v>
      </c>
      <c r="AD199">
        <v>0.51932652596592233</v>
      </c>
      <c r="AE199">
        <f t="shared" si="268"/>
        <v>0.6</v>
      </c>
      <c r="AG199" s="277" t="s">
        <v>969</v>
      </c>
      <c r="AH199" s="277">
        <v>0</v>
      </c>
      <c r="AI199" s="277">
        <v>0</v>
      </c>
      <c r="AJ199" s="277">
        <v>0</v>
      </c>
      <c r="AK199" s="277">
        <v>0</v>
      </c>
      <c r="AL199" s="277">
        <v>0</v>
      </c>
      <c r="AM199" s="277">
        <v>0</v>
      </c>
      <c r="AN199" s="277">
        <v>0</v>
      </c>
      <c r="AO199" s="277">
        <v>0</v>
      </c>
      <c r="AP199" s="277">
        <v>0</v>
      </c>
      <c r="AQ199" s="277">
        <v>0</v>
      </c>
      <c r="AR199" s="277">
        <v>0</v>
      </c>
      <c r="AS199" s="277" t="s">
        <v>969</v>
      </c>
      <c r="AT199" s="277">
        <v>0</v>
      </c>
      <c r="AU199" s="277">
        <v>0</v>
      </c>
      <c r="AV199" s="277">
        <v>0</v>
      </c>
      <c r="AW199" s="277">
        <v>0</v>
      </c>
      <c r="AX199" s="277">
        <v>0</v>
      </c>
      <c r="AY199" s="277">
        <v>0</v>
      </c>
      <c r="AZ199" s="277">
        <v>0</v>
      </c>
      <c r="BA199" s="277">
        <v>0</v>
      </c>
      <c r="BB199" s="277">
        <v>0</v>
      </c>
      <c r="BC199" s="277">
        <v>0</v>
      </c>
      <c r="BD199" s="277">
        <v>0</v>
      </c>
      <c r="BE199" s="277" t="s">
        <v>980</v>
      </c>
      <c r="BF199" s="277">
        <v>0</v>
      </c>
      <c r="BG199" s="277">
        <v>0</v>
      </c>
      <c r="BH199" s="277">
        <v>0</v>
      </c>
      <c r="BI199" s="277">
        <v>0</v>
      </c>
      <c r="BJ199" s="277">
        <v>0</v>
      </c>
      <c r="BK199" s="277">
        <v>0</v>
      </c>
      <c r="BL199" s="277">
        <v>0</v>
      </c>
      <c r="BM199" s="277">
        <v>0</v>
      </c>
      <c r="BN199" s="277">
        <v>0</v>
      </c>
      <c r="BO199" s="277">
        <v>0</v>
      </c>
      <c r="BP199" s="277">
        <v>0</v>
      </c>
      <c r="BQ199" s="221"/>
      <c r="BR199" s="279">
        <f t="shared" si="264"/>
        <v>0</v>
      </c>
      <c r="BS199" s="279">
        <f t="shared" si="265"/>
        <v>1313211</v>
      </c>
      <c r="BT199" s="280">
        <f t="shared" si="248"/>
        <v>0</v>
      </c>
      <c r="BU199" s="280">
        <f t="shared" si="249"/>
        <v>0</v>
      </c>
      <c r="BV199" s="280"/>
      <c r="BX199" t="s">
        <v>259</v>
      </c>
      <c r="BY199">
        <f t="shared" si="269"/>
        <v>3197031354.9259167</v>
      </c>
      <c r="BZ199">
        <v>188623258.45891386</v>
      </c>
      <c r="CA199">
        <v>165534469.76831794</v>
      </c>
      <c r="CB199">
        <v>180845025.51020411</v>
      </c>
      <c r="CC199">
        <v>207477124.18300655</v>
      </c>
      <c r="CD199">
        <v>238546865.48995739</v>
      </c>
      <c r="CE199">
        <v>259662952.07040441</v>
      </c>
      <c r="CF199">
        <v>294944991.47279757</v>
      </c>
      <c r="CG199">
        <v>305069407.50575441</v>
      </c>
      <c r="CH199">
        <v>348011965.56994039</v>
      </c>
      <c r="CI199">
        <v>311654491.8478201</v>
      </c>
      <c r="CJ199">
        <v>348330401.52439982</v>
      </c>
      <c r="CK199" s="14">
        <f t="shared" ref="CK199" si="272">CJ199</f>
        <v>348330401.52439982</v>
      </c>
      <c r="CL199">
        <f t="shared" si="271"/>
        <v>1214718</v>
      </c>
      <c r="CM199">
        <v>97935</v>
      </c>
      <c r="CN199">
        <v>98476</v>
      </c>
      <c r="CO199">
        <v>99053</v>
      </c>
      <c r="CP199">
        <v>99659</v>
      </c>
      <c r="CQ199">
        <v>100286</v>
      </c>
      <c r="CR199">
        <v>100926</v>
      </c>
      <c r="CS199">
        <v>101584</v>
      </c>
      <c r="CT199">
        <v>102254</v>
      </c>
      <c r="CU199">
        <v>102910</v>
      </c>
      <c r="CV199">
        <v>103519</v>
      </c>
      <c r="CW199">
        <v>104058</v>
      </c>
    </row>
    <row r="200" spans="2:101" ht="14.25" customHeight="1" x14ac:dyDescent="0.25">
      <c r="B200" t="s">
        <v>153</v>
      </c>
      <c r="C200" t="s">
        <v>438</v>
      </c>
      <c r="D200">
        <v>72.217073170731723</v>
      </c>
      <c r="E200">
        <v>73.192682926829278</v>
      </c>
      <c r="F200">
        <v>73.163414634146349</v>
      </c>
      <c r="G200">
        <v>73.03414634146344</v>
      </c>
      <c r="I200" t="s">
        <v>171</v>
      </c>
      <c r="J200">
        <v>16398.092487049635</v>
      </c>
      <c r="K200">
        <v>20384.764175333956</v>
      </c>
      <c r="L200">
        <v>14748.175667792144</v>
      </c>
      <c r="M200">
        <v>15359.269299866766</v>
      </c>
      <c r="N200" s="38"/>
      <c r="O200" t="s">
        <v>171</v>
      </c>
      <c r="P200">
        <v>12.768602668234607</v>
      </c>
      <c r="Q200">
        <v>4.3846506770005362</v>
      </c>
      <c r="R200">
        <v>1.9870272869335395</v>
      </c>
      <c r="S200">
        <v>-3.8833717838678439</v>
      </c>
      <c r="T200">
        <v>-0.28175546883446145</v>
      </c>
      <c r="U200">
        <f t="shared" si="267"/>
        <v>2.9950306758932754</v>
      </c>
      <c r="V200" s="38"/>
      <c r="W200" t="s">
        <v>171</v>
      </c>
      <c r="X200" t="s">
        <v>468</v>
      </c>
      <c r="Y200">
        <v>0.36283249909378329</v>
      </c>
      <c r="Z200">
        <v>0.38181944585372257</v>
      </c>
      <c r="AA200">
        <v>0.3971147545726344</v>
      </c>
      <c r="AB200">
        <v>0.40410908710745619</v>
      </c>
      <c r="AC200">
        <v>0.3980676991949294</v>
      </c>
      <c r="AD200">
        <v>0.38210318002567334</v>
      </c>
      <c r="AE200">
        <f t="shared" si="268"/>
        <v>0.4</v>
      </c>
      <c r="AG200" s="277" t="s">
        <v>186</v>
      </c>
      <c r="AH200" s="277">
        <v>0</v>
      </c>
      <c r="AI200" s="277">
        <v>0</v>
      </c>
      <c r="AJ200" s="277">
        <v>32</v>
      </c>
      <c r="AK200" s="277">
        <v>0</v>
      </c>
      <c r="AL200" s="277">
        <v>358</v>
      </c>
      <c r="AM200" s="277">
        <v>0</v>
      </c>
      <c r="AN200" s="277">
        <v>0</v>
      </c>
      <c r="AO200" s="277">
        <v>76</v>
      </c>
      <c r="AP200" s="277">
        <v>30</v>
      </c>
      <c r="AQ200" s="277">
        <v>0</v>
      </c>
      <c r="AR200" s="277">
        <v>496</v>
      </c>
      <c r="AS200" s="277" t="s">
        <v>186</v>
      </c>
      <c r="AT200" s="277">
        <v>0</v>
      </c>
      <c r="AU200" s="277">
        <v>0</v>
      </c>
      <c r="AV200" s="277">
        <v>0</v>
      </c>
      <c r="AW200" s="277">
        <v>0</v>
      </c>
      <c r="AX200" s="277">
        <v>110</v>
      </c>
      <c r="AY200" s="277">
        <v>0</v>
      </c>
      <c r="AZ200" s="277">
        <v>0</v>
      </c>
      <c r="BA200" s="277">
        <v>11</v>
      </c>
      <c r="BB200" s="277">
        <v>0</v>
      </c>
      <c r="BC200" s="277">
        <v>0</v>
      </c>
      <c r="BD200" s="277">
        <v>121</v>
      </c>
      <c r="BE200" s="277" t="s">
        <v>186</v>
      </c>
      <c r="BF200" s="277">
        <v>0</v>
      </c>
      <c r="BG200" s="277">
        <v>0</v>
      </c>
      <c r="BH200" s="277">
        <v>0</v>
      </c>
      <c r="BI200" s="277">
        <v>0</v>
      </c>
      <c r="BJ200" s="277">
        <v>400000</v>
      </c>
      <c r="BK200" s="277">
        <v>0</v>
      </c>
      <c r="BL200" s="277">
        <v>0</v>
      </c>
      <c r="BM200" s="277">
        <v>0</v>
      </c>
      <c r="BN200" s="277">
        <v>0</v>
      </c>
      <c r="BO200" s="277">
        <v>0</v>
      </c>
      <c r="BP200" s="277">
        <v>400000</v>
      </c>
      <c r="BQ200" s="221"/>
      <c r="BR200" s="279">
        <f t="shared" si="264"/>
        <v>217171751252.71112</v>
      </c>
      <c r="BS200" s="279">
        <f t="shared" si="265"/>
        <v>252210380</v>
      </c>
      <c r="BT200" s="280">
        <f t="shared" si="248"/>
        <v>1.9666121592616448E-6</v>
      </c>
      <c r="BU200" s="280">
        <f t="shared" si="249"/>
        <v>4.7975820820697384E-7</v>
      </c>
      <c r="BV200" s="280">
        <f>BP200*1000/BR200</f>
        <v>1.8418601760711569E-3</v>
      </c>
      <c r="BX200" t="s">
        <v>171</v>
      </c>
      <c r="BY200">
        <f t="shared" si="269"/>
        <v>194248623472.35275</v>
      </c>
      <c r="BZ200">
        <v>8154315708.3482666</v>
      </c>
      <c r="CA200">
        <v>8824873155.6258392</v>
      </c>
      <c r="CB200">
        <v>9008273516.3578606</v>
      </c>
      <c r="CC200">
        <v>11235960523.086939</v>
      </c>
      <c r="CD200">
        <v>12884712295.994841</v>
      </c>
      <c r="CE200">
        <v>15982284589.497746</v>
      </c>
      <c r="CF200">
        <v>18370220923.842793</v>
      </c>
      <c r="CG200">
        <v>21738492063.492065</v>
      </c>
      <c r="CH200">
        <v>27132936507.936508</v>
      </c>
      <c r="CI200">
        <v>19708709805.478363</v>
      </c>
      <c r="CJ200">
        <v>20603922191.345772</v>
      </c>
      <c r="CK200" s="14">
        <f t="shared" ref="CK200" si="273">CJ200</f>
        <v>20603922191.345772</v>
      </c>
      <c r="CL200">
        <f t="shared" si="271"/>
        <v>15819078</v>
      </c>
      <c r="CM200">
        <v>1292058</v>
      </c>
      <c r="CN200">
        <v>1296962</v>
      </c>
      <c r="CO200">
        <v>1301576</v>
      </c>
      <c r="CP200">
        <v>1306065</v>
      </c>
      <c r="CQ200">
        <v>1310622</v>
      </c>
      <c r="CR200">
        <v>1315386</v>
      </c>
      <c r="CS200">
        <v>1320418</v>
      </c>
      <c r="CT200">
        <v>1325672</v>
      </c>
      <c r="CU200">
        <v>1331040</v>
      </c>
      <c r="CV200">
        <v>1336349</v>
      </c>
      <c r="CW200">
        <v>1341465</v>
      </c>
    </row>
    <row r="201" spans="2:101" ht="14.25" customHeight="1" x14ac:dyDescent="0.25">
      <c r="B201" t="s">
        <v>154</v>
      </c>
      <c r="C201" t="s">
        <v>439</v>
      </c>
      <c r="D201">
        <v>45.073024390243908</v>
      </c>
      <c r="E201">
        <v>45.795878048780494</v>
      </c>
      <c r="F201">
        <v>46.425268292682937</v>
      </c>
      <c r="G201">
        <v>46.957682926829271</v>
      </c>
      <c r="I201" t="s">
        <v>172</v>
      </c>
      <c r="J201">
        <v>3807.67716515445</v>
      </c>
      <c r="K201">
        <v>4345.0705029225337</v>
      </c>
      <c r="L201">
        <v>4168.9367543781091</v>
      </c>
      <c r="M201">
        <v>4198.5425830207005</v>
      </c>
      <c r="N201" s="38"/>
      <c r="O201" t="s">
        <v>172</v>
      </c>
      <c r="P201">
        <v>4.6225464706489845</v>
      </c>
      <c r="Q201">
        <v>5.2493884545578737</v>
      </c>
      <c r="R201">
        <v>3.4703866127641305</v>
      </c>
      <c r="S201">
        <v>2.0039855253841239</v>
      </c>
      <c r="T201">
        <v>2.6235906380639022</v>
      </c>
      <c r="U201">
        <f t="shared" si="267"/>
        <v>3.5939795402838031</v>
      </c>
      <c r="V201" s="38"/>
      <c r="W201" t="s">
        <v>172</v>
      </c>
      <c r="X201" t="s">
        <v>469</v>
      </c>
      <c r="Y201">
        <v>0.96787554088580041</v>
      </c>
      <c r="Z201">
        <v>0.98130956293111826</v>
      </c>
      <c r="AA201">
        <v>0.95514900967599714</v>
      </c>
      <c r="AB201">
        <v>1.0100309666158138</v>
      </c>
      <c r="AC201">
        <v>1.0660476045940084</v>
      </c>
      <c r="AD201">
        <v>1.0434280682023465</v>
      </c>
      <c r="AE201">
        <f t="shared" si="268"/>
        <v>1</v>
      </c>
      <c r="AG201" s="277" t="s">
        <v>970</v>
      </c>
      <c r="AH201" s="277">
        <v>0</v>
      </c>
      <c r="AI201" s="277">
        <v>0</v>
      </c>
      <c r="AJ201" s="277">
        <v>6047</v>
      </c>
      <c r="AK201" s="277">
        <v>0</v>
      </c>
      <c r="AL201" s="277">
        <v>139</v>
      </c>
      <c r="AM201" s="277">
        <v>0</v>
      </c>
      <c r="AN201" s="277">
        <v>0</v>
      </c>
      <c r="AO201" s="277">
        <v>58</v>
      </c>
      <c r="AP201" s="277">
        <v>49</v>
      </c>
      <c r="AQ201" s="277">
        <v>8</v>
      </c>
      <c r="AR201" s="277">
        <v>6301</v>
      </c>
      <c r="AS201" s="277" t="s">
        <v>970</v>
      </c>
      <c r="AT201" s="277">
        <v>0</v>
      </c>
      <c r="AU201" s="277">
        <v>0</v>
      </c>
      <c r="AV201" s="277">
        <v>0</v>
      </c>
      <c r="AW201" s="277">
        <v>0</v>
      </c>
      <c r="AX201" s="277">
        <v>168</v>
      </c>
      <c r="AY201" s="277">
        <v>0</v>
      </c>
      <c r="AZ201" s="277">
        <v>0</v>
      </c>
      <c r="BA201" s="277">
        <v>7</v>
      </c>
      <c r="BB201" s="277">
        <v>2650</v>
      </c>
      <c r="BC201" s="277">
        <v>0</v>
      </c>
      <c r="BD201" s="277">
        <v>2825</v>
      </c>
      <c r="BE201" s="277" t="s">
        <v>316</v>
      </c>
      <c r="BF201" s="277">
        <v>0</v>
      </c>
      <c r="BG201" s="277">
        <v>0</v>
      </c>
      <c r="BH201" s="277">
        <v>0</v>
      </c>
      <c r="BI201" s="277">
        <v>0</v>
      </c>
      <c r="BJ201" s="277">
        <v>0</v>
      </c>
      <c r="BK201" s="277">
        <v>0</v>
      </c>
      <c r="BL201" s="277">
        <v>0</v>
      </c>
      <c r="BM201" s="277">
        <v>0</v>
      </c>
      <c r="BN201" s="277">
        <v>0</v>
      </c>
      <c r="BO201" s="277">
        <v>0</v>
      </c>
      <c r="BP201" s="277">
        <v>0</v>
      </c>
      <c r="BQ201" s="221"/>
      <c r="BR201" s="279">
        <f t="shared" si="264"/>
        <v>101575215846.75121</v>
      </c>
      <c r="BS201" s="279">
        <f t="shared" si="265"/>
        <v>698851990</v>
      </c>
      <c r="BT201" s="280">
        <f t="shared" si="248"/>
        <v>9.0162152933126793E-6</v>
      </c>
      <c r="BU201" s="280">
        <f t="shared" si="249"/>
        <v>4.0423437872731825E-6</v>
      </c>
      <c r="BV201" s="280">
        <f>BP201*1000/BR201</f>
        <v>0</v>
      </c>
      <c r="BX201" t="s">
        <v>172</v>
      </c>
      <c r="BY201">
        <f t="shared" si="269"/>
        <v>407894651875.99121</v>
      </c>
      <c r="BZ201">
        <v>21473261837.017578</v>
      </c>
      <c r="CA201">
        <v>22066031834.294846</v>
      </c>
      <c r="CB201">
        <v>23141616604.524197</v>
      </c>
      <c r="CC201">
        <v>27453084982.537834</v>
      </c>
      <c r="CD201">
        <v>31183059012.444801</v>
      </c>
      <c r="CE201">
        <v>32282960678.488815</v>
      </c>
      <c r="CF201">
        <v>34377235161.532684</v>
      </c>
      <c r="CG201">
        <v>38933879781.420769</v>
      </c>
      <c r="CH201">
        <v>44879798717.636559</v>
      </c>
      <c r="CI201">
        <v>43522032141.005707</v>
      </c>
      <c r="CJ201">
        <v>44290845562.543671</v>
      </c>
      <c r="CK201" s="14">
        <f t="shared" ref="CK201" si="274">CJ201</f>
        <v>44290845562.543671</v>
      </c>
      <c r="CL201">
        <f t="shared" si="271"/>
        <v>121039900</v>
      </c>
      <c r="CM201">
        <v>9563500</v>
      </c>
      <c r="CN201">
        <v>9673600</v>
      </c>
      <c r="CO201">
        <v>9781900</v>
      </c>
      <c r="CP201">
        <v>9839800</v>
      </c>
      <c r="CQ201">
        <v>9932400</v>
      </c>
      <c r="CR201">
        <v>10029000</v>
      </c>
      <c r="CS201">
        <v>10127900</v>
      </c>
      <c r="CT201">
        <v>10225100</v>
      </c>
      <c r="CU201">
        <v>10328900</v>
      </c>
      <c r="CV201">
        <v>10439600</v>
      </c>
      <c r="CW201">
        <v>10549100</v>
      </c>
    </row>
    <row r="202" spans="2:101" ht="14.25" customHeight="1" x14ac:dyDescent="0.25">
      <c r="B202" t="s">
        <v>256</v>
      </c>
      <c r="C202" t="s">
        <v>440</v>
      </c>
      <c r="D202">
        <v>80.141463414634146</v>
      </c>
      <c r="E202">
        <v>80.441463414634157</v>
      </c>
      <c r="F202">
        <v>80.79024390243903</v>
      </c>
      <c r="G202">
        <v>81.292682926829272</v>
      </c>
      <c r="I202" t="s">
        <v>173</v>
      </c>
      <c r="J202">
        <v>9246.0304052251176</v>
      </c>
      <c r="K202">
        <v>10297.505435738485</v>
      </c>
      <c r="L202">
        <v>8553.7414529702928</v>
      </c>
      <c r="M202">
        <v>10094.034407280837</v>
      </c>
      <c r="N202" s="38"/>
      <c r="O202" t="s">
        <v>173</v>
      </c>
      <c r="P202">
        <v>5.4690088857294086</v>
      </c>
      <c r="Q202">
        <v>3.279010722296988</v>
      </c>
      <c r="R202">
        <v>-0.66245304779772596</v>
      </c>
      <c r="S202">
        <v>-6.0478801090764165</v>
      </c>
      <c r="T202">
        <v>7.6479467092801343</v>
      </c>
      <c r="U202">
        <f t="shared" si="267"/>
        <v>1.9371266320864777</v>
      </c>
      <c r="V202" s="38"/>
      <c r="W202" t="s">
        <v>173</v>
      </c>
      <c r="X202" t="s">
        <v>470</v>
      </c>
      <c r="Y202">
        <v>1.3403435174515457</v>
      </c>
      <c r="Z202">
        <v>1.34157536461881</v>
      </c>
      <c r="AA202">
        <v>1.3364800942293287</v>
      </c>
      <c r="AB202">
        <v>1.3213351889940248</v>
      </c>
      <c r="AC202">
        <v>1.2922815893208233</v>
      </c>
      <c r="AD202">
        <v>1.2532974114998303</v>
      </c>
      <c r="AE202">
        <f t="shared" si="268"/>
        <v>1.3</v>
      </c>
      <c r="AG202" s="277" t="s">
        <v>187</v>
      </c>
      <c r="AH202" s="277">
        <v>0</v>
      </c>
      <c r="AI202" s="277">
        <v>0</v>
      </c>
      <c r="AJ202" s="277">
        <v>644</v>
      </c>
      <c r="AK202" s="277">
        <v>0</v>
      </c>
      <c r="AL202" s="277">
        <v>60</v>
      </c>
      <c r="AM202" s="277">
        <v>0</v>
      </c>
      <c r="AN202" s="277">
        <v>0</v>
      </c>
      <c r="AO202" s="277">
        <v>0</v>
      </c>
      <c r="AP202" s="277">
        <v>0</v>
      </c>
      <c r="AQ202" s="277">
        <v>0</v>
      </c>
      <c r="AR202" s="277">
        <v>704</v>
      </c>
      <c r="AS202" s="277" t="s">
        <v>187</v>
      </c>
      <c r="AT202" s="277">
        <v>0</v>
      </c>
      <c r="AU202" s="277">
        <v>0</v>
      </c>
      <c r="AV202" s="277">
        <v>0</v>
      </c>
      <c r="AW202" s="277">
        <v>0</v>
      </c>
      <c r="AX202" s="277">
        <v>13</v>
      </c>
      <c r="AY202" s="277">
        <v>0</v>
      </c>
      <c r="AZ202" s="277">
        <v>0</v>
      </c>
      <c r="BA202" s="277">
        <v>0</v>
      </c>
      <c r="BB202" s="277">
        <v>0</v>
      </c>
      <c r="BC202" s="277">
        <v>0</v>
      </c>
      <c r="BD202" s="277">
        <v>13</v>
      </c>
      <c r="BE202" s="277" t="s">
        <v>187</v>
      </c>
      <c r="BF202" s="277">
        <v>0</v>
      </c>
      <c r="BG202" s="277">
        <v>0</v>
      </c>
      <c r="BH202" s="277">
        <v>0</v>
      </c>
      <c r="BI202" s="277">
        <v>0</v>
      </c>
      <c r="BJ202" s="277">
        <v>0</v>
      </c>
      <c r="BK202" s="277">
        <v>0</v>
      </c>
      <c r="BL202" s="277">
        <v>0</v>
      </c>
      <c r="BM202" s="277">
        <v>0</v>
      </c>
      <c r="BN202" s="277">
        <v>0</v>
      </c>
      <c r="BO202" s="277">
        <v>0</v>
      </c>
      <c r="BP202" s="277">
        <v>0</v>
      </c>
      <c r="BQ202" s="221"/>
      <c r="BR202" s="279">
        <f t="shared" si="264"/>
        <v>109657511521.41447</v>
      </c>
      <c r="BS202" s="279">
        <f t="shared" si="265"/>
        <v>139699571</v>
      </c>
      <c r="BT202" s="280">
        <f t="shared" si="248"/>
        <v>5.0393855540186308E-6</v>
      </c>
      <c r="BU202" s="280">
        <f t="shared" si="249"/>
        <v>9.3056835514548568E-8</v>
      </c>
      <c r="BV202" s="280">
        <f>BP202*1000/BR202</f>
        <v>0</v>
      </c>
      <c r="BX202" t="s">
        <v>173</v>
      </c>
      <c r="BY202">
        <f t="shared" si="269"/>
        <v>5864934385324.9023</v>
      </c>
      <c r="BZ202">
        <v>266567531989.76328</v>
      </c>
      <c r="CA202">
        <v>196005288838.12009</v>
      </c>
      <c r="CB202">
        <v>232534560774.9469</v>
      </c>
      <c r="CC202">
        <v>303005302818.30902</v>
      </c>
      <c r="CD202">
        <v>392166274991.23114</v>
      </c>
      <c r="CE202">
        <v>482979839237.86847</v>
      </c>
      <c r="CF202">
        <v>530900094504.72522</v>
      </c>
      <c r="CG202">
        <v>647155131629.44202</v>
      </c>
      <c r="CH202">
        <v>730337495197.84863</v>
      </c>
      <c r="CI202">
        <v>614553921823.29163</v>
      </c>
      <c r="CJ202">
        <v>734364471759.67786</v>
      </c>
      <c r="CK202" s="14">
        <f t="shared" ref="CK202" si="275">CJ202</f>
        <v>734364471759.67786</v>
      </c>
      <c r="CL202">
        <f t="shared" si="271"/>
        <v>822668371</v>
      </c>
      <c r="CM202">
        <v>63627862</v>
      </c>
      <c r="CN202">
        <v>64544914</v>
      </c>
      <c r="CO202">
        <v>65446165</v>
      </c>
      <c r="CP202">
        <v>66339433.000000007</v>
      </c>
      <c r="CQ202">
        <v>67235927</v>
      </c>
      <c r="CR202">
        <v>68143186</v>
      </c>
      <c r="CS202">
        <v>69063538</v>
      </c>
      <c r="CT202">
        <v>69992754</v>
      </c>
      <c r="CU202">
        <v>70923730</v>
      </c>
      <c r="CV202">
        <v>71846212</v>
      </c>
      <c r="CW202">
        <v>72752325</v>
      </c>
    </row>
    <row r="203" spans="2:101" ht="14.25" customHeight="1" x14ac:dyDescent="0.25">
      <c r="B203" t="s">
        <v>626</v>
      </c>
      <c r="C203" t="s">
        <v>627</v>
      </c>
      <c r="I203" t="s">
        <v>174</v>
      </c>
      <c r="J203">
        <v>2606.4157872953488</v>
      </c>
      <c r="K203">
        <v>3918.253670263221</v>
      </c>
      <c r="L203">
        <v>3745.3322861002644</v>
      </c>
      <c r="M203">
        <v>3966.8230044627103</v>
      </c>
      <c r="N203" s="38"/>
      <c r="O203" t="s">
        <v>174</v>
      </c>
      <c r="P203">
        <v>10.147046459414327</v>
      </c>
      <c r="Q203">
        <v>10.48854523597511</v>
      </c>
      <c r="R203">
        <v>13.311187651421335</v>
      </c>
      <c r="S203">
        <v>4.7944152948226275</v>
      </c>
      <c r="T203">
        <v>7.8502026281263682</v>
      </c>
      <c r="U203">
        <f t="shared" si="267"/>
        <v>9.3182794539519538</v>
      </c>
      <c r="V203" s="38"/>
      <c r="W203" t="s">
        <v>174</v>
      </c>
      <c r="X203" t="s">
        <v>471</v>
      </c>
      <c r="Y203">
        <v>1.0814315826022891</v>
      </c>
      <c r="Z203">
        <v>1.1311068409008171</v>
      </c>
      <c r="AA203">
        <v>1.1799708159425364</v>
      </c>
      <c r="AB203">
        <v>1.218211736259029</v>
      </c>
      <c r="AC203">
        <v>1.2381564324453695</v>
      </c>
      <c r="AD203">
        <v>1.2437811681610527</v>
      </c>
      <c r="AE203">
        <f t="shared" si="268"/>
        <v>1.2</v>
      </c>
      <c r="AG203" s="277" t="s">
        <v>188</v>
      </c>
      <c r="AH203" s="277">
        <v>0</v>
      </c>
      <c r="AI203" s="277">
        <v>0</v>
      </c>
      <c r="AJ203" s="277">
        <v>4694</v>
      </c>
      <c r="AK203" s="277">
        <v>0</v>
      </c>
      <c r="AL203" s="277">
        <v>112</v>
      </c>
      <c r="AM203" s="277">
        <v>0</v>
      </c>
      <c r="AN203" s="277">
        <v>0</v>
      </c>
      <c r="AO203" s="277">
        <v>0</v>
      </c>
      <c r="AP203" s="277">
        <v>8</v>
      </c>
      <c r="AQ203" s="277">
        <v>0</v>
      </c>
      <c r="AR203" s="277">
        <v>4814</v>
      </c>
      <c r="AS203" s="277" t="s">
        <v>188</v>
      </c>
      <c r="AT203" s="277">
        <v>0</v>
      </c>
      <c r="AU203" s="277">
        <v>0</v>
      </c>
      <c r="AV203" s="277">
        <v>0</v>
      </c>
      <c r="AW203" s="277">
        <v>0</v>
      </c>
      <c r="AX203" s="277">
        <v>0</v>
      </c>
      <c r="AY203" s="277">
        <v>0</v>
      </c>
      <c r="AZ203" s="277">
        <v>0</v>
      </c>
      <c r="BA203" s="277">
        <v>0</v>
      </c>
      <c r="BB203" s="277">
        <v>0</v>
      </c>
      <c r="BC203" s="277">
        <v>0</v>
      </c>
      <c r="BD203" s="277">
        <v>0</v>
      </c>
      <c r="BE203" s="277" t="s">
        <v>188</v>
      </c>
      <c r="BF203" s="277">
        <v>0</v>
      </c>
      <c r="BG203" s="277">
        <v>0</v>
      </c>
      <c r="BH203" s="277">
        <v>0</v>
      </c>
      <c r="BI203" s="277">
        <v>0</v>
      </c>
      <c r="BJ203" s="277">
        <v>276500</v>
      </c>
      <c r="BK203" s="277">
        <v>0</v>
      </c>
      <c r="BL203" s="277">
        <v>0</v>
      </c>
      <c r="BM203" s="277">
        <v>0</v>
      </c>
      <c r="BN203" s="277">
        <v>1200</v>
      </c>
      <c r="BO203" s="277">
        <v>0</v>
      </c>
      <c r="BP203" s="277">
        <v>277700</v>
      </c>
      <c r="BQ203" s="221"/>
      <c r="BR203" s="279">
        <f t="shared" si="264"/>
        <v>71991161300.384369</v>
      </c>
      <c r="BS203" s="279">
        <f t="shared" si="265"/>
        <v>150553145</v>
      </c>
      <c r="BT203" s="280">
        <f t="shared" si="248"/>
        <v>3.1975419709764283E-5</v>
      </c>
      <c r="BU203" s="280">
        <f t="shared" si="249"/>
        <v>0</v>
      </c>
      <c r="BV203" s="280">
        <f>BP203*1000/BR203</f>
        <v>3.8574179799835697E-3</v>
      </c>
      <c r="BX203" t="s">
        <v>174</v>
      </c>
      <c r="BY203">
        <f t="shared" si="269"/>
        <v>132686827209.19269</v>
      </c>
      <c r="BZ203">
        <v>2904662604.820529</v>
      </c>
      <c r="CA203">
        <v>3534771968.5118895</v>
      </c>
      <c r="CB203">
        <v>4462028988.7294865</v>
      </c>
      <c r="CC203">
        <v>5977440582.8017139</v>
      </c>
      <c r="CD203">
        <v>6838351088.4668837</v>
      </c>
      <c r="CE203">
        <v>8104355716.8784027</v>
      </c>
      <c r="CF203">
        <v>10277598152.424942</v>
      </c>
      <c r="CG203">
        <v>12664165103.189493</v>
      </c>
      <c r="CH203">
        <v>19271523178.807945</v>
      </c>
      <c r="CI203">
        <v>18650526315.789474</v>
      </c>
      <c r="CJ203">
        <v>20000701754.385963</v>
      </c>
      <c r="CK203" s="14">
        <f t="shared" ref="CK203" si="276">CJ203</f>
        <v>20000701754.385963</v>
      </c>
      <c r="CL203">
        <f t="shared" si="271"/>
        <v>57388519</v>
      </c>
      <c r="CM203">
        <v>4501419</v>
      </c>
      <c r="CN203">
        <v>4551737</v>
      </c>
      <c r="CO203">
        <v>4600093</v>
      </c>
      <c r="CP203">
        <v>4647912</v>
      </c>
      <c r="CQ203">
        <v>4696771</v>
      </c>
      <c r="CR203">
        <v>4747839</v>
      </c>
      <c r="CS203">
        <v>4801847</v>
      </c>
      <c r="CT203">
        <v>4858843</v>
      </c>
      <c r="CU203">
        <v>4918396</v>
      </c>
      <c r="CV203">
        <v>4979672</v>
      </c>
      <c r="CW203">
        <v>5041995</v>
      </c>
    </row>
    <row r="204" spans="2:101" ht="14.25" customHeight="1" x14ac:dyDescent="0.25">
      <c r="B204" t="s">
        <v>441</v>
      </c>
      <c r="C204" t="s">
        <v>442</v>
      </c>
      <c r="D204">
        <v>74.2048780487805</v>
      </c>
      <c r="E204">
        <v>74.207317073170742</v>
      </c>
      <c r="F204">
        <v>74.7048780487805</v>
      </c>
      <c r="G204">
        <v>74.909756097560987</v>
      </c>
      <c r="I204" t="s">
        <v>260</v>
      </c>
      <c r="N204" s="38"/>
      <c r="O204" t="s">
        <v>260</v>
      </c>
      <c r="V204" s="38"/>
      <c r="W204" t="s">
        <v>260</v>
      </c>
      <c r="X204" t="s">
        <v>632</v>
      </c>
      <c r="Y204">
        <v>7.9739782808866497</v>
      </c>
      <c r="Z204">
        <v>6.5262931971566225</v>
      </c>
      <c r="AA204">
        <v>5.4167343839762996</v>
      </c>
      <c r="AB204">
        <v>4.4234372914186393</v>
      </c>
      <c r="AC204">
        <v>3.5808334759349978</v>
      </c>
      <c r="AD204">
        <v>2.8643280488554277</v>
      </c>
      <c r="AE204">
        <f t="shared" si="268"/>
        <v>3.6</v>
      </c>
      <c r="AG204" s="277" t="s">
        <v>747</v>
      </c>
      <c r="AH204" s="277">
        <v>610000</v>
      </c>
      <c r="AI204" s="277">
        <v>1520</v>
      </c>
      <c r="AJ204" s="277">
        <v>70446</v>
      </c>
      <c r="AK204" s="277">
        <v>148412</v>
      </c>
      <c r="AL204" s="277">
        <v>66233</v>
      </c>
      <c r="AM204" s="277">
        <v>0</v>
      </c>
      <c r="AN204" s="277">
        <v>282</v>
      </c>
      <c r="AO204" s="277">
        <v>10981</v>
      </c>
      <c r="AP204" s="277">
        <v>174853</v>
      </c>
      <c r="AQ204" s="277">
        <v>770</v>
      </c>
      <c r="AR204" s="277">
        <v>1083497</v>
      </c>
      <c r="AS204" s="277" t="s">
        <v>747</v>
      </c>
      <c r="AT204" s="277">
        <v>0</v>
      </c>
      <c r="AU204" s="277">
        <v>0</v>
      </c>
      <c r="AV204" s="277">
        <v>326758</v>
      </c>
      <c r="AW204" s="277">
        <v>1852337</v>
      </c>
      <c r="AX204" s="277">
        <v>238821</v>
      </c>
      <c r="AY204" s="277">
        <v>0</v>
      </c>
      <c r="AZ204" s="277">
        <v>90</v>
      </c>
      <c r="BA204" s="277">
        <v>2012</v>
      </c>
      <c r="BB204" s="277">
        <v>247579</v>
      </c>
      <c r="BC204" s="277">
        <v>3361</v>
      </c>
      <c r="BD204" s="277">
        <v>2670958</v>
      </c>
      <c r="BE204" s="277" t="s">
        <v>747</v>
      </c>
      <c r="BF204" s="277">
        <v>0</v>
      </c>
      <c r="BG204" s="277">
        <v>29723408</v>
      </c>
      <c r="BH204" s="277">
        <v>0</v>
      </c>
      <c r="BI204" s="277">
        <v>38196886</v>
      </c>
      <c r="BJ204" s="277">
        <v>258764020</v>
      </c>
      <c r="BK204" s="277">
        <v>120000</v>
      </c>
      <c r="BL204" s="277">
        <v>0</v>
      </c>
      <c r="BM204" s="277">
        <v>2291785</v>
      </c>
      <c r="BN204" s="277">
        <v>517393220</v>
      </c>
      <c r="BO204" s="277">
        <v>24407467</v>
      </c>
      <c r="BP204" s="277">
        <v>870896786</v>
      </c>
      <c r="BQ204" s="221"/>
      <c r="BR204" s="279">
        <f>SUM(BR5:BR203)</f>
        <v>562772400848812.25</v>
      </c>
      <c r="BS204" s="279">
        <f>SUM(BS5:BS203)</f>
        <v>77358903902.031097</v>
      </c>
      <c r="BT204" s="280">
        <f t="shared" si="248"/>
        <v>1.4006105895349329E-5</v>
      </c>
      <c r="BU204" s="280">
        <f t="shared" si="249"/>
        <v>3.4526833567633742E-5</v>
      </c>
      <c r="BV204" s="280">
        <f>BP204*1000/BR204</f>
        <v>1.5475115422974781E-3</v>
      </c>
      <c r="BX204" t="s">
        <v>260</v>
      </c>
      <c r="BY204">
        <f t="shared" si="269"/>
        <v>0</v>
      </c>
      <c r="CK204" s="14"/>
      <c r="CL204">
        <f t="shared" si="271"/>
        <v>363925</v>
      </c>
      <c r="CM204">
        <v>18873</v>
      </c>
      <c r="CN204">
        <v>20728</v>
      </c>
      <c r="CO204">
        <v>23044</v>
      </c>
      <c r="CP204">
        <v>25625</v>
      </c>
      <c r="CQ204">
        <v>28191</v>
      </c>
      <c r="CR204">
        <v>30531</v>
      </c>
      <c r="CS204">
        <v>32590.000000000004</v>
      </c>
      <c r="CT204">
        <v>34404</v>
      </c>
      <c r="CU204">
        <v>35960</v>
      </c>
      <c r="CV204">
        <v>37271</v>
      </c>
      <c r="CW204">
        <v>38354</v>
      </c>
    </row>
    <row r="205" spans="2:101" x14ac:dyDescent="0.25">
      <c r="B205" t="s">
        <v>156</v>
      </c>
      <c r="C205" t="s">
        <v>443</v>
      </c>
      <c r="D205">
        <v>78.086585365853665</v>
      </c>
      <c r="E205">
        <v>78.560975609756113</v>
      </c>
      <c r="F205">
        <v>78.765853658536599</v>
      </c>
      <c r="G205">
        <v>78.970731707317071</v>
      </c>
      <c r="I205" t="s">
        <v>261</v>
      </c>
      <c r="J205">
        <v>2884.3829575486352</v>
      </c>
      <c r="K205">
        <v>3027.5982318826323</v>
      </c>
      <c r="L205">
        <v>2663.5371108644413</v>
      </c>
      <c r="M205">
        <v>3190.2721204956647</v>
      </c>
      <c r="N205" s="38"/>
      <c r="O205" t="s">
        <v>261</v>
      </c>
      <c r="P205">
        <v>6.182057483588423</v>
      </c>
      <c r="Q205">
        <v>4.556607411379531</v>
      </c>
      <c r="R205">
        <v>1.0323594167988688</v>
      </c>
      <c r="S205">
        <v>-0.77354978958720721</v>
      </c>
      <c r="T205">
        <v>-2.0775204974571437</v>
      </c>
      <c r="U205">
        <f t="shared" si="267"/>
        <v>1.7839908049444944</v>
      </c>
      <c r="V205" s="38"/>
      <c r="W205" t="s">
        <v>261</v>
      </c>
      <c r="X205" t="s">
        <v>633</v>
      </c>
      <c r="Y205">
        <v>0.49638157764042168</v>
      </c>
      <c r="Z205">
        <v>0.39122874980916866</v>
      </c>
      <c r="AA205">
        <v>0.30778725436796367</v>
      </c>
      <c r="AB205">
        <v>0.2455495401976058</v>
      </c>
      <c r="AC205">
        <v>0.20416503621096252</v>
      </c>
      <c r="AD205">
        <v>0.21392561512484609</v>
      </c>
      <c r="AE205">
        <f t="shared" si="268"/>
        <v>0.2</v>
      </c>
      <c r="BX205" t="s">
        <v>261</v>
      </c>
      <c r="BY205">
        <f t="shared" si="269"/>
        <v>275390063.04069608</v>
      </c>
      <c r="BZ205">
        <v>13940040.467756242</v>
      </c>
      <c r="CA205">
        <v>13660418.73551804</v>
      </c>
      <c r="CB205">
        <v>14935834.745946886</v>
      </c>
      <c r="CC205">
        <v>18628194.901129119</v>
      </c>
      <c r="CD205">
        <v>21971685.971685972</v>
      </c>
      <c r="CE205">
        <v>22186838.950109586</v>
      </c>
      <c r="CF205">
        <v>23461373.374398515</v>
      </c>
      <c r="CG205">
        <v>28157346.431589779</v>
      </c>
      <c r="CH205">
        <v>29628076.29720344</v>
      </c>
      <c r="CI205">
        <v>26118644.909136713</v>
      </c>
      <c r="CJ205">
        <v>31350804.128110897</v>
      </c>
      <c r="CK205" s="14">
        <f t="shared" ref="CK205" si="277">CJ205</f>
        <v>31350804.128110897</v>
      </c>
      <c r="CL205">
        <f t="shared" si="271"/>
        <v>116090</v>
      </c>
      <c r="CM205">
        <v>9419</v>
      </c>
      <c r="CN205">
        <v>9471</v>
      </c>
      <c r="CO205">
        <v>9530</v>
      </c>
      <c r="CP205">
        <v>9590</v>
      </c>
      <c r="CQ205">
        <v>9646</v>
      </c>
      <c r="CR205">
        <v>9694</v>
      </c>
      <c r="CS205">
        <v>9732</v>
      </c>
      <c r="CT205">
        <v>9762</v>
      </c>
      <c r="CU205">
        <v>9786</v>
      </c>
      <c r="CV205">
        <v>9806</v>
      </c>
      <c r="CW205">
        <v>9827</v>
      </c>
    </row>
    <row r="206" spans="2:101" x14ac:dyDescent="0.25">
      <c r="B206" t="s">
        <v>157</v>
      </c>
      <c r="C206" t="s">
        <v>444</v>
      </c>
      <c r="D206">
        <v>65.892731707317083</v>
      </c>
      <c r="E206">
        <v>66.28378048780489</v>
      </c>
      <c r="F206">
        <v>66.673463414634142</v>
      </c>
      <c r="G206">
        <v>67.067121951219505</v>
      </c>
      <c r="I206" t="s">
        <v>175</v>
      </c>
      <c r="J206">
        <v>392.75084711094581</v>
      </c>
      <c r="K206">
        <v>460.78846287923415</v>
      </c>
      <c r="L206">
        <v>488.24592459345109</v>
      </c>
      <c r="M206">
        <v>508.92826019319466</v>
      </c>
      <c r="N206" s="38"/>
      <c r="O206" t="s">
        <v>175</v>
      </c>
      <c r="P206">
        <v>7.2426540626179445</v>
      </c>
      <c r="Q206">
        <v>4.9476328817438855</v>
      </c>
      <c r="R206">
        <v>5.2418406197720628</v>
      </c>
      <c r="S206">
        <v>3.8395752929816496</v>
      </c>
      <c r="T206">
        <v>1.8560319088150266</v>
      </c>
      <c r="U206">
        <f t="shared" si="267"/>
        <v>4.625546953186114</v>
      </c>
      <c r="V206" s="38"/>
      <c r="W206" t="s">
        <v>175</v>
      </c>
      <c r="X206" t="s">
        <v>472</v>
      </c>
      <c r="Y206">
        <v>3.2514960764448957</v>
      </c>
      <c r="Z206">
        <v>3.2495016912663139</v>
      </c>
      <c r="AA206">
        <v>3.2481221827023483</v>
      </c>
      <c r="AB206">
        <v>3.241232347551084</v>
      </c>
      <c r="AC206">
        <v>3.2291632390694942</v>
      </c>
      <c r="AD206">
        <v>3.2127170021059483</v>
      </c>
      <c r="AE206">
        <f t="shared" si="268"/>
        <v>3.2</v>
      </c>
      <c r="BX206" t="s">
        <v>175</v>
      </c>
      <c r="BY206">
        <f t="shared" si="269"/>
        <v>127885799551.54575</v>
      </c>
      <c r="BZ206">
        <v>6193246632.3273029</v>
      </c>
      <c r="CA206">
        <v>5840503702.9399872</v>
      </c>
      <c r="CB206">
        <v>6178563467.087676</v>
      </c>
      <c r="CC206">
        <v>6336696288.999361</v>
      </c>
      <c r="CD206">
        <v>7940362663.2013273</v>
      </c>
      <c r="CE206">
        <v>9237336678.0304565</v>
      </c>
      <c r="CF206">
        <v>9977209198.9429245</v>
      </c>
      <c r="CG206">
        <v>11916019462.507149</v>
      </c>
      <c r="CH206">
        <v>14440830267.249767</v>
      </c>
      <c r="CI206">
        <v>15803499656.861687</v>
      </c>
      <c r="CJ206">
        <v>17010765766.699051</v>
      </c>
      <c r="CK206" s="14">
        <f t="shared" ref="CK206" si="278">CJ206</f>
        <v>17010765766.699051</v>
      </c>
      <c r="CL206">
        <f t="shared" si="271"/>
        <v>347852974</v>
      </c>
      <c r="CM206">
        <v>24213120</v>
      </c>
      <c r="CN206">
        <v>24984181</v>
      </c>
      <c r="CO206">
        <v>25794397</v>
      </c>
      <c r="CP206">
        <v>26641627</v>
      </c>
      <c r="CQ206">
        <v>27521632</v>
      </c>
      <c r="CR206">
        <v>28431204</v>
      </c>
      <c r="CS206">
        <v>29370251</v>
      </c>
      <c r="CT206">
        <v>30339895</v>
      </c>
      <c r="CU206">
        <v>31339392</v>
      </c>
      <c r="CV206">
        <v>32367909</v>
      </c>
      <c r="CW206">
        <v>33424682.999999996</v>
      </c>
    </row>
    <row r="207" spans="2:101" x14ac:dyDescent="0.25">
      <c r="B207" t="s">
        <v>257</v>
      </c>
      <c r="C207" t="s">
        <v>445</v>
      </c>
      <c r="D207">
        <v>50.038097560975615</v>
      </c>
      <c r="E207">
        <v>50.21117073170732</v>
      </c>
      <c r="F207">
        <v>50.40512195121952</v>
      </c>
      <c r="G207">
        <v>50.630902439024396</v>
      </c>
      <c r="I207" t="s">
        <v>176</v>
      </c>
      <c r="J207">
        <v>3068.6089979969643</v>
      </c>
      <c r="K207">
        <v>3891.0378231820687</v>
      </c>
      <c r="L207">
        <v>2545.4803410734889</v>
      </c>
      <c r="M207">
        <v>3006.9152961652308</v>
      </c>
      <c r="N207" s="38"/>
      <c r="O207" t="s">
        <v>176</v>
      </c>
      <c r="P207">
        <v>8.0279046331571919</v>
      </c>
      <c r="Q207">
        <v>8.545878644287356</v>
      </c>
      <c r="R207">
        <v>2.8554181745074345</v>
      </c>
      <c r="S207">
        <v>-14.420928793376362</v>
      </c>
      <c r="T207">
        <v>4.6147946292513637</v>
      </c>
      <c r="U207">
        <f t="shared" si="267"/>
        <v>1.9246134575653968</v>
      </c>
      <c r="V207" s="38"/>
      <c r="W207" t="s">
        <v>176</v>
      </c>
      <c r="X207" t="s">
        <v>473</v>
      </c>
      <c r="Y207">
        <v>-0.73279073215002966</v>
      </c>
      <c r="Z207">
        <v>-0.67609203471133761</v>
      </c>
      <c r="AA207">
        <v>-0.59680488745738236</v>
      </c>
      <c r="AB207">
        <v>-0.54146221087823243</v>
      </c>
      <c r="AC207">
        <v>-0.44393241688660495</v>
      </c>
      <c r="AD207">
        <v>-0.39728523600594301</v>
      </c>
      <c r="AE207">
        <f t="shared" si="268"/>
        <v>-0.5</v>
      </c>
      <c r="BX207" t="s">
        <v>176</v>
      </c>
      <c r="BY207">
        <f t="shared" si="269"/>
        <v>1136372673837.6599</v>
      </c>
      <c r="BZ207">
        <v>31261527363.143963</v>
      </c>
      <c r="CA207">
        <v>38009344576.60878</v>
      </c>
      <c r="CB207">
        <v>42392896031.239441</v>
      </c>
      <c r="CC207">
        <v>50132953288.202972</v>
      </c>
      <c r="CD207">
        <v>64883060725.700317</v>
      </c>
      <c r="CE207">
        <v>86142018069.350403</v>
      </c>
      <c r="CF207">
        <v>107753069306.93069</v>
      </c>
      <c r="CG207">
        <v>142719009900.99011</v>
      </c>
      <c r="CH207">
        <v>179992405832.32077</v>
      </c>
      <c r="CI207">
        <v>117227769791.55971</v>
      </c>
      <c r="CJ207">
        <v>137929309475.80646</v>
      </c>
      <c r="CK207" s="14">
        <f t="shared" ref="CK207" si="279">CJ207</f>
        <v>137929309475.80646</v>
      </c>
      <c r="CL207">
        <f t="shared" si="271"/>
        <v>565781912.2204237</v>
      </c>
      <c r="CM207">
        <v>49175847.642516546</v>
      </c>
      <c r="CN207">
        <v>48683864.577907115</v>
      </c>
      <c r="CO207">
        <v>48202500</v>
      </c>
      <c r="CP207">
        <v>47812950</v>
      </c>
      <c r="CQ207">
        <v>47451600</v>
      </c>
      <c r="CR207">
        <v>47105150</v>
      </c>
      <c r="CS207">
        <v>46787750</v>
      </c>
      <c r="CT207">
        <v>46509350</v>
      </c>
      <c r="CU207">
        <v>46258200</v>
      </c>
      <c r="CV207">
        <v>46053300</v>
      </c>
      <c r="CW207">
        <v>45870700</v>
      </c>
    </row>
    <row r="208" spans="2:101" x14ac:dyDescent="0.25">
      <c r="B208" t="s">
        <v>9</v>
      </c>
      <c r="C208" t="s">
        <v>446</v>
      </c>
      <c r="D208">
        <v>50.929658536585372</v>
      </c>
      <c r="E208">
        <v>51.00365853658537</v>
      </c>
      <c r="F208">
        <v>51.240219512195125</v>
      </c>
      <c r="G208">
        <v>51.611317073170738</v>
      </c>
      <c r="I208" t="s">
        <v>177</v>
      </c>
      <c r="J208">
        <v>47756.559687690882</v>
      </c>
      <c r="K208">
        <v>50727.209502203921</v>
      </c>
      <c r="L208">
        <v>38959.812221180699</v>
      </c>
      <c r="M208">
        <v>39624.701877750333</v>
      </c>
      <c r="N208" s="38"/>
      <c r="O208" t="s">
        <v>177</v>
      </c>
      <c r="P208">
        <v>-4.0804754889636285</v>
      </c>
      <c r="Q208">
        <v>-10.970002583954511</v>
      </c>
      <c r="R208">
        <v>-10.03748846326836</v>
      </c>
      <c r="S208">
        <v>-11.991719517521886</v>
      </c>
      <c r="T208">
        <v>-6.3035370802639363</v>
      </c>
      <c r="U208">
        <f t="shared" si="267"/>
        <v>-8.6766446267944648</v>
      </c>
      <c r="V208" s="38"/>
      <c r="W208" t="s">
        <v>177</v>
      </c>
      <c r="X208" t="s">
        <v>474</v>
      </c>
      <c r="Y208">
        <v>10.655500421430949</v>
      </c>
      <c r="Z208">
        <v>13.611764877756832</v>
      </c>
      <c r="AA208">
        <v>14.782385401057068</v>
      </c>
      <c r="AB208">
        <v>13.81924091211163</v>
      </c>
      <c r="AC208">
        <v>11.151406294955111</v>
      </c>
      <c r="AD208">
        <v>7.9329463088942509</v>
      </c>
      <c r="AE208">
        <f t="shared" si="268"/>
        <v>11</v>
      </c>
      <c r="BX208" t="s">
        <v>177</v>
      </c>
      <c r="BY208">
        <f t="shared" si="269"/>
        <v>2430985501707.4277</v>
      </c>
      <c r="BZ208">
        <v>104337375342.52586</v>
      </c>
      <c r="CA208">
        <v>103311643522.8925</v>
      </c>
      <c r="CB208">
        <v>109816204634.49376</v>
      </c>
      <c r="CC208">
        <v>124346361618.63919</v>
      </c>
      <c r="CD208">
        <v>147824374542.51709</v>
      </c>
      <c r="CE208">
        <v>180617023539.13678</v>
      </c>
      <c r="CF208">
        <v>222105928740.5961</v>
      </c>
      <c r="CG208">
        <v>258150041410.76025</v>
      </c>
      <c r="CH208">
        <v>314844665222.19739</v>
      </c>
      <c r="CI208">
        <v>270334929437.51196</v>
      </c>
      <c r="CJ208">
        <v>297648476848.07837</v>
      </c>
      <c r="CK208" s="14">
        <f t="shared" ref="CK208" si="280">CJ208</f>
        <v>297648476848.07837</v>
      </c>
      <c r="CL208">
        <f t="shared" si="271"/>
        <v>58803059</v>
      </c>
      <c r="CM208">
        <v>3033491</v>
      </c>
      <c r="CN208">
        <v>3149440</v>
      </c>
      <c r="CO208">
        <v>3254691</v>
      </c>
      <c r="CP208">
        <v>3400959</v>
      </c>
      <c r="CQ208">
        <v>3658042</v>
      </c>
      <c r="CR208">
        <v>4069349</v>
      </c>
      <c r="CS208">
        <v>4662728</v>
      </c>
      <c r="CT208">
        <v>5405541</v>
      </c>
      <c r="CU208">
        <v>6206623</v>
      </c>
      <c r="CV208">
        <v>6938815</v>
      </c>
      <c r="CW208">
        <v>7511690</v>
      </c>
    </row>
    <row r="209" spans="2:101" x14ac:dyDescent="0.25">
      <c r="B209" t="s">
        <v>628</v>
      </c>
      <c r="C209" t="s">
        <v>629</v>
      </c>
      <c r="F209">
        <v>61.512195122000001</v>
      </c>
      <c r="I209" t="s">
        <v>178</v>
      </c>
      <c r="J209">
        <v>46091.592983609131</v>
      </c>
      <c r="K209">
        <v>43286.037774448676</v>
      </c>
      <c r="L209">
        <v>35163.414866605424</v>
      </c>
      <c r="M209">
        <v>36143.937978999013</v>
      </c>
      <c r="N209" s="38"/>
      <c r="O209" t="s">
        <v>178</v>
      </c>
      <c r="P209">
        <v>1.9783486870727671</v>
      </c>
      <c r="Q209">
        <v>2.8027881487237636</v>
      </c>
      <c r="R209">
        <v>-1.7582832659905421</v>
      </c>
      <c r="S209">
        <v>-5.0192518230958001</v>
      </c>
      <c r="T209">
        <v>1.4015554965064609</v>
      </c>
      <c r="U209">
        <f t="shared" si="267"/>
        <v>-0.1189685513566701</v>
      </c>
      <c r="V209" s="38"/>
      <c r="W209" t="s">
        <v>178</v>
      </c>
      <c r="X209" t="s">
        <v>475</v>
      </c>
      <c r="Y209">
        <v>0.5936141178519877</v>
      </c>
      <c r="Z209">
        <v>0.61467696841013453</v>
      </c>
      <c r="AA209">
        <v>0.64321600960525149</v>
      </c>
      <c r="AB209">
        <v>0.66493370471382607</v>
      </c>
      <c r="AC209">
        <v>0.6624460258992092</v>
      </c>
      <c r="AD209">
        <v>0.67278093883343526</v>
      </c>
      <c r="AE209">
        <f t="shared" si="268"/>
        <v>0.7</v>
      </c>
      <c r="BX209" t="s">
        <v>178</v>
      </c>
      <c r="BY209">
        <f t="shared" si="269"/>
        <v>25487360535445.477</v>
      </c>
      <c r="BZ209">
        <v>1477580571947.3445</v>
      </c>
      <c r="CA209">
        <v>1470891032100.1873</v>
      </c>
      <c r="CB209">
        <v>1612056354916.0671</v>
      </c>
      <c r="CC209">
        <v>1860809795918.3672</v>
      </c>
      <c r="CD209">
        <v>2202490021604.5991</v>
      </c>
      <c r="CE209">
        <v>2280113745868.167</v>
      </c>
      <c r="CF209">
        <v>2444148618090.2207</v>
      </c>
      <c r="CG209">
        <v>2810971803142.2329</v>
      </c>
      <c r="CH209">
        <v>2657482269112.4082</v>
      </c>
      <c r="CI209">
        <v>2173154245317.5557</v>
      </c>
      <c r="CJ209">
        <v>2248831038714.1626</v>
      </c>
      <c r="CK209" s="14">
        <f t="shared" ref="CK209" si="281">CJ209</f>
        <v>2248831038714.1626</v>
      </c>
      <c r="CL209">
        <f t="shared" si="271"/>
        <v>726199609</v>
      </c>
      <c r="CM209">
        <v>58892514</v>
      </c>
      <c r="CN209">
        <v>59107960</v>
      </c>
      <c r="CO209">
        <v>59325809</v>
      </c>
      <c r="CP209">
        <v>59566259</v>
      </c>
      <c r="CQ209">
        <v>59867866</v>
      </c>
      <c r="CR209">
        <v>60224307</v>
      </c>
      <c r="CS209">
        <v>60595632</v>
      </c>
      <c r="CT209">
        <v>60986649</v>
      </c>
      <c r="CU209">
        <v>61393521</v>
      </c>
      <c r="CV209">
        <v>61801570</v>
      </c>
      <c r="CW209">
        <v>62218761</v>
      </c>
    </row>
    <row r="210" spans="2:101" x14ac:dyDescent="0.25">
      <c r="B210" t="s">
        <v>158</v>
      </c>
      <c r="C210" t="s">
        <v>447</v>
      </c>
      <c r="D210">
        <v>80.821951219512201</v>
      </c>
      <c r="E210">
        <v>80.873170731707319</v>
      </c>
      <c r="F210">
        <v>81.175609756097572</v>
      </c>
      <c r="G210">
        <v>81.475609756097555</v>
      </c>
      <c r="I210" t="s">
        <v>476</v>
      </c>
      <c r="J210">
        <v>46405.597188142448</v>
      </c>
      <c r="K210">
        <v>46971.334702258726</v>
      </c>
      <c r="L210">
        <v>45758.098903985738</v>
      </c>
      <c r="M210">
        <v>47198.504447045496</v>
      </c>
      <c r="N210" s="38"/>
      <c r="O210" t="s">
        <v>476</v>
      </c>
      <c r="P210">
        <v>1.6888680546080224</v>
      </c>
      <c r="Q210">
        <v>0.97683589472998733</v>
      </c>
      <c r="R210">
        <v>-0.96171897341643842</v>
      </c>
      <c r="S210">
        <v>-4.3422712183958936</v>
      </c>
      <c r="T210">
        <v>2.141812279981508</v>
      </c>
      <c r="U210">
        <f t="shared" si="267"/>
        <v>-9.9294792498562851E-2</v>
      </c>
      <c r="V210" s="38"/>
      <c r="W210" t="s">
        <v>476</v>
      </c>
      <c r="X210" t="s">
        <v>477</v>
      </c>
      <c r="Y210">
        <v>0.91950532280769393</v>
      </c>
      <c r="Z210">
        <v>0.95567955880514011</v>
      </c>
      <c r="AA210">
        <v>0.99538788400975098</v>
      </c>
      <c r="AB210">
        <v>0.92251728992046778</v>
      </c>
      <c r="AC210">
        <v>0.86100547933288096</v>
      </c>
      <c r="AD210">
        <v>0.6635167821071537</v>
      </c>
      <c r="AE210">
        <f t="shared" si="268"/>
        <v>0.8</v>
      </c>
      <c r="BX210" t="s">
        <v>476</v>
      </c>
      <c r="BY210">
        <f t="shared" si="269"/>
        <v>151053729296894.03</v>
      </c>
      <c r="BZ210">
        <v>9898800000000</v>
      </c>
      <c r="CA210">
        <v>10233900000000</v>
      </c>
      <c r="CB210">
        <v>10590200000000</v>
      </c>
      <c r="CC210">
        <v>11089200000000</v>
      </c>
      <c r="CD210">
        <v>11812300000000</v>
      </c>
      <c r="CE210">
        <v>12579700000000</v>
      </c>
      <c r="CF210">
        <v>13336200000000</v>
      </c>
      <c r="CG210">
        <v>13995000000000</v>
      </c>
      <c r="CH210">
        <v>14296900000000</v>
      </c>
      <c r="CI210">
        <v>14048056670215.949</v>
      </c>
      <c r="CJ210">
        <v>14586736313339.039</v>
      </c>
      <c r="CK210" s="14">
        <f t="shared" ref="CK210" si="282">CJ210</f>
        <v>14586736313339.039</v>
      </c>
      <c r="CL210">
        <f t="shared" si="271"/>
        <v>3563839632</v>
      </c>
      <c r="CM210">
        <v>282172000</v>
      </c>
      <c r="CN210">
        <v>285082000</v>
      </c>
      <c r="CO210">
        <v>287804000</v>
      </c>
      <c r="CP210">
        <v>290326000</v>
      </c>
      <c r="CQ210">
        <v>293046000</v>
      </c>
      <c r="CR210">
        <v>295753000</v>
      </c>
      <c r="CS210">
        <v>298593000</v>
      </c>
      <c r="CT210">
        <v>301580000</v>
      </c>
      <c r="CU210">
        <v>304375000</v>
      </c>
      <c r="CV210">
        <v>307007000</v>
      </c>
      <c r="CW210">
        <v>309050816</v>
      </c>
    </row>
    <row r="211" spans="2:101" x14ac:dyDescent="0.25">
      <c r="B211" t="s">
        <v>159</v>
      </c>
      <c r="C211" t="s">
        <v>448</v>
      </c>
      <c r="D211">
        <v>74.182634146341471</v>
      </c>
      <c r="E211">
        <v>74.312073170731708</v>
      </c>
      <c r="F211">
        <v>74.433268292682953</v>
      </c>
      <c r="G211">
        <v>74.566609756097577</v>
      </c>
      <c r="I211" t="s">
        <v>181</v>
      </c>
      <c r="J211">
        <v>7183.3442493172633</v>
      </c>
      <c r="K211">
        <v>9351.0538799760361</v>
      </c>
      <c r="L211">
        <v>9364.1241426936576</v>
      </c>
      <c r="M211">
        <v>11995.824305739763</v>
      </c>
      <c r="N211" s="38"/>
      <c r="O211" t="s">
        <v>181</v>
      </c>
      <c r="P211">
        <v>4.0501339382815473</v>
      </c>
      <c r="Q211">
        <v>7.0294942405437553</v>
      </c>
      <c r="R211">
        <v>8.2658812629819067</v>
      </c>
      <c r="S211">
        <v>2.2475280215087849</v>
      </c>
      <c r="T211">
        <v>8.0913359499708264</v>
      </c>
      <c r="U211">
        <f t="shared" si="267"/>
        <v>5.936874682657364</v>
      </c>
      <c r="V211" s="38"/>
      <c r="W211" t="s">
        <v>181</v>
      </c>
      <c r="X211" t="s">
        <v>478</v>
      </c>
      <c r="Y211">
        <v>0.12080295621689438</v>
      </c>
      <c r="Z211">
        <v>0.26413158545766685</v>
      </c>
      <c r="AA211">
        <v>0.28440727223931372</v>
      </c>
      <c r="AB211">
        <v>0.30477836759667604</v>
      </c>
      <c r="AC211">
        <v>0.32597771937628656</v>
      </c>
      <c r="AD211">
        <v>0.34756318709851114</v>
      </c>
      <c r="AE211">
        <f t="shared" si="268"/>
        <v>0.3</v>
      </c>
      <c r="BX211" t="s">
        <v>181</v>
      </c>
      <c r="BY211">
        <f t="shared" si="269"/>
        <v>287131667817.43982</v>
      </c>
      <c r="BZ211">
        <v>22823255805.966358</v>
      </c>
      <c r="CA211">
        <v>20898788420.093182</v>
      </c>
      <c r="CB211">
        <v>13606494599.021008</v>
      </c>
      <c r="CC211">
        <v>12045627411.01823</v>
      </c>
      <c r="CD211">
        <v>13686333821.786444</v>
      </c>
      <c r="CE211">
        <v>17362872709.749584</v>
      </c>
      <c r="CF211">
        <v>19802235564.264156</v>
      </c>
      <c r="CG211">
        <v>23876761050.371147</v>
      </c>
      <c r="CH211">
        <v>31176899890.641861</v>
      </c>
      <c r="CI211">
        <v>31322414681.613438</v>
      </c>
      <c r="CJ211">
        <v>40264991931.457199</v>
      </c>
      <c r="CK211" s="14">
        <f t="shared" ref="CK211" si="283">CJ211</f>
        <v>40264991931.457199</v>
      </c>
      <c r="CL211">
        <f t="shared" si="271"/>
        <v>39859255.076765932</v>
      </c>
      <c r="CM211">
        <v>3300847.4078949252</v>
      </c>
      <c r="CN211">
        <v>3308356.4247897165</v>
      </c>
      <c r="CO211">
        <v>3308526.6757417559</v>
      </c>
      <c r="CP211">
        <v>3303539.5683395318</v>
      </c>
      <c r="CQ211">
        <v>3301732</v>
      </c>
      <c r="CR211">
        <v>3305723</v>
      </c>
      <c r="CS211">
        <v>3314466</v>
      </c>
      <c r="CT211">
        <v>3323906</v>
      </c>
      <c r="CU211">
        <v>3334052</v>
      </c>
      <c r="CV211">
        <v>3344938</v>
      </c>
      <c r="CW211">
        <v>3356584</v>
      </c>
    </row>
    <row r="212" spans="2:101" x14ac:dyDescent="0.25">
      <c r="B212" t="s">
        <v>449</v>
      </c>
      <c r="C212" t="s">
        <v>450</v>
      </c>
      <c r="I212" t="s">
        <v>182</v>
      </c>
      <c r="J212">
        <v>830.41387563856074</v>
      </c>
      <c r="K212">
        <v>1022.1068259026766</v>
      </c>
      <c r="L212">
        <v>1181.8601284604897</v>
      </c>
      <c r="M212">
        <v>1384.2721981329191</v>
      </c>
      <c r="N212" s="38"/>
      <c r="O212" t="s">
        <v>182</v>
      </c>
      <c r="P212">
        <v>6.0099635918112568</v>
      </c>
      <c r="Q212">
        <v>7.9431550033870906</v>
      </c>
      <c r="R212">
        <v>7.2205596458919672</v>
      </c>
      <c r="S212">
        <v>6.3348700440449335</v>
      </c>
      <c r="T212">
        <v>6.9847900767335318</v>
      </c>
      <c r="U212">
        <f t="shared" si="267"/>
        <v>6.8986676723737563</v>
      </c>
      <c r="V212" s="38"/>
      <c r="W212" t="s">
        <v>182</v>
      </c>
      <c r="X212" t="s">
        <v>479</v>
      </c>
      <c r="Y212">
        <v>1.1646211993618778</v>
      </c>
      <c r="Z212">
        <v>1.2095563792782107</v>
      </c>
      <c r="AA212">
        <v>1.4319803260438071</v>
      </c>
      <c r="AB212">
        <v>1.6459864239830055</v>
      </c>
      <c r="AC212">
        <v>1.6463458807980307</v>
      </c>
      <c r="AD212">
        <v>1.4063497438282671</v>
      </c>
      <c r="AE212">
        <f t="shared" si="268"/>
        <v>1.6</v>
      </c>
      <c r="BX212" t="s">
        <v>182</v>
      </c>
      <c r="BY212">
        <f t="shared" si="269"/>
        <v>249361512176.44241</v>
      </c>
      <c r="BZ212">
        <v>13760374487.510038</v>
      </c>
      <c r="CA212">
        <v>11401351420.171762</v>
      </c>
      <c r="CB212">
        <v>9687951055.2254143</v>
      </c>
      <c r="CC212">
        <v>10134453435.460291</v>
      </c>
      <c r="CD212">
        <v>12030023547.88069</v>
      </c>
      <c r="CE212">
        <v>14307509838.805326</v>
      </c>
      <c r="CF212">
        <v>17030896203.196272</v>
      </c>
      <c r="CG212">
        <v>22311393927.881721</v>
      </c>
      <c r="CH212">
        <v>27917519210.65794</v>
      </c>
      <c r="CI212">
        <v>32816828372.975262</v>
      </c>
      <c r="CJ212">
        <v>38981605338.33886</v>
      </c>
      <c r="CK212" s="14">
        <f t="shared" ref="CK212" si="284">CJ212</f>
        <v>38981605338.33886</v>
      </c>
      <c r="CL212">
        <f t="shared" si="271"/>
        <v>317243377.74646056</v>
      </c>
      <c r="CM212">
        <v>24650000</v>
      </c>
      <c r="CN212">
        <v>24967000</v>
      </c>
      <c r="CO212">
        <v>25271800</v>
      </c>
      <c r="CP212">
        <v>25567700</v>
      </c>
      <c r="CQ212">
        <v>25864386</v>
      </c>
      <c r="CR212">
        <v>26167369</v>
      </c>
      <c r="CS212">
        <v>26485800</v>
      </c>
      <c r="CT212">
        <v>26867800</v>
      </c>
      <c r="CU212">
        <v>27313700</v>
      </c>
      <c r="CV212">
        <v>27767100</v>
      </c>
      <c r="CW212">
        <v>28160361.373230297</v>
      </c>
    </row>
    <row r="213" spans="2:101" x14ac:dyDescent="0.25">
      <c r="B213" t="s">
        <v>451</v>
      </c>
      <c r="C213" t="s">
        <v>452</v>
      </c>
      <c r="D213">
        <v>73.416536585365847</v>
      </c>
      <c r="E213">
        <v>73.723219512195129</v>
      </c>
      <c r="F213">
        <v>73.999195121951232</v>
      </c>
      <c r="G213">
        <v>74.23807317073171</v>
      </c>
      <c r="I213" t="s">
        <v>183</v>
      </c>
      <c r="J213">
        <v>2373.1933193155814</v>
      </c>
      <c r="K213">
        <v>2602.3271434574845</v>
      </c>
      <c r="L213">
        <v>2525.5521132165682</v>
      </c>
      <c r="M213">
        <v>2915.7123829753741</v>
      </c>
      <c r="N213" s="38"/>
      <c r="O213" t="s">
        <v>183</v>
      </c>
      <c r="P213">
        <v>4.5915742090653566</v>
      </c>
      <c r="Q213">
        <v>3.8164579386006778</v>
      </c>
      <c r="R213">
        <v>3.5360836432872986</v>
      </c>
      <c r="S213">
        <v>0.90738494384572732</v>
      </c>
      <c r="T213">
        <v>0.52795888439167982</v>
      </c>
      <c r="U213">
        <f t="shared" si="267"/>
        <v>2.6758919238381482</v>
      </c>
      <c r="V213" s="38"/>
      <c r="W213" t="s">
        <v>183</v>
      </c>
      <c r="X213" t="s">
        <v>480</v>
      </c>
      <c r="Y213">
        <v>2.6920669416273033</v>
      </c>
      <c r="Z213">
        <v>2.6127254409763543</v>
      </c>
      <c r="AA213">
        <v>2.5583389064392628</v>
      </c>
      <c r="AB213">
        <v>2.5151297587039854</v>
      </c>
      <c r="AC213">
        <v>2.4897839174233294</v>
      </c>
      <c r="AD213">
        <v>2.4760421825285159</v>
      </c>
      <c r="AE213">
        <f t="shared" si="268"/>
        <v>2.5</v>
      </c>
      <c r="BX213" t="s">
        <v>183</v>
      </c>
      <c r="BY213">
        <f t="shared" si="269"/>
        <v>5406591840.8445911</v>
      </c>
      <c r="BZ213">
        <v>272014693.05080593</v>
      </c>
      <c r="CA213">
        <v>257926881.72043011</v>
      </c>
      <c r="CB213">
        <v>261712966.32214621</v>
      </c>
      <c r="CC213">
        <v>313350116.04953629</v>
      </c>
      <c r="CD213">
        <v>363753466.32078004</v>
      </c>
      <c r="CE213">
        <v>393296584.39958334</v>
      </c>
      <c r="CF213">
        <v>435400632.95691574</v>
      </c>
      <c r="CG213">
        <v>527743610.76944101</v>
      </c>
      <c r="CH213">
        <v>593437284.12118816</v>
      </c>
      <c r="CI213">
        <v>590448828.54890144</v>
      </c>
      <c r="CJ213">
        <v>698753388.29243135</v>
      </c>
      <c r="CK213" s="14">
        <f t="shared" ref="CK213" si="285">CJ213</f>
        <v>698753388.29243135</v>
      </c>
      <c r="CL213">
        <f t="shared" si="271"/>
        <v>2566142</v>
      </c>
      <c r="CM213">
        <v>185074</v>
      </c>
      <c r="CN213">
        <v>189544</v>
      </c>
      <c r="CO213">
        <v>194555</v>
      </c>
      <c r="CP213">
        <v>199968</v>
      </c>
      <c r="CQ213">
        <v>205561</v>
      </c>
      <c r="CR213">
        <v>211170</v>
      </c>
      <c r="CS213">
        <v>216760</v>
      </c>
      <c r="CT213">
        <v>222377</v>
      </c>
      <c r="CU213">
        <v>228041</v>
      </c>
      <c r="CV213">
        <v>233790</v>
      </c>
      <c r="CW213">
        <v>239651</v>
      </c>
    </row>
    <row r="214" spans="2:101" x14ac:dyDescent="0.25">
      <c r="B214" t="s">
        <v>630</v>
      </c>
      <c r="C214" t="s">
        <v>631</v>
      </c>
      <c r="I214" t="s">
        <v>481</v>
      </c>
      <c r="J214">
        <v>8242.8230647252312</v>
      </c>
      <c r="K214">
        <v>11137.662977523927</v>
      </c>
      <c r="L214">
        <v>11490.029052625279</v>
      </c>
      <c r="M214">
        <v>13589.772205440608</v>
      </c>
      <c r="N214" s="38"/>
      <c r="O214" t="s">
        <v>481</v>
      </c>
      <c r="P214">
        <v>8.026788015866245</v>
      </c>
      <c r="Q214">
        <v>6.9649597480341754</v>
      </c>
      <c r="R214">
        <v>3.57441435079852</v>
      </c>
      <c r="S214">
        <v>-4.7335232785013943</v>
      </c>
      <c r="T214">
        <v>-3.0262138746701197</v>
      </c>
      <c r="U214">
        <f t="shared" si="267"/>
        <v>2.1612849923054851</v>
      </c>
      <c r="V214" s="38"/>
      <c r="W214" t="s">
        <v>481</v>
      </c>
      <c r="X214" t="s">
        <v>482</v>
      </c>
      <c r="Y214">
        <v>1.7076917719292686</v>
      </c>
      <c r="Z214">
        <v>1.6938175436466287</v>
      </c>
      <c r="AA214">
        <v>1.658327616670991</v>
      </c>
      <c r="AB214">
        <v>1.6312751209930734</v>
      </c>
      <c r="AC214">
        <v>1.5945223216056923</v>
      </c>
      <c r="AD214">
        <v>1.5729640262543108</v>
      </c>
      <c r="AE214">
        <f t="shared" si="268"/>
        <v>1.6</v>
      </c>
      <c r="BX214" t="s">
        <v>812</v>
      </c>
      <c r="BY214">
        <f t="shared" si="269"/>
        <v>2505507629498.8325</v>
      </c>
      <c r="BZ214">
        <v>117147614565.56268</v>
      </c>
      <c r="CA214">
        <v>122909734601.32159</v>
      </c>
      <c r="CB214">
        <v>92889586976.183304</v>
      </c>
      <c r="CC214">
        <v>83622191418.977432</v>
      </c>
      <c r="CD214">
        <v>112451400422.98222</v>
      </c>
      <c r="CE214">
        <v>145513489651.87222</v>
      </c>
      <c r="CF214">
        <v>183477522123.89383</v>
      </c>
      <c r="CG214">
        <v>226537506287.84354</v>
      </c>
      <c r="CH214">
        <v>311130615277.13092</v>
      </c>
      <c r="CI214">
        <v>326132984629.71594</v>
      </c>
      <c r="CJ214">
        <v>391847491771.6745</v>
      </c>
      <c r="CK214" s="14">
        <f t="shared" ref="CK214" si="286">CJ214</f>
        <v>391847491771.6745</v>
      </c>
      <c r="CL214">
        <f t="shared" si="271"/>
        <v>321175000</v>
      </c>
      <c r="CM214">
        <v>24311000</v>
      </c>
      <c r="CN214">
        <v>24765000</v>
      </c>
      <c r="CO214">
        <v>25220000</v>
      </c>
      <c r="CP214">
        <v>25674000</v>
      </c>
      <c r="CQ214">
        <v>26127000</v>
      </c>
      <c r="CR214">
        <v>26577000</v>
      </c>
      <c r="CS214">
        <v>27031000</v>
      </c>
      <c r="CT214">
        <v>27483000</v>
      </c>
      <c r="CU214">
        <v>27935000</v>
      </c>
      <c r="CV214">
        <v>28384000</v>
      </c>
      <c r="CW214">
        <v>28834000</v>
      </c>
    </row>
    <row r="215" spans="2:101" x14ac:dyDescent="0.25">
      <c r="B215" t="s">
        <v>453</v>
      </c>
      <c r="C215" t="s">
        <v>454</v>
      </c>
      <c r="D215">
        <v>71.307780487804877</v>
      </c>
      <c r="E215">
        <v>71.515463414634141</v>
      </c>
      <c r="F215">
        <v>71.721097560975622</v>
      </c>
      <c r="G215">
        <v>71.921268292682939</v>
      </c>
      <c r="I215" t="s">
        <v>483</v>
      </c>
      <c r="J215">
        <v>843.20429040371687</v>
      </c>
      <c r="K215">
        <v>1070.1549586256235</v>
      </c>
      <c r="L215">
        <v>1129.6804032036769</v>
      </c>
      <c r="M215">
        <v>1224.1910902270588</v>
      </c>
      <c r="N215" s="38"/>
      <c r="O215" t="s">
        <v>483</v>
      </c>
      <c r="P215">
        <v>7.0343786643978063</v>
      </c>
      <c r="Q215">
        <v>7.286930545120839</v>
      </c>
      <c r="R215">
        <v>5.1851681882842939</v>
      </c>
      <c r="S215">
        <v>4.2188710314007238</v>
      </c>
      <c r="T215">
        <v>5.6633880407238877</v>
      </c>
      <c r="U215">
        <f t="shared" si="267"/>
        <v>5.87774729398551</v>
      </c>
      <c r="V215" s="38"/>
      <c r="W215" t="s">
        <v>483</v>
      </c>
      <c r="X215" t="s">
        <v>484</v>
      </c>
      <c r="Y215">
        <v>1.1668239555698885</v>
      </c>
      <c r="Z215">
        <v>1.1098049112479789</v>
      </c>
      <c r="AA215">
        <v>1.0840884257827754</v>
      </c>
      <c r="AB215">
        <v>1.0643562225852852</v>
      </c>
      <c r="AC215">
        <v>1.0544255956658288</v>
      </c>
      <c r="AD215">
        <v>1.0544255956658288</v>
      </c>
      <c r="AE215" s="361">
        <f t="shared" si="268"/>
        <v>1.1000000000000001</v>
      </c>
      <c r="BX215" t="s">
        <v>483</v>
      </c>
      <c r="BY215">
        <f t="shared" si="269"/>
        <v>769870752512.1842</v>
      </c>
      <c r="BZ215">
        <v>31172517272.20982</v>
      </c>
      <c r="CA215">
        <v>32685199370.801929</v>
      </c>
      <c r="CB215">
        <v>35058216050.567101</v>
      </c>
      <c r="CC215">
        <v>39552513117.539154</v>
      </c>
      <c r="CD215">
        <v>45427854693.255432</v>
      </c>
      <c r="CE215">
        <v>52917296788.872604</v>
      </c>
      <c r="CF215">
        <v>60913515794.738731</v>
      </c>
      <c r="CG215">
        <v>71015592862.520477</v>
      </c>
      <c r="CH215">
        <v>91094051434.61792</v>
      </c>
      <c r="CI215">
        <v>97180304813.435028</v>
      </c>
      <c r="CJ215">
        <v>106426845156.81296</v>
      </c>
      <c r="CK215" s="14">
        <f t="shared" ref="CK215" si="287">CJ215</f>
        <v>106426845156.81296</v>
      </c>
      <c r="CL215">
        <f t="shared" si="271"/>
        <v>992644128.83674431</v>
      </c>
      <c r="CM215">
        <v>77630900</v>
      </c>
      <c r="CN215">
        <v>78621000</v>
      </c>
      <c r="CO215">
        <v>79538700</v>
      </c>
      <c r="CP215">
        <v>80468400</v>
      </c>
      <c r="CQ215">
        <v>81437700</v>
      </c>
      <c r="CR215">
        <v>82393500</v>
      </c>
      <c r="CS215">
        <v>83313000</v>
      </c>
      <c r="CT215">
        <v>84221100</v>
      </c>
      <c r="CU215">
        <v>85122300</v>
      </c>
      <c r="CV215">
        <v>86024600</v>
      </c>
      <c r="CW215">
        <v>86936464.418372169</v>
      </c>
    </row>
    <row r="216" spans="2:101" x14ac:dyDescent="0.25">
      <c r="B216" t="s">
        <v>160</v>
      </c>
      <c r="C216" t="s">
        <v>455</v>
      </c>
      <c r="D216">
        <v>59.876439024390251</v>
      </c>
      <c r="E216">
        <v>60.178609756097572</v>
      </c>
      <c r="F216">
        <v>60.477926829268299</v>
      </c>
      <c r="G216">
        <v>60.785463414634151</v>
      </c>
      <c r="I216" t="s">
        <v>485</v>
      </c>
      <c r="N216" s="38"/>
      <c r="O216" t="s">
        <v>485</v>
      </c>
      <c r="V216" s="38"/>
      <c r="W216" t="s">
        <v>485</v>
      </c>
      <c r="X216" t="s">
        <v>486</v>
      </c>
      <c r="Y216">
        <v>0.2247048270496349</v>
      </c>
      <c r="Z216">
        <v>0.14952319483124957</v>
      </c>
      <c r="AA216">
        <v>5.1916115654774497E-2</v>
      </c>
      <c r="AB216">
        <v>1.7299384094022922E-2</v>
      </c>
      <c r="AC216">
        <v>-1.3657159787235957E-2</v>
      </c>
      <c r="AD216">
        <v>-4.5537341406206577E-2</v>
      </c>
      <c r="AE216">
        <f t="shared" si="268"/>
        <v>0</v>
      </c>
      <c r="BX216" t="s">
        <v>980</v>
      </c>
      <c r="BY216">
        <f t="shared" si="269"/>
        <v>0</v>
      </c>
      <c r="CK216" s="14"/>
      <c r="CL216">
        <f t="shared" si="271"/>
        <v>1313211</v>
      </c>
      <c r="CM216">
        <v>108639</v>
      </c>
      <c r="CN216">
        <v>108747</v>
      </c>
      <c r="CO216">
        <v>108923</v>
      </c>
      <c r="CP216">
        <v>109148</v>
      </c>
      <c r="CQ216">
        <v>109354</v>
      </c>
      <c r="CR216">
        <v>109600</v>
      </c>
      <c r="CS216">
        <v>109764</v>
      </c>
      <c r="CT216">
        <v>109821</v>
      </c>
      <c r="CU216">
        <v>109840</v>
      </c>
      <c r="CV216">
        <v>109825</v>
      </c>
      <c r="CW216">
        <v>109775</v>
      </c>
    </row>
    <row r="217" spans="2:101" x14ac:dyDescent="0.25">
      <c r="B217" t="s">
        <v>161</v>
      </c>
      <c r="C217" t="s">
        <v>456</v>
      </c>
      <c r="D217">
        <v>69.153682926829276</v>
      </c>
      <c r="E217">
        <v>69.468414634146356</v>
      </c>
      <c r="F217">
        <v>69.77570731707317</v>
      </c>
      <c r="G217">
        <v>70.067024390243915</v>
      </c>
      <c r="I217" t="s">
        <v>487</v>
      </c>
      <c r="N217" s="38"/>
      <c r="O217" t="s">
        <v>487</v>
      </c>
      <c r="V217" s="38"/>
      <c r="W217" t="s">
        <v>487</v>
      </c>
      <c r="X217" t="s">
        <v>488</v>
      </c>
      <c r="Y217">
        <v>3.4777219871647223</v>
      </c>
      <c r="Z217">
        <v>3.4777219871647223</v>
      </c>
      <c r="AA217">
        <v>3.4777219871647009</v>
      </c>
      <c r="AB217">
        <v>2.706235843361493</v>
      </c>
      <c r="AC217">
        <v>2.654341452245927</v>
      </c>
      <c r="AD217">
        <v>2.657380247467017</v>
      </c>
      <c r="AE217">
        <f t="shared" si="268"/>
        <v>2.7</v>
      </c>
      <c r="BX217" t="s">
        <v>979</v>
      </c>
      <c r="BY217">
        <f t="shared" si="269"/>
        <v>45140509419.79335</v>
      </c>
      <c r="BZ217">
        <v>4113261232.9267135</v>
      </c>
      <c r="CA217">
        <v>3332382199.4935942</v>
      </c>
      <c r="CB217">
        <v>2832538290.4285154</v>
      </c>
      <c r="CC217">
        <v>3144395542.9129992</v>
      </c>
      <c r="CD217">
        <v>3606871947.802568</v>
      </c>
      <c r="CE217">
        <v>4015865743.746994</v>
      </c>
      <c r="CF217" s="14">
        <f>CE217</f>
        <v>4015865743.746994</v>
      </c>
      <c r="CG217" s="14">
        <f t="shared" ref="CG217:CK220" si="288">CF217</f>
        <v>4015865743.746994</v>
      </c>
      <c r="CH217" s="14">
        <f t="shared" si="288"/>
        <v>4015865743.746994</v>
      </c>
      <c r="CI217" s="14">
        <f t="shared" si="288"/>
        <v>4015865743.746994</v>
      </c>
      <c r="CJ217" s="14">
        <f t="shared" si="288"/>
        <v>4015865743.746994</v>
      </c>
      <c r="CK217" s="14">
        <f t="shared" ref="CK217" si="289">CJ217</f>
        <v>4015865743.746994</v>
      </c>
      <c r="CL217">
        <f t="shared" si="271"/>
        <v>43514999.057285272</v>
      </c>
      <c r="CM217">
        <v>3004149.793993996</v>
      </c>
      <c r="CN217">
        <v>3110463.7081489498</v>
      </c>
      <c r="CO217">
        <v>3220539.9674324808</v>
      </c>
      <c r="CP217">
        <v>3334511.7175478479</v>
      </c>
      <c r="CQ217">
        <v>3452516.8160941359</v>
      </c>
      <c r="CR217">
        <v>3574697.9993156209</v>
      </c>
      <c r="CS217">
        <v>3701203.0547522432</v>
      </c>
      <c r="CT217">
        <v>3832185</v>
      </c>
      <c r="CU217">
        <v>3937309</v>
      </c>
      <c r="CV217">
        <v>4043218</v>
      </c>
      <c r="CW217">
        <v>4152102</v>
      </c>
    </row>
    <row r="218" spans="2:101" x14ac:dyDescent="0.25">
      <c r="B218" t="s">
        <v>162</v>
      </c>
      <c r="C218" t="s">
        <v>457</v>
      </c>
      <c r="D218">
        <v>46.23948780487806</v>
      </c>
      <c r="E218">
        <v>46.769512195121955</v>
      </c>
      <c r="F218">
        <v>47.341926829268296</v>
      </c>
      <c r="G218">
        <v>47.888829268292689</v>
      </c>
      <c r="I218" t="s">
        <v>489</v>
      </c>
      <c r="J218">
        <v>986.76630098977978</v>
      </c>
      <c r="K218">
        <v>1189.6338780121005</v>
      </c>
      <c r="L218">
        <v>1130.183261789517</v>
      </c>
      <c r="N218" s="38"/>
      <c r="O218" t="s">
        <v>489</v>
      </c>
      <c r="P218">
        <v>0.100191900977606</v>
      </c>
      <c r="Q218">
        <v>0.19859812219327466</v>
      </c>
      <c r="R218">
        <v>0.53389263961281586</v>
      </c>
      <c r="S218">
        <v>0.63543616412296444</v>
      </c>
      <c r="U218">
        <f t="shared" si="267"/>
        <v>0.36702970672666524</v>
      </c>
      <c r="V218" s="38"/>
      <c r="W218" t="s">
        <v>489</v>
      </c>
      <c r="X218" t="s">
        <v>490</v>
      </c>
      <c r="Y218">
        <v>3.0612331288631354</v>
      </c>
      <c r="Z218">
        <v>3.0497218945437199</v>
      </c>
      <c r="AA218">
        <v>3.0483178369990949</v>
      </c>
      <c r="AB218">
        <v>3.0495984061267927</v>
      </c>
      <c r="AC218">
        <v>3.0537544970802966</v>
      </c>
      <c r="AD218">
        <v>3.0575994003641815</v>
      </c>
      <c r="AE218">
        <f t="shared" si="268"/>
        <v>3.1</v>
      </c>
      <c r="BX218" t="s">
        <v>186</v>
      </c>
      <c r="BY218">
        <f t="shared" si="269"/>
        <v>217171751252.71112</v>
      </c>
      <c r="BZ218">
        <v>9441473354.8522739</v>
      </c>
      <c r="CA218">
        <v>9459570743.5733261</v>
      </c>
      <c r="CB218">
        <v>9902721941.3033447</v>
      </c>
      <c r="CC218">
        <v>11006776814.317789</v>
      </c>
      <c r="CD218">
        <v>13873381756.53735</v>
      </c>
      <c r="CE218">
        <v>16736795898.331589</v>
      </c>
      <c r="CF218">
        <v>19081645676.844982</v>
      </c>
      <c r="CG218">
        <v>21656550140.159687</v>
      </c>
      <c r="CH218">
        <v>26917363956.0592</v>
      </c>
      <c r="CI218">
        <v>26365156990.243877</v>
      </c>
      <c r="CJ218" s="14">
        <f t="shared" si="288"/>
        <v>26365156990.243877</v>
      </c>
      <c r="CK218" s="14">
        <f t="shared" ref="CK218" si="290">CJ218</f>
        <v>26365156990.243877</v>
      </c>
      <c r="CL218">
        <f t="shared" si="271"/>
        <v>252210380</v>
      </c>
      <c r="CM218">
        <v>17723186</v>
      </c>
      <c r="CN218">
        <v>18266008</v>
      </c>
      <c r="CO218">
        <v>18831819</v>
      </c>
      <c r="CP218">
        <v>19419710</v>
      </c>
      <c r="CQ218">
        <v>20026117</v>
      </c>
      <c r="CR218">
        <v>20648643</v>
      </c>
      <c r="CS218">
        <v>21288070</v>
      </c>
      <c r="CT218">
        <v>21946990</v>
      </c>
      <c r="CU218">
        <v>22626595</v>
      </c>
      <c r="CV218">
        <v>23328214</v>
      </c>
      <c r="CW218">
        <v>24052514</v>
      </c>
    </row>
    <row r="219" spans="2:101" x14ac:dyDescent="0.25">
      <c r="B219" t="s">
        <v>163</v>
      </c>
      <c r="C219" t="s">
        <v>458</v>
      </c>
      <c r="D219">
        <v>80.748780487804893</v>
      </c>
      <c r="E219">
        <v>80.90000000000002</v>
      </c>
      <c r="F219">
        <v>81.100000000000009</v>
      </c>
      <c r="G219">
        <v>81.351219512195129</v>
      </c>
      <c r="I219" t="s">
        <v>187</v>
      </c>
      <c r="J219">
        <v>957.36715364936538</v>
      </c>
      <c r="K219">
        <v>1182.6537695897864</v>
      </c>
      <c r="L219">
        <v>1006.3881820894063</v>
      </c>
      <c r="M219">
        <v>1252.6957184542362</v>
      </c>
      <c r="N219" s="38"/>
      <c r="O219" t="s">
        <v>187</v>
      </c>
      <c r="P219">
        <v>3.6239154773464008</v>
      </c>
      <c r="Q219">
        <v>3.5043588102065399</v>
      </c>
      <c r="R219">
        <v>2.9137618483985932</v>
      </c>
      <c r="S219">
        <v>3.5251875137438162</v>
      </c>
      <c r="T219">
        <v>5.9230387429671367</v>
      </c>
      <c r="U219">
        <f t="shared" si="267"/>
        <v>3.8980524785324975</v>
      </c>
      <c r="V219" s="38"/>
      <c r="W219" t="s">
        <v>187</v>
      </c>
      <c r="X219" t="s">
        <v>491</v>
      </c>
      <c r="Y219">
        <v>2.3832117821508967</v>
      </c>
      <c r="Z219">
        <v>2.4793116742667576</v>
      </c>
      <c r="AA219">
        <v>2.5649188407841614</v>
      </c>
      <c r="AB219">
        <v>2.6539560764644721</v>
      </c>
      <c r="AC219">
        <v>2.7419085518695079</v>
      </c>
      <c r="AD219">
        <v>1.5802416580965608</v>
      </c>
      <c r="AE219">
        <f t="shared" si="268"/>
        <v>2.2999999999999998</v>
      </c>
      <c r="BX219" t="s">
        <v>187</v>
      </c>
      <c r="BY219">
        <f t="shared" si="269"/>
        <v>109657511521.41447</v>
      </c>
      <c r="BZ219">
        <v>3237716324.8310294</v>
      </c>
      <c r="CA219">
        <v>3636936435.6931281</v>
      </c>
      <c r="CB219">
        <v>3716091408.8329124</v>
      </c>
      <c r="CC219">
        <v>4373861968.2398996</v>
      </c>
      <c r="CD219">
        <v>5439176259.818614</v>
      </c>
      <c r="CE219">
        <v>7178556949.3010445</v>
      </c>
      <c r="CF219">
        <v>10702206685.724836</v>
      </c>
      <c r="CG219">
        <v>11541428666.230101</v>
      </c>
      <c r="CH219">
        <v>14640794797.858955</v>
      </c>
      <c r="CI219">
        <v>12805027606.307356</v>
      </c>
      <c r="CJ219">
        <v>16192857209.288303</v>
      </c>
      <c r="CK219" s="14">
        <f t="shared" ref="CK219" si="291">CJ219</f>
        <v>16192857209.288303</v>
      </c>
      <c r="CL219">
        <f t="shared" si="271"/>
        <v>139699571</v>
      </c>
      <c r="CM219">
        <v>10201562</v>
      </c>
      <c r="CN219">
        <v>10449825</v>
      </c>
      <c r="CO219">
        <v>10693471</v>
      </c>
      <c r="CP219">
        <v>10938261</v>
      </c>
      <c r="CQ219">
        <v>11192422</v>
      </c>
      <c r="CR219">
        <v>11462365</v>
      </c>
      <c r="CS219">
        <v>11750105</v>
      </c>
      <c r="CT219">
        <v>12055384</v>
      </c>
      <c r="CU219">
        <v>12379612</v>
      </c>
      <c r="CV219">
        <v>12723746</v>
      </c>
      <c r="CW219">
        <v>12926409</v>
      </c>
    </row>
    <row r="220" spans="2:101" x14ac:dyDescent="0.25">
      <c r="B220" t="s">
        <v>164</v>
      </c>
      <c r="C220" t="s">
        <v>459</v>
      </c>
      <c r="D220">
        <v>81.490243902439033</v>
      </c>
      <c r="E220">
        <v>81.741463414634154</v>
      </c>
      <c r="F220">
        <v>81.992682926829275</v>
      </c>
      <c r="G220">
        <v>82.043902439024393</v>
      </c>
      <c r="I220" t="s">
        <v>188</v>
      </c>
      <c r="J220">
        <v>402.06070993471383</v>
      </c>
      <c r="K220">
        <v>354.65484076953356</v>
      </c>
      <c r="L220">
        <v>467.85343457010396</v>
      </c>
      <c r="M220">
        <v>594.52152471782506</v>
      </c>
      <c r="N220" s="38"/>
      <c r="O220" t="s">
        <v>188</v>
      </c>
      <c r="P220">
        <v>-3.1453593942775484</v>
      </c>
      <c r="Q220">
        <v>-3.2796356810243452</v>
      </c>
      <c r="R220">
        <v>-17.472553199283809</v>
      </c>
      <c r="S220">
        <v>5.7936548112322441</v>
      </c>
      <c r="T220">
        <v>8.1644948135311495</v>
      </c>
      <c r="U220">
        <f t="shared" si="267"/>
        <v>-1.9878797299644617</v>
      </c>
      <c r="V220" s="38"/>
      <c r="W220" t="s">
        <v>188</v>
      </c>
      <c r="X220" t="s">
        <v>492</v>
      </c>
      <c r="Y220">
        <v>-0.2160712201076696</v>
      </c>
      <c r="Z220">
        <v>-0.32693608861649298</v>
      </c>
      <c r="AA220">
        <v>-0.38711170293095748</v>
      </c>
      <c r="AB220">
        <v>-0.23825666067179996</v>
      </c>
      <c r="AC220">
        <v>0.18012857954618566</v>
      </c>
      <c r="AD220">
        <v>0.77828513783696907</v>
      </c>
      <c r="AE220">
        <f t="shared" si="268"/>
        <v>0.2</v>
      </c>
      <c r="BX220" t="s">
        <v>188</v>
      </c>
      <c r="BY220">
        <f t="shared" si="269"/>
        <v>71991161300.384369</v>
      </c>
      <c r="BZ220">
        <v>6606515168.8252773</v>
      </c>
      <c r="CA220">
        <v>6759128009.5489988</v>
      </c>
      <c r="CB220">
        <v>6291329827.3600836</v>
      </c>
      <c r="CC220">
        <v>5658028910.7184887</v>
      </c>
      <c r="CD220">
        <v>5671234225.9523468</v>
      </c>
      <c r="CE220">
        <v>5583363612.4437485</v>
      </c>
      <c r="CF220">
        <v>5203343319.9663191</v>
      </c>
      <c r="CG220">
        <v>5018218225.5690975</v>
      </c>
      <c r="CH220">
        <v>4416000000</v>
      </c>
      <c r="CI220">
        <v>5836000000</v>
      </c>
      <c r="CJ220">
        <v>7474000000</v>
      </c>
      <c r="CK220" s="14">
        <f t="shared" si="288"/>
        <v>7474000000</v>
      </c>
      <c r="CL220">
        <f t="shared" si="271"/>
        <v>150553145</v>
      </c>
      <c r="CM220">
        <v>12509477</v>
      </c>
      <c r="CN220">
        <v>12575015</v>
      </c>
      <c r="CO220">
        <v>12607791</v>
      </c>
      <c r="CP220">
        <v>12612956</v>
      </c>
      <c r="CQ220">
        <v>12597877</v>
      </c>
      <c r="CR220">
        <v>12570686</v>
      </c>
      <c r="CS220">
        <v>12529655</v>
      </c>
      <c r="CT220">
        <v>12481245</v>
      </c>
      <c r="CU220">
        <v>12451543</v>
      </c>
      <c r="CV220">
        <v>12473992</v>
      </c>
      <c r="CW220">
        <v>12571454</v>
      </c>
    </row>
    <row r="221" spans="2:101" x14ac:dyDescent="0.25">
      <c r="B221" t="s">
        <v>165</v>
      </c>
      <c r="C221" t="s">
        <v>460</v>
      </c>
      <c r="D221">
        <v>75.09690243902439</v>
      </c>
      <c r="E221">
        <v>75.258780487804898</v>
      </c>
      <c r="F221">
        <v>75.412609756097567</v>
      </c>
      <c r="G221">
        <v>75.56034146341463</v>
      </c>
      <c r="T221" s="39"/>
      <c r="U221" s="39"/>
      <c r="V221" s="38"/>
    </row>
    <row r="222" spans="2:101" x14ac:dyDescent="0.25">
      <c r="B222" t="s">
        <v>166</v>
      </c>
      <c r="C222" t="s">
        <v>461</v>
      </c>
      <c r="D222">
        <v>65.973682926829284</v>
      </c>
      <c r="E222">
        <v>66.323780487804882</v>
      </c>
      <c r="F222">
        <v>66.655975609756098</v>
      </c>
      <c r="G222">
        <v>66.967682926829269</v>
      </c>
    </row>
    <row r="223" spans="2:101" x14ac:dyDescent="0.25">
      <c r="B223" t="s">
        <v>462</v>
      </c>
      <c r="C223" t="s">
        <v>463</v>
      </c>
      <c r="D223">
        <v>54.129365853658541</v>
      </c>
      <c r="E223">
        <v>54.942512195121964</v>
      </c>
      <c r="F223">
        <v>55.769439024390245</v>
      </c>
      <c r="G223">
        <v>56.589731707317078</v>
      </c>
    </row>
    <row r="224" spans="2:101" x14ac:dyDescent="0.25">
      <c r="B224" t="s">
        <v>167</v>
      </c>
      <c r="C224" t="s">
        <v>464</v>
      </c>
      <c r="D224">
        <v>73.325414634146355</v>
      </c>
      <c r="E224">
        <v>73.46590243902439</v>
      </c>
      <c r="F224">
        <v>73.613268292682932</v>
      </c>
      <c r="G224">
        <v>73.768024390243909</v>
      </c>
    </row>
    <row r="225" spans="2:7" x14ac:dyDescent="0.25">
      <c r="B225" t="s">
        <v>169</v>
      </c>
      <c r="C225" t="s">
        <v>465</v>
      </c>
      <c r="D225">
        <v>60.146317073170735</v>
      </c>
      <c r="E225">
        <v>60.623658536585374</v>
      </c>
      <c r="F225">
        <v>61.085951219512204</v>
      </c>
      <c r="G225">
        <v>61.542170731707323</v>
      </c>
    </row>
    <row r="226" spans="2:7" x14ac:dyDescent="0.25">
      <c r="B226" t="s">
        <v>170</v>
      </c>
      <c r="C226" t="s">
        <v>466</v>
      </c>
      <c r="D226">
        <v>55.437439024390244</v>
      </c>
      <c r="E226">
        <v>55.626195121951227</v>
      </c>
      <c r="F226">
        <v>55.880317073170744</v>
      </c>
      <c r="G226">
        <v>56.202804878048795</v>
      </c>
    </row>
    <row r="227" spans="2:7" x14ac:dyDescent="0.25">
      <c r="B227" t="s">
        <v>259</v>
      </c>
      <c r="C227" t="s">
        <v>467</v>
      </c>
      <c r="D227">
        <v>71.599097560975622</v>
      </c>
      <c r="E227">
        <v>71.738048780487802</v>
      </c>
      <c r="F227">
        <v>71.876487804878053</v>
      </c>
      <c r="G227">
        <v>72.013878048780484</v>
      </c>
    </row>
    <row r="228" spans="2:7" x14ac:dyDescent="0.25">
      <c r="B228" t="s">
        <v>171</v>
      </c>
      <c r="C228" t="s">
        <v>468</v>
      </c>
      <c r="D228">
        <v>68.829121951219506</v>
      </c>
      <c r="E228">
        <v>69.066146341463423</v>
      </c>
      <c r="F228">
        <v>69.305146341463427</v>
      </c>
      <c r="G228">
        <v>69.53609756097562</v>
      </c>
    </row>
    <row r="229" spans="2:7" x14ac:dyDescent="0.25">
      <c r="B229" t="s">
        <v>172</v>
      </c>
      <c r="C229" t="s">
        <v>469</v>
      </c>
      <c r="D229">
        <v>73.900000000000006</v>
      </c>
      <c r="E229">
        <v>74.202439024390259</v>
      </c>
      <c r="F229">
        <v>74.302439024390253</v>
      </c>
      <c r="G229">
        <v>74.451219512195124</v>
      </c>
    </row>
    <row r="230" spans="2:7" x14ac:dyDescent="0.25">
      <c r="B230" t="s">
        <v>173</v>
      </c>
      <c r="C230" t="s">
        <v>470</v>
      </c>
      <c r="D230">
        <v>72.46273170731709</v>
      </c>
      <c r="E230">
        <v>72.810658536585379</v>
      </c>
      <c r="F230">
        <v>73.129634146341473</v>
      </c>
      <c r="G230">
        <v>73.424634146341475</v>
      </c>
    </row>
    <row r="231" spans="2:7" x14ac:dyDescent="0.25">
      <c r="B231" t="s">
        <v>174</v>
      </c>
      <c r="C231" t="s">
        <v>471</v>
      </c>
      <c r="D231">
        <v>64.521219512195131</v>
      </c>
      <c r="E231">
        <v>64.598317073170733</v>
      </c>
      <c r="F231">
        <v>64.67570731707319</v>
      </c>
      <c r="G231">
        <v>64.759951219512203</v>
      </c>
    </row>
    <row r="232" spans="2:7" x14ac:dyDescent="0.25">
      <c r="B232" t="s">
        <v>260</v>
      </c>
      <c r="C232" t="s">
        <v>632</v>
      </c>
    </row>
    <row r="233" spans="2:7" x14ac:dyDescent="0.25">
      <c r="B233" t="s">
        <v>261</v>
      </c>
      <c r="C233" t="s">
        <v>633</v>
      </c>
    </row>
    <row r="234" spans="2:7" x14ac:dyDescent="0.25">
      <c r="B234" t="s">
        <v>175</v>
      </c>
      <c r="C234" t="s">
        <v>472</v>
      </c>
      <c r="D234">
        <v>50.953073170731713</v>
      </c>
      <c r="E234">
        <v>51.729682926829277</v>
      </c>
      <c r="F234">
        <v>52.439975609756097</v>
      </c>
      <c r="G234">
        <v>53.070585365853667</v>
      </c>
    </row>
    <row r="235" spans="2:7" x14ac:dyDescent="0.25">
      <c r="B235" t="s">
        <v>176</v>
      </c>
      <c r="C235" t="s">
        <v>473</v>
      </c>
      <c r="D235">
        <v>68.077560975609771</v>
      </c>
      <c r="E235">
        <v>68.222195121951231</v>
      </c>
      <c r="F235">
        <v>68.251463414634159</v>
      </c>
      <c r="G235">
        <v>69.19</v>
      </c>
    </row>
    <row r="236" spans="2:7" x14ac:dyDescent="0.25">
      <c r="B236" t="s">
        <v>177</v>
      </c>
      <c r="C236" t="s">
        <v>474</v>
      </c>
      <c r="D236">
        <v>75.851804878048782</v>
      </c>
      <c r="E236">
        <v>76.038439024390257</v>
      </c>
      <c r="F236">
        <v>76.221341463414646</v>
      </c>
      <c r="G236">
        <v>76.399560975609759</v>
      </c>
    </row>
    <row r="237" spans="2:7" x14ac:dyDescent="0.25">
      <c r="B237" t="s">
        <v>178</v>
      </c>
      <c r="C237" t="s">
        <v>475</v>
      </c>
      <c r="D237">
        <v>79.248780487804893</v>
      </c>
      <c r="E237">
        <v>79.448780487804882</v>
      </c>
      <c r="F237">
        <v>79.600000000000009</v>
      </c>
      <c r="G237">
        <v>80.051219512195118</v>
      </c>
    </row>
    <row r="238" spans="2:7" x14ac:dyDescent="0.25">
      <c r="B238" t="s">
        <v>476</v>
      </c>
      <c r="C238" t="s">
        <v>477</v>
      </c>
      <c r="D238">
        <v>77.587804878048786</v>
      </c>
      <c r="E238">
        <v>77.839024390243921</v>
      </c>
      <c r="F238">
        <v>77.939024390243915</v>
      </c>
      <c r="G238">
        <v>78.090243902439028</v>
      </c>
    </row>
    <row r="239" spans="2:7" x14ac:dyDescent="0.25">
      <c r="B239" t="s">
        <v>181</v>
      </c>
      <c r="C239" t="s">
        <v>478</v>
      </c>
      <c r="D239">
        <v>75.72975609756098</v>
      </c>
      <c r="E239">
        <v>75.855121951219516</v>
      </c>
      <c r="F239">
        <v>75.980731707317076</v>
      </c>
      <c r="G239">
        <v>76.111219512195134</v>
      </c>
    </row>
    <row r="240" spans="2:7" x14ac:dyDescent="0.25">
      <c r="B240" t="s">
        <v>182</v>
      </c>
      <c r="C240" t="s">
        <v>479</v>
      </c>
      <c r="D240">
        <v>67.29817073170733</v>
      </c>
      <c r="E240">
        <v>67.411292682926842</v>
      </c>
      <c r="F240">
        <v>67.566975609756113</v>
      </c>
      <c r="G240">
        <v>67.76470731707316</v>
      </c>
    </row>
    <row r="241" spans="2:7" x14ac:dyDescent="0.25">
      <c r="B241" t="s">
        <v>183</v>
      </c>
      <c r="C241" t="s">
        <v>480</v>
      </c>
      <c r="D241">
        <v>69.637780487804889</v>
      </c>
      <c r="E241">
        <v>69.944658536585365</v>
      </c>
      <c r="F241">
        <v>70.243585365853662</v>
      </c>
      <c r="G241">
        <v>70.535024390243905</v>
      </c>
    </row>
    <row r="242" spans="2:7" x14ac:dyDescent="0.25">
      <c r="B242" t="s">
        <v>481</v>
      </c>
      <c r="C242" t="s">
        <v>482</v>
      </c>
      <c r="D242">
        <v>73.367560975609763</v>
      </c>
      <c r="E242">
        <v>73.562439024390244</v>
      </c>
      <c r="F242">
        <v>73.757560975609763</v>
      </c>
      <c r="G242">
        <v>73.942439024390254</v>
      </c>
    </row>
    <row r="243" spans="2:7" x14ac:dyDescent="0.25">
      <c r="B243" t="s">
        <v>483</v>
      </c>
      <c r="C243" t="s">
        <v>484</v>
      </c>
      <c r="D243">
        <v>73.940756097560978</v>
      </c>
      <c r="E243">
        <v>74.165341463414634</v>
      </c>
      <c r="F243">
        <v>74.38546341463416</v>
      </c>
      <c r="G243">
        <v>74.605585365853656</v>
      </c>
    </row>
    <row r="244" spans="2:7" x14ac:dyDescent="0.25">
      <c r="B244" t="s">
        <v>485</v>
      </c>
      <c r="C244" t="s">
        <v>486</v>
      </c>
      <c r="D244">
        <v>78.659756097560987</v>
      </c>
      <c r="E244">
        <v>78.794390243902455</v>
      </c>
      <c r="F244">
        <v>78.944780487804877</v>
      </c>
      <c r="G244">
        <v>79.069829268292679</v>
      </c>
    </row>
    <row r="245" spans="2:7" x14ac:dyDescent="0.25">
      <c r="B245" t="s">
        <v>487</v>
      </c>
      <c r="C245" t="s">
        <v>488</v>
      </c>
      <c r="D245">
        <v>71.918926829268315</v>
      </c>
      <c r="E245">
        <v>72.09358536585367</v>
      </c>
      <c r="F245">
        <v>72.272756097560986</v>
      </c>
      <c r="G245">
        <v>72.456951219512192</v>
      </c>
    </row>
    <row r="246" spans="2:7" x14ac:dyDescent="0.25">
      <c r="B246" t="s">
        <v>489</v>
      </c>
      <c r="C246" t="s">
        <v>490</v>
      </c>
      <c r="D246">
        <v>63.170609756097569</v>
      </c>
      <c r="E246">
        <v>63.665341463414634</v>
      </c>
      <c r="F246">
        <v>64.139560975609754</v>
      </c>
      <c r="G246">
        <v>64.593756097560984</v>
      </c>
    </row>
    <row r="247" spans="2:7" x14ac:dyDescent="0.25">
      <c r="B247" t="s">
        <v>187</v>
      </c>
      <c r="C247" t="s">
        <v>491</v>
      </c>
      <c r="D247">
        <v>45.28851219512196</v>
      </c>
      <c r="E247">
        <v>46.197634146341471</v>
      </c>
      <c r="F247">
        <v>47.052439024390246</v>
      </c>
      <c r="G247">
        <v>47.814536585365857</v>
      </c>
    </row>
    <row r="248" spans="2:7" x14ac:dyDescent="0.25">
      <c r="B248" t="s">
        <v>188</v>
      </c>
      <c r="C248" t="s">
        <v>492</v>
      </c>
      <c r="D248">
        <v>44.701780487804889</v>
      </c>
      <c r="E248">
        <v>45.797073170731714</v>
      </c>
      <c r="F248">
        <v>47.070609756097561</v>
      </c>
      <c r="G248">
        <v>48.450487804878051</v>
      </c>
    </row>
  </sheetData>
  <mergeCells count="2">
    <mergeCell ref="A1:A2"/>
    <mergeCell ref="AG3:BD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9"/>
  <sheetViews>
    <sheetView workbookViewId="0">
      <pane xSplit="4" ySplit="6" topLeftCell="E197" activePane="bottomRight" state="frozen"/>
      <selection pane="topRight" activeCell="E1" sqref="E1"/>
      <selection pane="bottomLeft" activeCell="A3" sqref="A3"/>
      <selection pane="bottomRight" activeCell="I210" sqref="I210"/>
    </sheetView>
  </sheetViews>
  <sheetFormatPr baseColWidth="10" defaultColWidth="9.140625" defaultRowHeight="15" x14ac:dyDescent="0.25"/>
  <cols>
    <col min="1" max="1" width="27.5703125" style="301" bestFit="1" customWidth="1"/>
    <col min="2" max="2" width="9.140625" style="301"/>
    <col min="3" max="3" width="23.5703125" style="301" bestFit="1" customWidth="1"/>
    <col min="4" max="4" width="23.5703125" style="301" customWidth="1"/>
    <col min="5" max="5" width="14" style="301" bestFit="1" customWidth="1"/>
    <col min="6" max="7" width="18.5703125" style="301" bestFit="1" customWidth="1"/>
    <col min="8" max="8" width="17" style="325" bestFit="1" customWidth="1"/>
    <col min="9" max="9" width="17.5703125" style="301" bestFit="1" customWidth="1"/>
    <col min="10" max="11" width="16.42578125" style="301" bestFit="1" customWidth="1"/>
    <col min="12" max="14" width="14.85546875" style="301" bestFit="1" customWidth="1"/>
    <col min="15" max="17" width="16.42578125" style="301" bestFit="1" customWidth="1"/>
    <col min="18" max="18" width="14.85546875" style="301" bestFit="1" customWidth="1"/>
    <col min="19" max="19" width="12.7109375" style="301" bestFit="1" customWidth="1"/>
    <col min="20" max="20" width="14.85546875" style="301" bestFit="1" customWidth="1"/>
    <col min="21" max="21" width="16.42578125" style="301" bestFit="1" customWidth="1"/>
    <col min="22" max="22" width="9.140625" style="301"/>
    <col min="257" max="257" width="27.5703125" bestFit="1" customWidth="1"/>
    <col min="259" max="259" width="23.5703125" bestFit="1" customWidth="1"/>
    <col min="260" max="260" width="23.5703125" customWidth="1"/>
    <col min="261" max="261" width="14" bestFit="1" customWidth="1"/>
    <col min="262" max="263" width="18.5703125" bestFit="1" customWidth="1"/>
    <col min="264" max="264" width="17" bestFit="1" customWidth="1"/>
    <col min="265" max="265" width="17.5703125" bestFit="1" customWidth="1"/>
    <col min="266" max="267" width="16.42578125" bestFit="1" customWidth="1"/>
    <col min="268" max="270" width="14.85546875" bestFit="1" customWidth="1"/>
    <col min="271" max="273" width="16.42578125" bestFit="1" customWidth="1"/>
    <col min="274" max="274" width="14.85546875" bestFit="1" customWidth="1"/>
    <col min="275" max="275" width="12.7109375" bestFit="1" customWidth="1"/>
    <col min="276" max="276" width="14.85546875" bestFit="1" customWidth="1"/>
    <col min="277" max="277" width="16.42578125" bestFit="1" customWidth="1"/>
    <col min="513" max="513" width="27.5703125" bestFit="1" customWidth="1"/>
    <col min="515" max="515" width="23.5703125" bestFit="1" customWidth="1"/>
    <col min="516" max="516" width="23.5703125" customWidth="1"/>
    <col min="517" max="517" width="14" bestFit="1" customWidth="1"/>
    <col min="518" max="519" width="18.5703125" bestFit="1" customWidth="1"/>
    <col min="520" max="520" width="17" bestFit="1" customWidth="1"/>
    <col min="521" max="521" width="17.5703125" bestFit="1" customWidth="1"/>
    <col min="522" max="523" width="16.42578125" bestFit="1" customWidth="1"/>
    <col min="524" max="526" width="14.85546875" bestFit="1" customWidth="1"/>
    <col min="527" max="529" width="16.42578125" bestFit="1" customWidth="1"/>
    <col min="530" max="530" width="14.85546875" bestFit="1" customWidth="1"/>
    <col min="531" max="531" width="12.7109375" bestFit="1" customWidth="1"/>
    <col min="532" max="532" width="14.85546875" bestFit="1" customWidth="1"/>
    <col min="533" max="533" width="16.42578125" bestFit="1" customWidth="1"/>
    <col min="769" max="769" width="27.5703125" bestFit="1" customWidth="1"/>
    <col min="771" max="771" width="23.5703125" bestFit="1" customWidth="1"/>
    <col min="772" max="772" width="23.5703125" customWidth="1"/>
    <col min="773" max="773" width="14" bestFit="1" customWidth="1"/>
    <col min="774" max="775" width="18.5703125" bestFit="1" customWidth="1"/>
    <col min="776" max="776" width="17" bestFit="1" customWidth="1"/>
    <col min="777" max="777" width="17.5703125" bestFit="1" customWidth="1"/>
    <col min="778" max="779" width="16.42578125" bestFit="1" customWidth="1"/>
    <col min="780" max="782" width="14.85546875" bestFit="1" customWidth="1"/>
    <col min="783" max="785" width="16.42578125" bestFit="1" customWidth="1"/>
    <col min="786" max="786" width="14.85546875" bestFit="1" customWidth="1"/>
    <col min="787" max="787" width="12.7109375" bestFit="1" customWidth="1"/>
    <col min="788" max="788" width="14.85546875" bestFit="1" customWidth="1"/>
    <col min="789" max="789" width="16.42578125" bestFit="1" customWidth="1"/>
    <col min="1025" max="1025" width="27.5703125" bestFit="1" customWidth="1"/>
    <col min="1027" max="1027" width="23.5703125" bestFit="1" customWidth="1"/>
    <col min="1028" max="1028" width="23.5703125" customWidth="1"/>
    <col min="1029" max="1029" width="14" bestFit="1" customWidth="1"/>
    <col min="1030" max="1031" width="18.5703125" bestFit="1" customWidth="1"/>
    <col min="1032" max="1032" width="17" bestFit="1" customWidth="1"/>
    <col min="1033" max="1033" width="17.5703125" bestFit="1" customWidth="1"/>
    <col min="1034" max="1035" width="16.42578125" bestFit="1" customWidth="1"/>
    <col min="1036" max="1038" width="14.85546875" bestFit="1" customWidth="1"/>
    <col min="1039" max="1041" width="16.42578125" bestFit="1" customWidth="1"/>
    <col min="1042" max="1042" width="14.85546875" bestFit="1" customWidth="1"/>
    <col min="1043" max="1043" width="12.7109375" bestFit="1" customWidth="1"/>
    <col min="1044" max="1044" width="14.85546875" bestFit="1" customWidth="1"/>
    <col min="1045" max="1045" width="16.42578125" bestFit="1" customWidth="1"/>
    <col min="1281" max="1281" width="27.5703125" bestFit="1" customWidth="1"/>
    <col min="1283" max="1283" width="23.5703125" bestFit="1" customWidth="1"/>
    <col min="1284" max="1284" width="23.5703125" customWidth="1"/>
    <col min="1285" max="1285" width="14" bestFit="1" customWidth="1"/>
    <col min="1286" max="1287" width="18.5703125" bestFit="1" customWidth="1"/>
    <col min="1288" max="1288" width="17" bestFit="1" customWidth="1"/>
    <col min="1289" max="1289" width="17.5703125" bestFit="1" customWidth="1"/>
    <col min="1290" max="1291" width="16.42578125" bestFit="1" customWidth="1"/>
    <col min="1292" max="1294" width="14.85546875" bestFit="1" customWidth="1"/>
    <col min="1295" max="1297" width="16.42578125" bestFit="1" customWidth="1"/>
    <col min="1298" max="1298" width="14.85546875" bestFit="1" customWidth="1"/>
    <col min="1299" max="1299" width="12.7109375" bestFit="1" customWidth="1"/>
    <col min="1300" max="1300" width="14.85546875" bestFit="1" customWidth="1"/>
    <col min="1301" max="1301" width="16.42578125" bestFit="1" customWidth="1"/>
    <col min="1537" max="1537" width="27.5703125" bestFit="1" customWidth="1"/>
    <col min="1539" max="1539" width="23.5703125" bestFit="1" customWidth="1"/>
    <col min="1540" max="1540" width="23.5703125" customWidth="1"/>
    <col min="1541" max="1541" width="14" bestFit="1" customWidth="1"/>
    <col min="1542" max="1543" width="18.5703125" bestFit="1" customWidth="1"/>
    <col min="1544" max="1544" width="17" bestFit="1" customWidth="1"/>
    <col min="1545" max="1545" width="17.5703125" bestFit="1" customWidth="1"/>
    <col min="1546" max="1547" width="16.42578125" bestFit="1" customWidth="1"/>
    <col min="1548" max="1550" width="14.85546875" bestFit="1" customWidth="1"/>
    <col min="1551" max="1553" width="16.42578125" bestFit="1" customWidth="1"/>
    <col min="1554" max="1554" width="14.85546875" bestFit="1" customWidth="1"/>
    <col min="1555" max="1555" width="12.7109375" bestFit="1" customWidth="1"/>
    <col min="1556" max="1556" width="14.85546875" bestFit="1" customWidth="1"/>
    <col min="1557" max="1557" width="16.42578125" bestFit="1" customWidth="1"/>
    <col min="1793" max="1793" width="27.5703125" bestFit="1" customWidth="1"/>
    <col min="1795" max="1795" width="23.5703125" bestFit="1" customWidth="1"/>
    <col min="1796" max="1796" width="23.5703125" customWidth="1"/>
    <col min="1797" max="1797" width="14" bestFit="1" customWidth="1"/>
    <col min="1798" max="1799" width="18.5703125" bestFit="1" customWidth="1"/>
    <col min="1800" max="1800" width="17" bestFit="1" customWidth="1"/>
    <col min="1801" max="1801" width="17.5703125" bestFit="1" customWidth="1"/>
    <col min="1802" max="1803" width="16.42578125" bestFit="1" customWidth="1"/>
    <col min="1804" max="1806" width="14.85546875" bestFit="1" customWidth="1"/>
    <col min="1807" max="1809" width="16.42578125" bestFit="1" customWidth="1"/>
    <col min="1810" max="1810" width="14.85546875" bestFit="1" customWidth="1"/>
    <col min="1811" max="1811" width="12.7109375" bestFit="1" customWidth="1"/>
    <col min="1812" max="1812" width="14.85546875" bestFit="1" customWidth="1"/>
    <col min="1813" max="1813" width="16.42578125" bestFit="1" customWidth="1"/>
    <col min="2049" max="2049" width="27.5703125" bestFit="1" customWidth="1"/>
    <col min="2051" max="2051" width="23.5703125" bestFit="1" customWidth="1"/>
    <col min="2052" max="2052" width="23.5703125" customWidth="1"/>
    <col min="2053" max="2053" width="14" bestFit="1" customWidth="1"/>
    <col min="2054" max="2055" width="18.5703125" bestFit="1" customWidth="1"/>
    <col min="2056" max="2056" width="17" bestFit="1" customWidth="1"/>
    <col min="2057" max="2057" width="17.5703125" bestFit="1" customWidth="1"/>
    <col min="2058" max="2059" width="16.42578125" bestFit="1" customWidth="1"/>
    <col min="2060" max="2062" width="14.85546875" bestFit="1" customWidth="1"/>
    <col min="2063" max="2065" width="16.42578125" bestFit="1" customWidth="1"/>
    <col min="2066" max="2066" width="14.85546875" bestFit="1" customWidth="1"/>
    <col min="2067" max="2067" width="12.7109375" bestFit="1" customWidth="1"/>
    <col min="2068" max="2068" width="14.85546875" bestFit="1" customWidth="1"/>
    <col min="2069" max="2069" width="16.42578125" bestFit="1" customWidth="1"/>
    <col min="2305" max="2305" width="27.5703125" bestFit="1" customWidth="1"/>
    <col min="2307" max="2307" width="23.5703125" bestFit="1" customWidth="1"/>
    <col min="2308" max="2308" width="23.5703125" customWidth="1"/>
    <col min="2309" max="2309" width="14" bestFit="1" customWidth="1"/>
    <col min="2310" max="2311" width="18.5703125" bestFit="1" customWidth="1"/>
    <col min="2312" max="2312" width="17" bestFit="1" customWidth="1"/>
    <col min="2313" max="2313" width="17.5703125" bestFit="1" customWidth="1"/>
    <col min="2314" max="2315" width="16.42578125" bestFit="1" customWidth="1"/>
    <col min="2316" max="2318" width="14.85546875" bestFit="1" customWidth="1"/>
    <col min="2319" max="2321" width="16.42578125" bestFit="1" customWidth="1"/>
    <col min="2322" max="2322" width="14.85546875" bestFit="1" customWidth="1"/>
    <col min="2323" max="2323" width="12.7109375" bestFit="1" customWidth="1"/>
    <col min="2324" max="2324" width="14.85546875" bestFit="1" customWidth="1"/>
    <col min="2325" max="2325" width="16.42578125" bestFit="1" customWidth="1"/>
    <col min="2561" max="2561" width="27.5703125" bestFit="1" customWidth="1"/>
    <col min="2563" max="2563" width="23.5703125" bestFit="1" customWidth="1"/>
    <col min="2564" max="2564" width="23.5703125" customWidth="1"/>
    <col min="2565" max="2565" width="14" bestFit="1" customWidth="1"/>
    <col min="2566" max="2567" width="18.5703125" bestFit="1" customWidth="1"/>
    <col min="2568" max="2568" width="17" bestFit="1" customWidth="1"/>
    <col min="2569" max="2569" width="17.5703125" bestFit="1" customWidth="1"/>
    <col min="2570" max="2571" width="16.42578125" bestFit="1" customWidth="1"/>
    <col min="2572" max="2574" width="14.85546875" bestFit="1" customWidth="1"/>
    <col min="2575" max="2577" width="16.42578125" bestFit="1" customWidth="1"/>
    <col min="2578" max="2578" width="14.85546875" bestFit="1" customWidth="1"/>
    <col min="2579" max="2579" width="12.7109375" bestFit="1" customWidth="1"/>
    <col min="2580" max="2580" width="14.85546875" bestFit="1" customWidth="1"/>
    <col min="2581" max="2581" width="16.42578125" bestFit="1" customWidth="1"/>
    <col min="2817" max="2817" width="27.5703125" bestFit="1" customWidth="1"/>
    <col min="2819" max="2819" width="23.5703125" bestFit="1" customWidth="1"/>
    <col min="2820" max="2820" width="23.5703125" customWidth="1"/>
    <col min="2821" max="2821" width="14" bestFit="1" customWidth="1"/>
    <col min="2822" max="2823" width="18.5703125" bestFit="1" customWidth="1"/>
    <col min="2824" max="2824" width="17" bestFit="1" customWidth="1"/>
    <col min="2825" max="2825" width="17.5703125" bestFit="1" customWidth="1"/>
    <col min="2826" max="2827" width="16.42578125" bestFit="1" customWidth="1"/>
    <col min="2828" max="2830" width="14.85546875" bestFit="1" customWidth="1"/>
    <col min="2831" max="2833" width="16.42578125" bestFit="1" customWidth="1"/>
    <col min="2834" max="2834" width="14.85546875" bestFit="1" customWidth="1"/>
    <col min="2835" max="2835" width="12.7109375" bestFit="1" customWidth="1"/>
    <col min="2836" max="2836" width="14.85546875" bestFit="1" customWidth="1"/>
    <col min="2837" max="2837" width="16.42578125" bestFit="1" customWidth="1"/>
    <col min="3073" max="3073" width="27.5703125" bestFit="1" customWidth="1"/>
    <col min="3075" max="3075" width="23.5703125" bestFit="1" customWidth="1"/>
    <col min="3076" max="3076" width="23.5703125" customWidth="1"/>
    <col min="3077" max="3077" width="14" bestFit="1" customWidth="1"/>
    <col min="3078" max="3079" width="18.5703125" bestFit="1" customWidth="1"/>
    <col min="3080" max="3080" width="17" bestFit="1" customWidth="1"/>
    <col min="3081" max="3081" width="17.5703125" bestFit="1" customWidth="1"/>
    <col min="3082" max="3083" width="16.42578125" bestFit="1" customWidth="1"/>
    <col min="3084" max="3086" width="14.85546875" bestFit="1" customWidth="1"/>
    <col min="3087" max="3089" width="16.42578125" bestFit="1" customWidth="1"/>
    <col min="3090" max="3090" width="14.85546875" bestFit="1" customWidth="1"/>
    <col min="3091" max="3091" width="12.7109375" bestFit="1" customWidth="1"/>
    <col min="3092" max="3092" width="14.85546875" bestFit="1" customWidth="1"/>
    <col min="3093" max="3093" width="16.42578125" bestFit="1" customWidth="1"/>
    <col min="3329" max="3329" width="27.5703125" bestFit="1" customWidth="1"/>
    <col min="3331" max="3331" width="23.5703125" bestFit="1" customWidth="1"/>
    <col min="3332" max="3332" width="23.5703125" customWidth="1"/>
    <col min="3333" max="3333" width="14" bestFit="1" customWidth="1"/>
    <col min="3334" max="3335" width="18.5703125" bestFit="1" customWidth="1"/>
    <col min="3336" max="3336" width="17" bestFit="1" customWidth="1"/>
    <col min="3337" max="3337" width="17.5703125" bestFit="1" customWidth="1"/>
    <col min="3338" max="3339" width="16.42578125" bestFit="1" customWidth="1"/>
    <col min="3340" max="3342" width="14.85546875" bestFit="1" customWidth="1"/>
    <col min="3343" max="3345" width="16.42578125" bestFit="1" customWidth="1"/>
    <col min="3346" max="3346" width="14.85546875" bestFit="1" customWidth="1"/>
    <col min="3347" max="3347" width="12.7109375" bestFit="1" customWidth="1"/>
    <col min="3348" max="3348" width="14.85546875" bestFit="1" customWidth="1"/>
    <col min="3349" max="3349" width="16.42578125" bestFit="1" customWidth="1"/>
    <col min="3585" max="3585" width="27.5703125" bestFit="1" customWidth="1"/>
    <col min="3587" max="3587" width="23.5703125" bestFit="1" customWidth="1"/>
    <col min="3588" max="3588" width="23.5703125" customWidth="1"/>
    <col min="3589" max="3589" width="14" bestFit="1" customWidth="1"/>
    <col min="3590" max="3591" width="18.5703125" bestFit="1" customWidth="1"/>
    <col min="3592" max="3592" width="17" bestFit="1" customWidth="1"/>
    <col min="3593" max="3593" width="17.5703125" bestFit="1" customWidth="1"/>
    <col min="3594" max="3595" width="16.42578125" bestFit="1" customWidth="1"/>
    <col min="3596" max="3598" width="14.85546875" bestFit="1" customWidth="1"/>
    <col min="3599" max="3601" width="16.42578125" bestFit="1" customWidth="1"/>
    <col min="3602" max="3602" width="14.85546875" bestFit="1" customWidth="1"/>
    <col min="3603" max="3603" width="12.7109375" bestFit="1" customWidth="1"/>
    <col min="3604" max="3604" width="14.85546875" bestFit="1" customWidth="1"/>
    <col min="3605" max="3605" width="16.42578125" bestFit="1" customWidth="1"/>
    <col min="3841" max="3841" width="27.5703125" bestFit="1" customWidth="1"/>
    <col min="3843" max="3843" width="23.5703125" bestFit="1" customWidth="1"/>
    <col min="3844" max="3844" width="23.5703125" customWidth="1"/>
    <col min="3845" max="3845" width="14" bestFit="1" customWidth="1"/>
    <col min="3846" max="3847" width="18.5703125" bestFit="1" customWidth="1"/>
    <col min="3848" max="3848" width="17" bestFit="1" customWidth="1"/>
    <col min="3849" max="3849" width="17.5703125" bestFit="1" customWidth="1"/>
    <col min="3850" max="3851" width="16.42578125" bestFit="1" customWidth="1"/>
    <col min="3852" max="3854" width="14.85546875" bestFit="1" customWidth="1"/>
    <col min="3855" max="3857" width="16.42578125" bestFit="1" customWidth="1"/>
    <col min="3858" max="3858" width="14.85546875" bestFit="1" customWidth="1"/>
    <col min="3859" max="3859" width="12.7109375" bestFit="1" customWidth="1"/>
    <col min="3860" max="3860" width="14.85546875" bestFit="1" customWidth="1"/>
    <col min="3861" max="3861" width="16.42578125" bestFit="1" customWidth="1"/>
    <col min="4097" max="4097" width="27.5703125" bestFit="1" customWidth="1"/>
    <col min="4099" max="4099" width="23.5703125" bestFit="1" customWidth="1"/>
    <col min="4100" max="4100" width="23.5703125" customWidth="1"/>
    <col min="4101" max="4101" width="14" bestFit="1" customWidth="1"/>
    <col min="4102" max="4103" width="18.5703125" bestFit="1" customWidth="1"/>
    <col min="4104" max="4104" width="17" bestFit="1" customWidth="1"/>
    <col min="4105" max="4105" width="17.5703125" bestFit="1" customWidth="1"/>
    <col min="4106" max="4107" width="16.42578125" bestFit="1" customWidth="1"/>
    <col min="4108" max="4110" width="14.85546875" bestFit="1" customWidth="1"/>
    <col min="4111" max="4113" width="16.42578125" bestFit="1" customWidth="1"/>
    <col min="4114" max="4114" width="14.85546875" bestFit="1" customWidth="1"/>
    <col min="4115" max="4115" width="12.7109375" bestFit="1" customWidth="1"/>
    <col min="4116" max="4116" width="14.85546875" bestFit="1" customWidth="1"/>
    <col min="4117" max="4117" width="16.42578125" bestFit="1" customWidth="1"/>
    <col min="4353" max="4353" width="27.5703125" bestFit="1" customWidth="1"/>
    <col min="4355" max="4355" width="23.5703125" bestFit="1" customWidth="1"/>
    <col min="4356" max="4356" width="23.5703125" customWidth="1"/>
    <col min="4357" max="4357" width="14" bestFit="1" customWidth="1"/>
    <col min="4358" max="4359" width="18.5703125" bestFit="1" customWidth="1"/>
    <col min="4360" max="4360" width="17" bestFit="1" customWidth="1"/>
    <col min="4361" max="4361" width="17.5703125" bestFit="1" customWidth="1"/>
    <col min="4362" max="4363" width="16.42578125" bestFit="1" customWidth="1"/>
    <col min="4364" max="4366" width="14.85546875" bestFit="1" customWidth="1"/>
    <col min="4367" max="4369" width="16.42578125" bestFit="1" customWidth="1"/>
    <col min="4370" max="4370" width="14.85546875" bestFit="1" customWidth="1"/>
    <col min="4371" max="4371" width="12.7109375" bestFit="1" customWidth="1"/>
    <col min="4372" max="4372" width="14.85546875" bestFit="1" customWidth="1"/>
    <col min="4373" max="4373" width="16.42578125" bestFit="1" customWidth="1"/>
    <col min="4609" max="4609" width="27.5703125" bestFit="1" customWidth="1"/>
    <col min="4611" max="4611" width="23.5703125" bestFit="1" customWidth="1"/>
    <col min="4612" max="4612" width="23.5703125" customWidth="1"/>
    <col min="4613" max="4613" width="14" bestFit="1" customWidth="1"/>
    <col min="4614" max="4615" width="18.5703125" bestFit="1" customWidth="1"/>
    <col min="4616" max="4616" width="17" bestFit="1" customWidth="1"/>
    <col min="4617" max="4617" width="17.5703125" bestFit="1" customWidth="1"/>
    <col min="4618" max="4619" width="16.42578125" bestFit="1" customWidth="1"/>
    <col min="4620" max="4622" width="14.85546875" bestFit="1" customWidth="1"/>
    <col min="4623" max="4625" width="16.42578125" bestFit="1" customWidth="1"/>
    <col min="4626" max="4626" width="14.85546875" bestFit="1" customWidth="1"/>
    <col min="4627" max="4627" width="12.7109375" bestFit="1" customWidth="1"/>
    <col min="4628" max="4628" width="14.85546875" bestFit="1" customWidth="1"/>
    <col min="4629" max="4629" width="16.42578125" bestFit="1" customWidth="1"/>
    <col min="4865" max="4865" width="27.5703125" bestFit="1" customWidth="1"/>
    <col min="4867" max="4867" width="23.5703125" bestFit="1" customWidth="1"/>
    <col min="4868" max="4868" width="23.5703125" customWidth="1"/>
    <col min="4869" max="4869" width="14" bestFit="1" customWidth="1"/>
    <col min="4870" max="4871" width="18.5703125" bestFit="1" customWidth="1"/>
    <col min="4872" max="4872" width="17" bestFit="1" customWidth="1"/>
    <col min="4873" max="4873" width="17.5703125" bestFit="1" customWidth="1"/>
    <col min="4874" max="4875" width="16.42578125" bestFit="1" customWidth="1"/>
    <col min="4876" max="4878" width="14.85546875" bestFit="1" customWidth="1"/>
    <col min="4879" max="4881" width="16.42578125" bestFit="1" customWidth="1"/>
    <col min="4882" max="4882" width="14.85546875" bestFit="1" customWidth="1"/>
    <col min="4883" max="4883" width="12.7109375" bestFit="1" customWidth="1"/>
    <col min="4884" max="4884" width="14.85546875" bestFit="1" customWidth="1"/>
    <col min="4885" max="4885" width="16.42578125" bestFit="1" customWidth="1"/>
    <col min="5121" max="5121" width="27.5703125" bestFit="1" customWidth="1"/>
    <col min="5123" max="5123" width="23.5703125" bestFit="1" customWidth="1"/>
    <col min="5124" max="5124" width="23.5703125" customWidth="1"/>
    <col min="5125" max="5125" width="14" bestFit="1" customWidth="1"/>
    <col min="5126" max="5127" width="18.5703125" bestFit="1" customWidth="1"/>
    <col min="5128" max="5128" width="17" bestFit="1" customWidth="1"/>
    <col min="5129" max="5129" width="17.5703125" bestFit="1" customWidth="1"/>
    <col min="5130" max="5131" width="16.42578125" bestFit="1" customWidth="1"/>
    <col min="5132" max="5134" width="14.85546875" bestFit="1" customWidth="1"/>
    <col min="5135" max="5137" width="16.42578125" bestFit="1" customWidth="1"/>
    <col min="5138" max="5138" width="14.85546875" bestFit="1" customWidth="1"/>
    <col min="5139" max="5139" width="12.7109375" bestFit="1" customWidth="1"/>
    <col min="5140" max="5140" width="14.85546875" bestFit="1" customWidth="1"/>
    <col min="5141" max="5141" width="16.42578125" bestFit="1" customWidth="1"/>
    <col min="5377" max="5377" width="27.5703125" bestFit="1" customWidth="1"/>
    <col min="5379" max="5379" width="23.5703125" bestFit="1" customWidth="1"/>
    <col min="5380" max="5380" width="23.5703125" customWidth="1"/>
    <col min="5381" max="5381" width="14" bestFit="1" customWidth="1"/>
    <col min="5382" max="5383" width="18.5703125" bestFit="1" customWidth="1"/>
    <col min="5384" max="5384" width="17" bestFit="1" customWidth="1"/>
    <col min="5385" max="5385" width="17.5703125" bestFit="1" customWidth="1"/>
    <col min="5386" max="5387" width="16.42578125" bestFit="1" customWidth="1"/>
    <col min="5388" max="5390" width="14.85546875" bestFit="1" customWidth="1"/>
    <col min="5391" max="5393" width="16.42578125" bestFit="1" customWidth="1"/>
    <col min="5394" max="5394" width="14.85546875" bestFit="1" customWidth="1"/>
    <col min="5395" max="5395" width="12.7109375" bestFit="1" customWidth="1"/>
    <col min="5396" max="5396" width="14.85546875" bestFit="1" customWidth="1"/>
    <col min="5397" max="5397" width="16.42578125" bestFit="1" customWidth="1"/>
    <col min="5633" max="5633" width="27.5703125" bestFit="1" customWidth="1"/>
    <col min="5635" max="5635" width="23.5703125" bestFit="1" customWidth="1"/>
    <col min="5636" max="5636" width="23.5703125" customWidth="1"/>
    <col min="5637" max="5637" width="14" bestFit="1" customWidth="1"/>
    <col min="5638" max="5639" width="18.5703125" bestFit="1" customWidth="1"/>
    <col min="5640" max="5640" width="17" bestFit="1" customWidth="1"/>
    <col min="5641" max="5641" width="17.5703125" bestFit="1" customWidth="1"/>
    <col min="5642" max="5643" width="16.42578125" bestFit="1" customWidth="1"/>
    <col min="5644" max="5646" width="14.85546875" bestFit="1" customWidth="1"/>
    <col min="5647" max="5649" width="16.42578125" bestFit="1" customWidth="1"/>
    <col min="5650" max="5650" width="14.85546875" bestFit="1" customWidth="1"/>
    <col min="5651" max="5651" width="12.7109375" bestFit="1" customWidth="1"/>
    <col min="5652" max="5652" width="14.85546875" bestFit="1" customWidth="1"/>
    <col min="5653" max="5653" width="16.42578125" bestFit="1" customWidth="1"/>
    <col min="5889" max="5889" width="27.5703125" bestFit="1" customWidth="1"/>
    <col min="5891" max="5891" width="23.5703125" bestFit="1" customWidth="1"/>
    <col min="5892" max="5892" width="23.5703125" customWidth="1"/>
    <col min="5893" max="5893" width="14" bestFit="1" customWidth="1"/>
    <col min="5894" max="5895" width="18.5703125" bestFit="1" customWidth="1"/>
    <col min="5896" max="5896" width="17" bestFit="1" customWidth="1"/>
    <col min="5897" max="5897" width="17.5703125" bestFit="1" customWidth="1"/>
    <col min="5898" max="5899" width="16.42578125" bestFit="1" customWidth="1"/>
    <col min="5900" max="5902" width="14.85546875" bestFit="1" customWidth="1"/>
    <col min="5903" max="5905" width="16.42578125" bestFit="1" customWidth="1"/>
    <col min="5906" max="5906" width="14.85546875" bestFit="1" customWidth="1"/>
    <col min="5907" max="5907" width="12.7109375" bestFit="1" customWidth="1"/>
    <col min="5908" max="5908" width="14.85546875" bestFit="1" customWidth="1"/>
    <col min="5909" max="5909" width="16.42578125" bestFit="1" customWidth="1"/>
    <col min="6145" max="6145" width="27.5703125" bestFit="1" customWidth="1"/>
    <col min="6147" max="6147" width="23.5703125" bestFit="1" customWidth="1"/>
    <col min="6148" max="6148" width="23.5703125" customWidth="1"/>
    <col min="6149" max="6149" width="14" bestFit="1" customWidth="1"/>
    <col min="6150" max="6151" width="18.5703125" bestFit="1" customWidth="1"/>
    <col min="6152" max="6152" width="17" bestFit="1" customWidth="1"/>
    <col min="6153" max="6153" width="17.5703125" bestFit="1" customWidth="1"/>
    <col min="6154" max="6155" width="16.42578125" bestFit="1" customWidth="1"/>
    <col min="6156" max="6158" width="14.85546875" bestFit="1" customWidth="1"/>
    <col min="6159" max="6161" width="16.42578125" bestFit="1" customWidth="1"/>
    <col min="6162" max="6162" width="14.85546875" bestFit="1" customWidth="1"/>
    <col min="6163" max="6163" width="12.7109375" bestFit="1" customWidth="1"/>
    <col min="6164" max="6164" width="14.85546875" bestFit="1" customWidth="1"/>
    <col min="6165" max="6165" width="16.42578125" bestFit="1" customWidth="1"/>
    <col min="6401" max="6401" width="27.5703125" bestFit="1" customWidth="1"/>
    <col min="6403" max="6403" width="23.5703125" bestFit="1" customWidth="1"/>
    <col min="6404" max="6404" width="23.5703125" customWidth="1"/>
    <col min="6405" max="6405" width="14" bestFit="1" customWidth="1"/>
    <col min="6406" max="6407" width="18.5703125" bestFit="1" customWidth="1"/>
    <col min="6408" max="6408" width="17" bestFit="1" customWidth="1"/>
    <col min="6409" max="6409" width="17.5703125" bestFit="1" customWidth="1"/>
    <col min="6410" max="6411" width="16.42578125" bestFit="1" customWidth="1"/>
    <col min="6412" max="6414" width="14.85546875" bestFit="1" customWidth="1"/>
    <col min="6415" max="6417" width="16.42578125" bestFit="1" customWidth="1"/>
    <col min="6418" max="6418" width="14.85546875" bestFit="1" customWidth="1"/>
    <col min="6419" max="6419" width="12.7109375" bestFit="1" customWidth="1"/>
    <col min="6420" max="6420" width="14.85546875" bestFit="1" customWidth="1"/>
    <col min="6421" max="6421" width="16.42578125" bestFit="1" customWidth="1"/>
    <col min="6657" max="6657" width="27.5703125" bestFit="1" customWidth="1"/>
    <col min="6659" max="6659" width="23.5703125" bestFit="1" customWidth="1"/>
    <col min="6660" max="6660" width="23.5703125" customWidth="1"/>
    <col min="6661" max="6661" width="14" bestFit="1" customWidth="1"/>
    <col min="6662" max="6663" width="18.5703125" bestFit="1" customWidth="1"/>
    <col min="6664" max="6664" width="17" bestFit="1" customWidth="1"/>
    <col min="6665" max="6665" width="17.5703125" bestFit="1" customWidth="1"/>
    <col min="6666" max="6667" width="16.42578125" bestFit="1" customWidth="1"/>
    <col min="6668" max="6670" width="14.85546875" bestFit="1" customWidth="1"/>
    <col min="6671" max="6673" width="16.42578125" bestFit="1" customWidth="1"/>
    <col min="6674" max="6674" width="14.85546875" bestFit="1" customWidth="1"/>
    <col min="6675" max="6675" width="12.7109375" bestFit="1" customWidth="1"/>
    <col min="6676" max="6676" width="14.85546875" bestFit="1" customWidth="1"/>
    <col min="6677" max="6677" width="16.42578125" bestFit="1" customWidth="1"/>
    <col min="6913" max="6913" width="27.5703125" bestFit="1" customWidth="1"/>
    <col min="6915" max="6915" width="23.5703125" bestFit="1" customWidth="1"/>
    <col min="6916" max="6916" width="23.5703125" customWidth="1"/>
    <col min="6917" max="6917" width="14" bestFit="1" customWidth="1"/>
    <col min="6918" max="6919" width="18.5703125" bestFit="1" customWidth="1"/>
    <col min="6920" max="6920" width="17" bestFit="1" customWidth="1"/>
    <col min="6921" max="6921" width="17.5703125" bestFit="1" customWidth="1"/>
    <col min="6922" max="6923" width="16.42578125" bestFit="1" customWidth="1"/>
    <col min="6924" max="6926" width="14.85546875" bestFit="1" customWidth="1"/>
    <col min="6927" max="6929" width="16.42578125" bestFit="1" customWidth="1"/>
    <col min="6930" max="6930" width="14.85546875" bestFit="1" customWidth="1"/>
    <col min="6931" max="6931" width="12.7109375" bestFit="1" customWidth="1"/>
    <col min="6932" max="6932" width="14.85546875" bestFit="1" customWidth="1"/>
    <col min="6933" max="6933" width="16.42578125" bestFit="1" customWidth="1"/>
    <col min="7169" max="7169" width="27.5703125" bestFit="1" customWidth="1"/>
    <col min="7171" max="7171" width="23.5703125" bestFit="1" customWidth="1"/>
    <col min="7172" max="7172" width="23.5703125" customWidth="1"/>
    <col min="7173" max="7173" width="14" bestFit="1" customWidth="1"/>
    <col min="7174" max="7175" width="18.5703125" bestFit="1" customWidth="1"/>
    <col min="7176" max="7176" width="17" bestFit="1" customWidth="1"/>
    <col min="7177" max="7177" width="17.5703125" bestFit="1" customWidth="1"/>
    <col min="7178" max="7179" width="16.42578125" bestFit="1" customWidth="1"/>
    <col min="7180" max="7182" width="14.85546875" bestFit="1" customWidth="1"/>
    <col min="7183" max="7185" width="16.42578125" bestFit="1" customWidth="1"/>
    <col min="7186" max="7186" width="14.85546875" bestFit="1" customWidth="1"/>
    <col min="7187" max="7187" width="12.7109375" bestFit="1" customWidth="1"/>
    <col min="7188" max="7188" width="14.85546875" bestFit="1" customWidth="1"/>
    <col min="7189" max="7189" width="16.42578125" bestFit="1" customWidth="1"/>
    <col min="7425" max="7425" width="27.5703125" bestFit="1" customWidth="1"/>
    <col min="7427" max="7427" width="23.5703125" bestFit="1" customWidth="1"/>
    <col min="7428" max="7428" width="23.5703125" customWidth="1"/>
    <col min="7429" max="7429" width="14" bestFit="1" customWidth="1"/>
    <col min="7430" max="7431" width="18.5703125" bestFit="1" customWidth="1"/>
    <col min="7432" max="7432" width="17" bestFit="1" customWidth="1"/>
    <col min="7433" max="7433" width="17.5703125" bestFit="1" customWidth="1"/>
    <col min="7434" max="7435" width="16.42578125" bestFit="1" customWidth="1"/>
    <col min="7436" max="7438" width="14.85546875" bestFit="1" customWidth="1"/>
    <col min="7439" max="7441" width="16.42578125" bestFit="1" customWidth="1"/>
    <col min="7442" max="7442" width="14.85546875" bestFit="1" customWidth="1"/>
    <col min="7443" max="7443" width="12.7109375" bestFit="1" customWidth="1"/>
    <col min="7444" max="7444" width="14.85546875" bestFit="1" customWidth="1"/>
    <col min="7445" max="7445" width="16.42578125" bestFit="1" customWidth="1"/>
    <col min="7681" max="7681" width="27.5703125" bestFit="1" customWidth="1"/>
    <col min="7683" max="7683" width="23.5703125" bestFit="1" customWidth="1"/>
    <col min="7684" max="7684" width="23.5703125" customWidth="1"/>
    <col min="7685" max="7685" width="14" bestFit="1" customWidth="1"/>
    <col min="7686" max="7687" width="18.5703125" bestFit="1" customWidth="1"/>
    <col min="7688" max="7688" width="17" bestFit="1" customWidth="1"/>
    <col min="7689" max="7689" width="17.5703125" bestFit="1" customWidth="1"/>
    <col min="7690" max="7691" width="16.42578125" bestFit="1" customWidth="1"/>
    <col min="7692" max="7694" width="14.85546875" bestFit="1" customWidth="1"/>
    <col min="7695" max="7697" width="16.42578125" bestFit="1" customWidth="1"/>
    <col min="7698" max="7698" width="14.85546875" bestFit="1" customWidth="1"/>
    <col min="7699" max="7699" width="12.7109375" bestFit="1" customWidth="1"/>
    <col min="7700" max="7700" width="14.85546875" bestFit="1" customWidth="1"/>
    <col min="7701" max="7701" width="16.42578125" bestFit="1" customWidth="1"/>
    <col min="7937" max="7937" width="27.5703125" bestFit="1" customWidth="1"/>
    <col min="7939" max="7939" width="23.5703125" bestFit="1" customWidth="1"/>
    <col min="7940" max="7940" width="23.5703125" customWidth="1"/>
    <col min="7941" max="7941" width="14" bestFit="1" customWidth="1"/>
    <col min="7942" max="7943" width="18.5703125" bestFit="1" customWidth="1"/>
    <col min="7944" max="7944" width="17" bestFit="1" customWidth="1"/>
    <col min="7945" max="7945" width="17.5703125" bestFit="1" customWidth="1"/>
    <col min="7946" max="7947" width="16.42578125" bestFit="1" customWidth="1"/>
    <col min="7948" max="7950" width="14.85546875" bestFit="1" customWidth="1"/>
    <col min="7951" max="7953" width="16.42578125" bestFit="1" customWidth="1"/>
    <col min="7954" max="7954" width="14.85546875" bestFit="1" customWidth="1"/>
    <col min="7955" max="7955" width="12.7109375" bestFit="1" customWidth="1"/>
    <col min="7956" max="7956" width="14.85546875" bestFit="1" customWidth="1"/>
    <col min="7957" max="7957" width="16.42578125" bestFit="1" customWidth="1"/>
    <col min="8193" max="8193" width="27.5703125" bestFit="1" customWidth="1"/>
    <col min="8195" max="8195" width="23.5703125" bestFit="1" customWidth="1"/>
    <col min="8196" max="8196" width="23.5703125" customWidth="1"/>
    <col min="8197" max="8197" width="14" bestFit="1" customWidth="1"/>
    <col min="8198" max="8199" width="18.5703125" bestFit="1" customWidth="1"/>
    <col min="8200" max="8200" width="17" bestFit="1" customWidth="1"/>
    <col min="8201" max="8201" width="17.5703125" bestFit="1" customWidth="1"/>
    <col min="8202" max="8203" width="16.42578125" bestFit="1" customWidth="1"/>
    <col min="8204" max="8206" width="14.85546875" bestFit="1" customWidth="1"/>
    <col min="8207" max="8209" width="16.42578125" bestFit="1" customWidth="1"/>
    <col min="8210" max="8210" width="14.85546875" bestFit="1" customWidth="1"/>
    <col min="8211" max="8211" width="12.7109375" bestFit="1" customWidth="1"/>
    <col min="8212" max="8212" width="14.85546875" bestFit="1" customWidth="1"/>
    <col min="8213" max="8213" width="16.42578125" bestFit="1" customWidth="1"/>
    <col min="8449" max="8449" width="27.5703125" bestFit="1" customWidth="1"/>
    <col min="8451" max="8451" width="23.5703125" bestFit="1" customWidth="1"/>
    <col min="8452" max="8452" width="23.5703125" customWidth="1"/>
    <col min="8453" max="8453" width="14" bestFit="1" customWidth="1"/>
    <col min="8454" max="8455" width="18.5703125" bestFit="1" customWidth="1"/>
    <col min="8456" max="8456" width="17" bestFit="1" customWidth="1"/>
    <col min="8457" max="8457" width="17.5703125" bestFit="1" customWidth="1"/>
    <col min="8458" max="8459" width="16.42578125" bestFit="1" customWidth="1"/>
    <col min="8460" max="8462" width="14.85546875" bestFit="1" customWidth="1"/>
    <col min="8463" max="8465" width="16.42578125" bestFit="1" customWidth="1"/>
    <col min="8466" max="8466" width="14.85546875" bestFit="1" customWidth="1"/>
    <col min="8467" max="8467" width="12.7109375" bestFit="1" customWidth="1"/>
    <col min="8468" max="8468" width="14.85546875" bestFit="1" customWidth="1"/>
    <col min="8469" max="8469" width="16.42578125" bestFit="1" customWidth="1"/>
    <col min="8705" max="8705" width="27.5703125" bestFit="1" customWidth="1"/>
    <col min="8707" max="8707" width="23.5703125" bestFit="1" customWidth="1"/>
    <col min="8708" max="8708" width="23.5703125" customWidth="1"/>
    <col min="8709" max="8709" width="14" bestFit="1" customWidth="1"/>
    <col min="8710" max="8711" width="18.5703125" bestFit="1" customWidth="1"/>
    <col min="8712" max="8712" width="17" bestFit="1" customWidth="1"/>
    <col min="8713" max="8713" width="17.5703125" bestFit="1" customWidth="1"/>
    <col min="8714" max="8715" width="16.42578125" bestFit="1" customWidth="1"/>
    <col min="8716" max="8718" width="14.85546875" bestFit="1" customWidth="1"/>
    <col min="8719" max="8721" width="16.42578125" bestFit="1" customWidth="1"/>
    <col min="8722" max="8722" width="14.85546875" bestFit="1" customWidth="1"/>
    <col min="8723" max="8723" width="12.7109375" bestFit="1" customWidth="1"/>
    <col min="8724" max="8724" width="14.85546875" bestFit="1" customWidth="1"/>
    <col min="8725" max="8725" width="16.42578125" bestFit="1" customWidth="1"/>
    <col min="8961" max="8961" width="27.5703125" bestFit="1" customWidth="1"/>
    <col min="8963" max="8963" width="23.5703125" bestFit="1" customWidth="1"/>
    <col min="8964" max="8964" width="23.5703125" customWidth="1"/>
    <col min="8965" max="8965" width="14" bestFit="1" customWidth="1"/>
    <col min="8966" max="8967" width="18.5703125" bestFit="1" customWidth="1"/>
    <col min="8968" max="8968" width="17" bestFit="1" customWidth="1"/>
    <col min="8969" max="8969" width="17.5703125" bestFit="1" customWidth="1"/>
    <col min="8970" max="8971" width="16.42578125" bestFit="1" customWidth="1"/>
    <col min="8972" max="8974" width="14.85546875" bestFit="1" customWidth="1"/>
    <col min="8975" max="8977" width="16.42578125" bestFit="1" customWidth="1"/>
    <col min="8978" max="8978" width="14.85546875" bestFit="1" customWidth="1"/>
    <col min="8979" max="8979" width="12.7109375" bestFit="1" customWidth="1"/>
    <col min="8980" max="8980" width="14.85546875" bestFit="1" customWidth="1"/>
    <col min="8981" max="8981" width="16.42578125" bestFit="1" customWidth="1"/>
    <col min="9217" max="9217" width="27.5703125" bestFit="1" customWidth="1"/>
    <col min="9219" max="9219" width="23.5703125" bestFit="1" customWidth="1"/>
    <col min="9220" max="9220" width="23.5703125" customWidth="1"/>
    <col min="9221" max="9221" width="14" bestFit="1" customWidth="1"/>
    <col min="9222" max="9223" width="18.5703125" bestFit="1" customWidth="1"/>
    <col min="9224" max="9224" width="17" bestFit="1" customWidth="1"/>
    <col min="9225" max="9225" width="17.5703125" bestFit="1" customWidth="1"/>
    <col min="9226" max="9227" width="16.42578125" bestFit="1" customWidth="1"/>
    <col min="9228" max="9230" width="14.85546875" bestFit="1" customWidth="1"/>
    <col min="9231" max="9233" width="16.42578125" bestFit="1" customWidth="1"/>
    <col min="9234" max="9234" width="14.85546875" bestFit="1" customWidth="1"/>
    <col min="9235" max="9235" width="12.7109375" bestFit="1" customWidth="1"/>
    <col min="9236" max="9236" width="14.85546875" bestFit="1" customWidth="1"/>
    <col min="9237" max="9237" width="16.42578125" bestFit="1" customWidth="1"/>
    <col min="9473" max="9473" width="27.5703125" bestFit="1" customWidth="1"/>
    <col min="9475" max="9475" width="23.5703125" bestFit="1" customWidth="1"/>
    <col min="9476" max="9476" width="23.5703125" customWidth="1"/>
    <col min="9477" max="9477" width="14" bestFit="1" customWidth="1"/>
    <col min="9478" max="9479" width="18.5703125" bestFit="1" customWidth="1"/>
    <col min="9480" max="9480" width="17" bestFit="1" customWidth="1"/>
    <col min="9481" max="9481" width="17.5703125" bestFit="1" customWidth="1"/>
    <col min="9482" max="9483" width="16.42578125" bestFit="1" customWidth="1"/>
    <col min="9484" max="9486" width="14.85546875" bestFit="1" customWidth="1"/>
    <col min="9487" max="9489" width="16.42578125" bestFit="1" customWidth="1"/>
    <col min="9490" max="9490" width="14.85546875" bestFit="1" customWidth="1"/>
    <col min="9491" max="9491" width="12.7109375" bestFit="1" customWidth="1"/>
    <col min="9492" max="9492" width="14.85546875" bestFit="1" customWidth="1"/>
    <col min="9493" max="9493" width="16.42578125" bestFit="1" customWidth="1"/>
    <col min="9729" max="9729" width="27.5703125" bestFit="1" customWidth="1"/>
    <col min="9731" max="9731" width="23.5703125" bestFit="1" customWidth="1"/>
    <col min="9732" max="9732" width="23.5703125" customWidth="1"/>
    <col min="9733" max="9733" width="14" bestFit="1" customWidth="1"/>
    <col min="9734" max="9735" width="18.5703125" bestFit="1" customWidth="1"/>
    <col min="9736" max="9736" width="17" bestFit="1" customWidth="1"/>
    <col min="9737" max="9737" width="17.5703125" bestFit="1" customWidth="1"/>
    <col min="9738" max="9739" width="16.42578125" bestFit="1" customWidth="1"/>
    <col min="9740" max="9742" width="14.85546875" bestFit="1" customWidth="1"/>
    <col min="9743" max="9745" width="16.42578125" bestFit="1" customWidth="1"/>
    <col min="9746" max="9746" width="14.85546875" bestFit="1" customWidth="1"/>
    <col min="9747" max="9747" width="12.7109375" bestFit="1" customWidth="1"/>
    <col min="9748" max="9748" width="14.85546875" bestFit="1" customWidth="1"/>
    <col min="9749" max="9749" width="16.42578125" bestFit="1" customWidth="1"/>
    <col min="9985" max="9985" width="27.5703125" bestFit="1" customWidth="1"/>
    <col min="9987" max="9987" width="23.5703125" bestFit="1" customWidth="1"/>
    <col min="9988" max="9988" width="23.5703125" customWidth="1"/>
    <col min="9989" max="9989" width="14" bestFit="1" customWidth="1"/>
    <col min="9990" max="9991" width="18.5703125" bestFit="1" customWidth="1"/>
    <col min="9992" max="9992" width="17" bestFit="1" customWidth="1"/>
    <col min="9993" max="9993" width="17.5703125" bestFit="1" customWidth="1"/>
    <col min="9994" max="9995" width="16.42578125" bestFit="1" customWidth="1"/>
    <col min="9996" max="9998" width="14.85546875" bestFit="1" customWidth="1"/>
    <col min="9999" max="10001" width="16.42578125" bestFit="1" customWidth="1"/>
    <col min="10002" max="10002" width="14.85546875" bestFit="1" customWidth="1"/>
    <col min="10003" max="10003" width="12.7109375" bestFit="1" customWidth="1"/>
    <col min="10004" max="10004" width="14.85546875" bestFit="1" customWidth="1"/>
    <col min="10005" max="10005" width="16.42578125" bestFit="1" customWidth="1"/>
    <col min="10241" max="10241" width="27.5703125" bestFit="1" customWidth="1"/>
    <col min="10243" max="10243" width="23.5703125" bestFit="1" customWidth="1"/>
    <col min="10244" max="10244" width="23.5703125" customWidth="1"/>
    <col min="10245" max="10245" width="14" bestFit="1" customWidth="1"/>
    <col min="10246" max="10247" width="18.5703125" bestFit="1" customWidth="1"/>
    <col min="10248" max="10248" width="17" bestFit="1" customWidth="1"/>
    <col min="10249" max="10249" width="17.5703125" bestFit="1" customWidth="1"/>
    <col min="10250" max="10251" width="16.42578125" bestFit="1" customWidth="1"/>
    <col min="10252" max="10254" width="14.85546875" bestFit="1" customWidth="1"/>
    <col min="10255" max="10257" width="16.42578125" bestFit="1" customWidth="1"/>
    <col min="10258" max="10258" width="14.85546875" bestFit="1" customWidth="1"/>
    <col min="10259" max="10259" width="12.7109375" bestFit="1" customWidth="1"/>
    <col min="10260" max="10260" width="14.85546875" bestFit="1" customWidth="1"/>
    <col min="10261" max="10261" width="16.42578125" bestFit="1" customWidth="1"/>
    <col min="10497" max="10497" width="27.5703125" bestFit="1" customWidth="1"/>
    <col min="10499" max="10499" width="23.5703125" bestFit="1" customWidth="1"/>
    <col min="10500" max="10500" width="23.5703125" customWidth="1"/>
    <col min="10501" max="10501" width="14" bestFit="1" customWidth="1"/>
    <col min="10502" max="10503" width="18.5703125" bestFit="1" customWidth="1"/>
    <col min="10504" max="10504" width="17" bestFit="1" customWidth="1"/>
    <col min="10505" max="10505" width="17.5703125" bestFit="1" customWidth="1"/>
    <col min="10506" max="10507" width="16.42578125" bestFit="1" customWidth="1"/>
    <col min="10508" max="10510" width="14.85546875" bestFit="1" customWidth="1"/>
    <col min="10511" max="10513" width="16.42578125" bestFit="1" customWidth="1"/>
    <col min="10514" max="10514" width="14.85546875" bestFit="1" customWidth="1"/>
    <col min="10515" max="10515" width="12.7109375" bestFit="1" customWidth="1"/>
    <col min="10516" max="10516" width="14.85546875" bestFit="1" customWidth="1"/>
    <col min="10517" max="10517" width="16.42578125" bestFit="1" customWidth="1"/>
    <col min="10753" max="10753" width="27.5703125" bestFit="1" customWidth="1"/>
    <col min="10755" max="10755" width="23.5703125" bestFit="1" customWidth="1"/>
    <col min="10756" max="10756" width="23.5703125" customWidth="1"/>
    <col min="10757" max="10757" width="14" bestFit="1" customWidth="1"/>
    <col min="10758" max="10759" width="18.5703125" bestFit="1" customWidth="1"/>
    <col min="10760" max="10760" width="17" bestFit="1" customWidth="1"/>
    <col min="10761" max="10761" width="17.5703125" bestFit="1" customWidth="1"/>
    <col min="10762" max="10763" width="16.42578125" bestFit="1" customWidth="1"/>
    <col min="10764" max="10766" width="14.85546875" bestFit="1" customWidth="1"/>
    <col min="10767" max="10769" width="16.42578125" bestFit="1" customWidth="1"/>
    <col min="10770" max="10770" width="14.85546875" bestFit="1" customWidth="1"/>
    <col min="10771" max="10771" width="12.7109375" bestFit="1" customWidth="1"/>
    <col min="10772" max="10772" width="14.85546875" bestFit="1" customWidth="1"/>
    <col min="10773" max="10773" width="16.42578125" bestFit="1" customWidth="1"/>
    <col min="11009" max="11009" width="27.5703125" bestFit="1" customWidth="1"/>
    <col min="11011" max="11011" width="23.5703125" bestFit="1" customWidth="1"/>
    <col min="11012" max="11012" width="23.5703125" customWidth="1"/>
    <col min="11013" max="11013" width="14" bestFit="1" customWidth="1"/>
    <col min="11014" max="11015" width="18.5703125" bestFit="1" customWidth="1"/>
    <col min="11016" max="11016" width="17" bestFit="1" customWidth="1"/>
    <col min="11017" max="11017" width="17.5703125" bestFit="1" customWidth="1"/>
    <col min="11018" max="11019" width="16.42578125" bestFit="1" customWidth="1"/>
    <col min="11020" max="11022" width="14.85546875" bestFit="1" customWidth="1"/>
    <col min="11023" max="11025" width="16.42578125" bestFit="1" customWidth="1"/>
    <col min="11026" max="11026" width="14.85546875" bestFit="1" customWidth="1"/>
    <col min="11027" max="11027" width="12.7109375" bestFit="1" customWidth="1"/>
    <col min="11028" max="11028" width="14.85546875" bestFit="1" customWidth="1"/>
    <col min="11029" max="11029" width="16.42578125" bestFit="1" customWidth="1"/>
    <col min="11265" max="11265" width="27.5703125" bestFit="1" customWidth="1"/>
    <col min="11267" max="11267" width="23.5703125" bestFit="1" customWidth="1"/>
    <col min="11268" max="11268" width="23.5703125" customWidth="1"/>
    <col min="11269" max="11269" width="14" bestFit="1" customWidth="1"/>
    <col min="11270" max="11271" width="18.5703125" bestFit="1" customWidth="1"/>
    <col min="11272" max="11272" width="17" bestFit="1" customWidth="1"/>
    <col min="11273" max="11273" width="17.5703125" bestFit="1" customWidth="1"/>
    <col min="11274" max="11275" width="16.42578125" bestFit="1" customWidth="1"/>
    <col min="11276" max="11278" width="14.85546875" bestFit="1" customWidth="1"/>
    <col min="11279" max="11281" width="16.42578125" bestFit="1" customWidth="1"/>
    <col min="11282" max="11282" width="14.85546875" bestFit="1" customWidth="1"/>
    <col min="11283" max="11283" width="12.7109375" bestFit="1" customWidth="1"/>
    <col min="11284" max="11284" width="14.85546875" bestFit="1" customWidth="1"/>
    <col min="11285" max="11285" width="16.42578125" bestFit="1" customWidth="1"/>
    <col min="11521" max="11521" width="27.5703125" bestFit="1" customWidth="1"/>
    <col min="11523" max="11523" width="23.5703125" bestFit="1" customWidth="1"/>
    <col min="11524" max="11524" width="23.5703125" customWidth="1"/>
    <col min="11525" max="11525" width="14" bestFit="1" customWidth="1"/>
    <col min="11526" max="11527" width="18.5703125" bestFit="1" customWidth="1"/>
    <col min="11528" max="11528" width="17" bestFit="1" customWidth="1"/>
    <col min="11529" max="11529" width="17.5703125" bestFit="1" customWidth="1"/>
    <col min="11530" max="11531" width="16.42578125" bestFit="1" customWidth="1"/>
    <col min="11532" max="11534" width="14.85546875" bestFit="1" customWidth="1"/>
    <col min="11535" max="11537" width="16.42578125" bestFit="1" customWidth="1"/>
    <col min="11538" max="11538" width="14.85546875" bestFit="1" customWidth="1"/>
    <col min="11539" max="11539" width="12.7109375" bestFit="1" customWidth="1"/>
    <col min="11540" max="11540" width="14.85546875" bestFit="1" customWidth="1"/>
    <col min="11541" max="11541" width="16.42578125" bestFit="1" customWidth="1"/>
    <col min="11777" max="11777" width="27.5703125" bestFit="1" customWidth="1"/>
    <col min="11779" max="11779" width="23.5703125" bestFit="1" customWidth="1"/>
    <col min="11780" max="11780" width="23.5703125" customWidth="1"/>
    <col min="11781" max="11781" width="14" bestFit="1" customWidth="1"/>
    <col min="11782" max="11783" width="18.5703125" bestFit="1" customWidth="1"/>
    <col min="11784" max="11784" width="17" bestFit="1" customWidth="1"/>
    <col min="11785" max="11785" width="17.5703125" bestFit="1" customWidth="1"/>
    <col min="11786" max="11787" width="16.42578125" bestFit="1" customWidth="1"/>
    <col min="11788" max="11790" width="14.85546875" bestFit="1" customWidth="1"/>
    <col min="11791" max="11793" width="16.42578125" bestFit="1" customWidth="1"/>
    <col min="11794" max="11794" width="14.85546875" bestFit="1" customWidth="1"/>
    <col min="11795" max="11795" width="12.7109375" bestFit="1" customWidth="1"/>
    <col min="11796" max="11796" width="14.85546875" bestFit="1" customWidth="1"/>
    <col min="11797" max="11797" width="16.42578125" bestFit="1" customWidth="1"/>
    <col min="12033" max="12033" width="27.5703125" bestFit="1" customWidth="1"/>
    <col min="12035" max="12035" width="23.5703125" bestFit="1" customWidth="1"/>
    <col min="12036" max="12036" width="23.5703125" customWidth="1"/>
    <col min="12037" max="12037" width="14" bestFit="1" customWidth="1"/>
    <col min="12038" max="12039" width="18.5703125" bestFit="1" customWidth="1"/>
    <col min="12040" max="12040" width="17" bestFit="1" customWidth="1"/>
    <col min="12041" max="12041" width="17.5703125" bestFit="1" customWidth="1"/>
    <col min="12042" max="12043" width="16.42578125" bestFit="1" customWidth="1"/>
    <col min="12044" max="12046" width="14.85546875" bestFit="1" customWidth="1"/>
    <col min="12047" max="12049" width="16.42578125" bestFit="1" customWidth="1"/>
    <col min="12050" max="12050" width="14.85546875" bestFit="1" customWidth="1"/>
    <col min="12051" max="12051" width="12.7109375" bestFit="1" customWidth="1"/>
    <col min="12052" max="12052" width="14.85546875" bestFit="1" customWidth="1"/>
    <col min="12053" max="12053" width="16.42578125" bestFit="1" customWidth="1"/>
    <col min="12289" max="12289" width="27.5703125" bestFit="1" customWidth="1"/>
    <col min="12291" max="12291" width="23.5703125" bestFit="1" customWidth="1"/>
    <col min="12292" max="12292" width="23.5703125" customWidth="1"/>
    <col min="12293" max="12293" width="14" bestFit="1" customWidth="1"/>
    <col min="12294" max="12295" width="18.5703125" bestFit="1" customWidth="1"/>
    <col min="12296" max="12296" width="17" bestFit="1" customWidth="1"/>
    <col min="12297" max="12297" width="17.5703125" bestFit="1" customWidth="1"/>
    <col min="12298" max="12299" width="16.42578125" bestFit="1" customWidth="1"/>
    <col min="12300" max="12302" width="14.85546875" bestFit="1" customWidth="1"/>
    <col min="12303" max="12305" width="16.42578125" bestFit="1" customWidth="1"/>
    <col min="12306" max="12306" width="14.85546875" bestFit="1" customWidth="1"/>
    <col min="12307" max="12307" width="12.7109375" bestFit="1" customWidth="1"/>
    <col min="12308" max="12308" width="14.85546875" bestFit="1" customWidth="1"/>
    <col min="12309" max="12309" width="16.42578125" bestFit="1" customWidth="1"/>
    <col min="12545" max="12545" width="27.5703125" bestFit="1" customWidth="1"/>
    <col min="12547" max="12547" width="23.5703125" bestFit="1" customWidth="1"/>
    <col min="12548" max="12548" width="23.5703125" customWidth="1"/>
    <col min="12549" max="12549" width="14" bestFit="1" customWidth="1"/>
    <col min="12550" max="12551" width="18.5703125" bestFit="1" customWidth="1"/>
    <col min="12552" max="12552" width="17" bestFit="1" customWidth="1"/>
    <col min="12553" max="12553" width="17.5703125" bestFit="1" customWidth="1"/>
    <col min="12554" max="12555" width="16.42578125" bestFit="1" customWidth="1"/>
    <col min="12556" max="12558" width="14.85546875" bestFit="1" customWidth="1"/>
    <col min="12559" max="12561" width="16.42578125" bestFit="1" customWidth="1"/>
    <col min="12562" max="12562" width="14.85546875" bestFit="1" customWidth="1"/>
    <col min="12563" max="12563" width="12.7109375" bestFit="1" customWidth="1"/>
    <col min="12564" max="12564" width="14.85546875" bestFit="1" customWidth="1"/>
    <col min="12565" max="12565" width="16.42578125" bestFit="1" customWidth="1"/>
    <col min="12801" max="12801" width="27.5703125" bestFit="1" customWidth="1"/>
    <col min="12803" max="12803" width="23.5703125" bestFit="1" customWidth="1"/>
    <col min="12804" max="12804" width="23.5703125" customWidth="1"/>
    <col min="12805" max="12805" width="14" bestFit="1" customWidth="1"/>
    <col min="12806" max="12807" width="18.5703125" bestFit="1" customWidth="1"/>
    <col min="12808" max="12808" width="17" bestFit="1" customWidth="1"/>
    <col min="12809" max="12809" width="17.5703125" bestFit="1" customWidth="1"/>
    <col min="12810" max="12811" width="16.42578125" bestFit="1" customWidth="1"/>
    <col min="12812" max="12814" width="14.85546875" bestFit="1" customWidth="1"/>
    <col min="12815" max="12817" width="16.42578125" bestFit="1" customWidth="1"/>
    <col min="12818" max="12818" width="14.85546875" bestFit="1" customWidth="1"/>
    <col min="12819" max="12819" width="12.7109375" bestFit="1" customWidth="1"/>
    <col min="12820" max="12820" width="14.85546875" bestFit="1" customWidth="1"/>
    <col min="12821" max="12821" width="16.42578125" bestFit="1" customWidth="1"/>
    <col min="13057" max="13057" width="27.5703125" bestFit="1" customWidth="1"/>
    <col min="13059" max="13059" width="23.5703125" bestFit="1" customWidth="1"/>
    <col min="13060" max="13060" width="23.5703125" customWidth="1"/>
    <col min="13061" max="13061" width="14" bestFit="1" customWidth="1"/>
    <col min="13062" max="13063" width="18.5703125" bestFit="1" customWidth="1"/>
    <col min="13064" max="13064" width="17" bestFit="1" customWidth="1"/>
    <col min="13065" max="13065" width="17.5703125" bestFit="1" customWidth="1"/>
    <col min="13066" max="13067" width="16.42578125" bestFit="1" customWidth="1"/>
    <col min="13068" max="13070" width="14.85546875" bestFit="1" customWidth="1"/>
    <col min="13071" max="13073" width="16.42578125" bestFit="1" customWidth="1"/>
    <col min="13074" max="13074" width="14.85546875" bestFit="1" customWidth="1"/>
    <col min="13075" max="13075" width="12.7109375" bestFit="1" customWidth="1"/>
    <col min="13076" max="13076" width="14.85546875" bestFit="1" customWidth="1"/>
    <col min="13077" max="13077" width="16.42578125" bestFit="1" customWidth="1"/>
    <col min="13313" max="13313" width="27.5703125" bestFit="1" customWidth="1"/>
    <col min="13315" max="13315" width="23.5703125" bestFit="1" customWidth="1"/>
    <col min="13316" max="13316" width="23.5703125" customWidth="1"/>
    <col min="13317" max="13317" width="14" bestFit="1" customWidth="1"/>
    <col min="13318" max="13319" width="18.5703125" bestFit="1" customWidth="1"/>
    <col min="13320" max="13320" width="17" bestFit="1" customWidth="1"/>
    <col min="13321" max="13321" width="17.5703125" bestFit="1" customWidth="1"/>
    <col min="13322" max="13323" width="16.42578125" bestFit="1" customWidth="1"/>
    <col min="13324" max="13326" width="14.85546875" bestFit="1" customWidth="1"/>
    <col min="13327" max="13329" width="16.42578125" bestFit="1" customWidth="1"/>
    <col min="13330" max="13330" width="14.85546875" bestFit="1" customWidth="1"/>
    <col min="13331" max="13331" width="12.7109375" bestFit="1" customWidth="1"/>
    <col min="13332" max="13332" width="14.85546875" bestFit="1" customWidth="1"/>
    <col min="13333" max="13333" width="16.42578125" bestFit="1" customWidth="1"/>
    <col min="13569" max="13569" width="27.5703125" bestFit="1" customWidth="1"/>
    <col min="13571" max="13571" width="23.5703125" bestFit="1" customWidth="1"/>
    <col min="13572" max="13572" width="23.5703125" customWidth="1"/>
    <col min="13573" max="13573" width="14" bestFit="1" customWidth="1"/>
    <col min="13574" max="13575" width="18.5703125" bestFit="1" customWidth="1"/>
    <col min="13576" max="13576" width="17" bestFit="1" customWidth="1"/>
    <col min="13577" max="13577" width="17.5703125" bestFit="1" customWidth="1"/>
    <col min="13578" max="13579" width="16.42578125" bestFit="1" customWidth="1"/>
    <col min="13580" max="13582" width="14.85546875" bestFit="1" customWidth="1"/>
    <col min="13583" max="13585" width="16.42578125" bestFit="1" customWidth="1"/>
    <col min="13586" max="13586" width="14.85546875" bestFit="1" customWidth="1"/>
    <col min="13587" max="13587" width="12.7109375" bestFit="1" customWidth="1"/>
    <col min="13588" max="13588" width="14.85546875" bestFit="1" customWidth="1"/>
    <col min="13589" max="13589" width="16.42578125" bestFit="1" customWidth="1"/>
    <col min="13825" max="13825" width="27.5703125" bestFit="1" customWidth="1"/>
    <col min="13827" max="13827" width="23.5703125" bestFit="1" customWidth="1"/>
    <col min="13828" max="13828" width="23.5703125" customWidth="1"/>
    <col min="13829" max="13829" width="14" bestFit="1" customWidth="1"/>
    <col min="13830" max="13831" width="18.5703125" bestFit="1" customWidth="1"/>
    <col min="13832" max="13832" width="17" bestFit="1" customWidth="1"/>
    <col min="13833" max="13833" width="17.5703125" bestFit="1" customWidth="1"/>
    <col min="13834" max="13835" width="16.42578125" bestFit="1" customWidth="1"/>
    <col min="13836" max="13838" width="14.85546875" bestFit="1" customWidth="1"/>
    <col min="13839" max="13841" width="16.42578125" bestFit="1" customWidth="1"/>
    <col min="13842" max="13842" width="14.85546875" bestFit="1" customWidth="1"/>
    <col min="13843" max="13843" width="12.7109375" bestFit="1" customWidth="1"/>
    <col min="13844" max="13844" width="14.85546875" bestFit="1" customWidth="1"/>
    <col min="13845" max="13845" width="16.42578125" bestFit="1" customWidth="1"/>
    <col min="14081" max="14081" width="27.5703125" bestFit="1" customWidth="1"/>
    <col min="14083" max="14083" width="23.5703125" bestFit="1" customWidth="1"/>
    <col min="14084" max="14084" width="23.5703125" customWidth="1"/>
    <col min="14085" max="14085" width="14" bestFit="1" customWidth="1"/>
    <col min="14086" max="14087" width="18.5703125" bestFit="1" customWidth="1"/>
    <col min="14088" max="14088" width="17" bestFit="1" customWidth="1"/>
    <col min="14089" max="14089" width="17.5703125" bestFit="1" customWidth="1"/>
    <col min="14090" max="14091" width="16.42578125" bestFit="1" customWidth="1"/>
    <col min="14092" max="14094" width="14.85546875" bestFit="1" customWidth="1"/>
    <col min="14095" max="14097" width="16.42578125" bestFit="1" customWidth="1"/>
    <col min="14098" max="14098" width="14.85546875" bestFit="1" customWidth="1"/>
    <col min="14099" max="14099" width="12.7109375" bestFit="1" customWidth="1"/>
    <col min="14100" max="14100" width="14.85546875" bestFit="1" customWidth="1"/>
    <col min="14101" max="14101" width="16.42578125" bestFit="1" customWidth="1"/>
    <col min="14337" max="14337" width="27.5703125" bestFit="1" customWidth="1"/>
    <col min="14339" max="14339" width="23.5703125" bestFit="1" customWidth="1"/>
    <col min="14340" max="14340" width="23.5703125" customWidth="1"/>
    <col min="14341" max="14341" width="14" bestFit="1" customWidth="1"/>
    <col min="14342" max="14343" width="18.5703125" bestFit="1" customWidth="1"/>
    <col min="14344" max="14344" width="17" bestFit="1" customWidth="1"/>
    <col min="14345" max="14345" width="17.5703125" bestFit="1" customWidth="1"/>
    <col min="14346" max="14347" width="16.42578125" bestFit="1" customWidth="1"/>
    <col min="14348" max="14350" width="14.85546875" bestFit="1" customWidth="1"/>
    <col min="14351" max="14353" width="16.42578125" bestFit="1" customWidth="1"/>
    <col min="14354" max="14354" width="14.85546875" bestFit="1" customWidth="1"/>
    <col min="14355" max="14355" width="12.7109375" bestFit="1" customWidth="1"/>
    <col min="14356" max="14356" width="14.85546875" bestFit="1" customWidth="1"/>
    <col min="14357" max="14357" width="16.42578125" bestFit="1" customWidth="1"/>
    <col min="14593" max="14593" width="27.5703125" bestFit="1" customWidth="1"/>
    <col min="14595" max="14595" width="23.5703125" bestFit="1" customWidth="1"/>
    <col min="14596" max="14596" width="23.5703125" customWidth="1"/>
    <col min="14597" max="14597" width="14" bestFit="1" customWidth="1"/>
    <col min="14598" max="14599" width="18.5703125" bestFit="1" customWidth="1"/>
    <col min="14600" max="14600" width="17" bestFit="1" customWidth="1"/>
    <col min="14601" max="14601" width="17.5703125" bestFit="1" customWidth="1"/>
    <col min="14602" max="14603" width="16.42578125" bestFit="1" customWidth="1"/>
    <col min="14604" max="14606" width="14.85546875" bestFit="1" customWidth="1"/>
    <col min="14607" max="14609" width="16.42578125" bestFit="1" customWidth="1"/>
    <col min="14610" max="14610" width="14.85546875" bestFit="1" customWidth="1"/>
    <col min="14611" max="14611" width="12.7109375" bestFit="1" customWidth="1"/>
    <col min="14612" max="14612" width="14.85546875" bestFit="1" customWidth="1"/>
    <col min="14613" max="14613" width="16.42578125" bestFit="1" customWidth="1"/>
    <col min="14849" max="14849" width="27.5703125" bestFit="1" customWidth="1"/>
    <col min="14851" max="14851" width="23.5703125" bestFit="1" customWidth="1"/>
    <col min="14852" max="14852" width="23.5703125" customWidth="1"/>
    <col min="14853" max="14853" width="14" bestFit="1" customWidth="1"/>
    <col min="14854" max="14855" width="18.5703125" bestFit="1" customWidth="1"/>
    <col min="14856" max="14856" width="17" bestFit="1" customWidth="1"/>
    <col min="14857" max="14857" width="17.5703125" bestFit="1" customWidth="1"/>
    <col min="14858" max="14859" width="16.42578125" bestFit="1" customWidth="1"/>
    <col min="14860" max="14862" width="14.85546875" bestFit="1" customWidth="1"/>
    <col min="14863" max="14865" width="16.42578125" bestFit="1" customWidth="1"/>
    <col min="14866" max="14866" width="14.85546875" bestFit="1" customWidth="1"/>
    <col min="14867" max="14867" width="12.7109375" bestFit="1" customWidth="1"/>
    <col min="14868" max="14868" width="14.85546875" bestFit="1" customWidth="1"/>
    <col min="14869" max="14869" width="16.42578125" bestFit="1" customWidth="1"/>
    <col min="15105" max="15105" width="27.5703125" bestFit="1" customWidth="1"/>
    <col min="15107" max="15107" width="23.5703125" bestFit="1" customWidth="1"/>
    <col min="15108" max="15108" width="23.5703125" customWidth="1"/>
    <col min="15109" max="15109" width="14" bestFit="1" customWidth="1"/>
    <col min="15110" max="15111" width="18.5703125" bestFit="1" customWidth="1"/>
    <col min="15112" max="15112" width="17" bestFit="1" customWidth="1"/>
    <col min="15113" max="15113" width="17.5703125" bestFit="1" customWidth="1"/>
    <col min="15114" max="15115" width="16.42578125" bestFit="1" customWidth="1"/>
    <col min="15116" max="15118" width="14.85546875" bestFit="1" customWidth="1"/>
    <col min="15119" max="15121" width="16.42578125" bestFit="1" customWidth="1"/>
    <col min="15122" max="15122" width="14.85546875" bestFit="1" customWidth="1"/>
    <col min="15123" max="15123" width="12.7109375" bestFit="1" customWidth="1"/>
    <col min="15124" max="15124" width="14.85546875" bestFit="1" customWidth="1"/>
    <col min="15125" max="15125" width="16.42578125" bestFit="1" customWidth="1"/>
    <col min="15361" max="15361" width="27.5703125" bestFit="1" customWidth="1"/>
    <col min="15363" max="15363" width="23.5703125" bestFit="1" customWidth="1"/>
    <col min="15364" max="15364" width="23.5703125" customWidth="1"/>
    <col min="15365" max="15365" width="14" bestFit="1" customWidth="1"/>
    <col min="15366" max="15367" width="18.5703125" bestFit="1" customWidth="1"/>
    <col min="15368" max="15368" width="17" bestFit="1" customWidth="1"/>
    <col min="15369" max="15369" width="17.5703125" bestFit="1" customWidth="1"/>
    <col min="15370" max="15371" width="16.42578125" bestFit="1" customWidth="1"/>
    <col min="15372" max="15374" width="14.85546875" bestFit="1" customWidth="1"/>
    <col min="15375" max="15377" width="16.42578125" bestFit="1" customWidth="1"/>
    <col min="15378" max="15378" width="14.85546875" bestFit="1" customWidth="1"/>
    <col min="15379" max="15379" width="12.7109375" bestFit="1" customWidth="1"/>
    <col min="15380" max="15380" width="14.85546875" bestFit="1" customWidth="1"/>
    <col min="15381" max="15381" width="16.42578125" bestFit="1" customWidth="1"/>
    <col min="15617" max="15617" width="27.5703125" bestFit="1" customWidth="1"/>
    <col min="15619" max="15619" width="23.5703125" bestFit="1" customWidth="1"/>
    <col min="15620" max="15620" width="23.5703125" customWidth="1"/>
    <col min="15621" max="15621" width="14" bestFit="1" customWidth="1"/>
    <col min="15622" max="15623" width="18.5703125" bestFit="1" customWidth="1"/>
    <col min="15624" max="15624" width="17" bestFit="1" customWidth="1"/>
    <col min="15625" max="15625" width="17.5703125" bestFit="1" customWidth="1"/>
    <col min="15626" max="15627" width="16.42578125" bestFit="1" customWidth="1"/>
    <col min="15628" max="15630" width="14.85546875" bestFit="1" customWidth="1"/>
    <col min="15631" max="15633" width="16.42578125" bestFit="1" customWidth="1"/>
    <col min="15634" max="15634" width="14.85546875" bestFit="1" customWidth="1"/>
    <col min="15635" max="15635" width="12.7109375" bestFit="1" customWidth="1"/>
    <col min="15636" max="15636" width="14.85546875" bestFit="1" customWidth="1"/>
    <col min="15637" max="15637" width="16.42578125" bestFit="1" customWidth="1"/>
    <col min="15873" max="15873" width="27.5703125" bestFit="1" customWidth="1"/>
    <col min="15875" max="15875" width="23.5703125" bestFit="1" customWidth="1"/>
    <col min="15876" max="15876" width="23.5703125" customWidth="1"/>
    <col min="15877" max="15877" width="14" bestFit="1" customWidth="1"/>
    <col min="15878" max="15879" width="18.5703125" bestFit="1" customWidth="1"/>
    <col min="15880" max="15880" width="17" bestFit="1" customWidth="1"/>
    <col min="15881" max="15881" width="17.5703125" bestFit="1" customWidth="1"/>
    <col min="15882" max="15883" width="16.42578125" bestFit="1" customWidth="1"/>
    <col min="15884" max="15886" width="14.85546875" bestFit="1" customWidth="1"/>
    <col min="15887" max="15889" width="16.42578125" bestFit="1" customWidth="1"/>
    <col min="15890" max="15890" width="14.85546875" bestFit="1" customWidth="1"/>
    <col min="15891" max="15891" width="12.7109375" bestFit="1" customWidth="1"/>
    <col min="15892" max="15892" width="14.85546875" bestFit="1" customWidth="1"/>
    <col min="15893" max="15893" width="16.42578125" bestFit="1" customWidth="1"/>
    <col min="16129" max="16129" width="27.5703125" bestFit="1" customWidth="1"/>
    <col min="16131" max="16131" width="23.5703125" bestFit="1" customWidth="1"/>
    <col min="16132" max="16132" width="23.5703125" customWidth="1"/>
    <col min="16133" max="16133" width="14" bestFit="1" customWidth="1"/>
    <col min="16134" max="16135" width="18.5703125" bestFit="1" customWidth="1"/>
    <col min="16136" max="16136" width="17" bestFit="1" customWidth="1"/>
    <col min="16137" max="16137" width="17.5703125" bestFit="1" customWidth="1"/>
    <col min="16138" max="16139" width="16.42578125" bestFit="1" customWidth="1"/>
    <col min="16140" max="16142" width="14.85546875" bestFit="1" customWidth="1"/>
    <col min="16143" max="16145" width="16.42578125" bestFit="1" customWidth="1"/>
    <col min="16146" max="16146" width="14.85546875" bestFit="1" customWidth="1"/>
    <col min="16147" max="16147" width="12.7109375" bestFit="1" customWidth="1"/>
    <col min="16148" max="16148" width="14.85546875" bestFit="1" customWidth="1"/>
    <col min="16149" max="16149" width="16.42578125" bestFit="1" customWidth="1"/>
  </cols>
  <sheetData>
    <row r="1" spans="1:22" ht="12" customHeight="1" x14ac:dyDescent="0.25">
      <c r="A1"/>
      <c r="B1"/>
      <c r="C1"/>
      <c r="D1"/>
      <c r="E1"/>
      <c r="F1"/>
      <c r="G1"/>
      <c r="H1"/>
      <c r="I1"/>
      <c r="J1"/>
      <c r="K1"/>
      <c r="L1"/>
      <c r="M1"/>
      <c r="N1"/>
      <c r="O1"/>
      <c r="P1"/>
      <c r="Q1"/>
      <c r="R1"/>
      <c r="S1"/>
      <c r="T1"/>
      <c r="U1"/>
      <c r="V1"/>
    </row>
    <row r="2" spans="1:22" x14ac:dyDescent="0.25">
      <c r="A2" s="1" t="s">
        <v>1129</v>
      </c>
      <c r="B2"/>
      <c r="C2"/>
      <c r="D2"/>
      <c r="E2"/>
      <c r="F2"/>
      <c r="G2"/>
      <c r="H2"/>
      <c r="I2"/>
      <c r="J2"/>
      <c r="K2"/>
      <c r="L2"/>
      <c r="M2"/>
      <c r="N2"/>
      <c r="O2"/>
      <c r="P2"/>
      <c r="Q2"/>
      <c r="R2"/>
      <c r="S2"/>
      <c r="T2"/>
      <c r="U2"/>
      <c r="V2"/>
    </row>
    <row r="3" spans="1:22" x14ac:dyDescent="0.25">
      <c r="A3"/>
      <c r="B3"/>
      <c r="C3"/>
      <c r="D3"/>
      <c r="E3"/>
      <c r="F3"/>
      <c r="G3"/>
      <c r="H3"/>
      <c r="I3"/>
      <c r="J3"/>
      <c r="K3"/>
      <c r="L3"/>
      <c r="M3"/>
      <c r="N3"/>
      <c r="O3"/>
      <c r="P3"/>
      <c r="Q3"/>
      <c r="R3"/>
      <c r="S3"/>
      <c r="T3"/>
      <c r="U3"/>
      <c r="V3"/>
    </row>
    <row r="5" spans="1:22" x14ac:dyDescent="0.25">
      <c r="A5" s="298">
        <v>2005</v>
      </c>
      <c r="B5" s="299"/>
      <c r="C5" s="298" t="s">
        <v>1019</v>
      </c>
      <c r="D5" s="299"/>
      <c r="E5" s="299"/>
      <c r="F5" s="298" t="s">
        <v>1020</v>
      </c>
      <c r="G5" s="299"/>
      <c r="H5" s="300"/>
      <c r="I5" s="299"/>
      <c r="J5" s="299"/>
      <c r="K5" s="299"/>
      <c r="L5" s="299"/>
      <c r="M5" s="299"/>
      <c r="N5" s="299"/>
      <c r="O5" s="299"/>
      <c r="P5" s="299"/>
    </row>
    <row r="6" spans="1:22" s="5" customFormat="1" x14ac:dyDescent="0.25">
      <c r="A6" s="302" t="s">
        <v>1021</v>
      </c>
      <c r="B6" s="302" t="s">
        <v>1022</v>
      </c>
      <c r="C6" s="302" t="s">
        <v>7</v>
      </c>
      <c r="D6" s="302" t="s">
        <v>1023</v>
      </c>
      <c r="E6" s="302" t="s">
        <v>271</v>
      </c>
      <c r="F6" s="302" t="s">
        <v>1024</v>
      </c>
      <c r="G6" s="303" t="s">
        <v>1025</v>
      </c>
      <c r="H6" s="302" t="s">
        <v>1026</v>
      </c>
      <c r="I6" s="302" t="s">
        <v>1027</v>
      </c>
      <c r="J6" s="302" t="s">
        <v>1028</v>
      </c>
      <c r="K6" s="302" t="s">
        <v>1029</v>
      </c>
      <c r="L6" s="302" t="s">
        <v>1030</v>
      </c>
      <c r="M6" s="302" t="s">
        <v>1031</v>
      </c>
      <c r="N6" s="302" t="s">
        <v>1032</v>
      </c>
      <c r="O6" s="302" t="s">
        <v>1033</v>
      </c>
      <c r="P6" s="302" t="s">
        <v>1034</v>
      </c>
      <c r="Q6" s="302" t="s">
        <v>1035</v>
      </c>
      <c r="R6" s="302" t="s">
        <v>1036</v>
      </c>
      <c r="S6" s="302" t="s">
        <v>1037</v>
      </c>
      <c r="T6" s="302" t="s">
        <v>1038</v>
      </c>
      <c r="U6" s="302" t="s">
        <v>1039</v>
      </c>
    </row>
    <row r="7" spans="1:22" x14ac:dyDescent="0.25">
      <c r="A7" s="304" t="s">
        <v>212</v>
      </c>
      <c r="B7" s="304" t="s">
        <v>273</v>
      </c>
      <c r="C7" s="304" t="s">
        <v>10</v>
      </c>
      <c r="D7" s="304" t="s">
        <v>580</v>
      </c>
      <c r="E7" s="305" t="s">
        <v>1040</v>
      </c>
      <c r="F7" s="305" t="s">
        <v>1040</v>
      </c>
      <c r="G7" s="306" t="s">
        <v>1040</v>
      </c>
      <c r="H7" s="305" t="s">
        <v>1040</v>
      </c>
      <c r="I7" s="305" t="s">
        <v>1040</v>
      </c>
      <c r="J7" s="305" t="s">
        <v>1040</v>
      </c>
      <c r="K7" s="305" t="s">
        <v>1040</v>
      </c>
      <c r="L7" s="305" t="s">
        <v>1040</v>
      </c>
      <c r="M7" s="305" t="s">
        <v>1040</v>
      </c>
      <c r="N7" s="305" t="s">
        <v>1040</v>
      </c>
      <c r="O7" s="305" t="s">
        <v>1040</v>
      </c>
      <c r="P7" s="305" t="s">
        <v>1040</v>
      </c>
      <c r="Q7" s="305" t="s">
        <v>1040</v>
      </c>
      <c r="R7" s="305" t="s">
        <v>1040</v>
      </c>
      <c r="S7" s="305" t="s">
        <v>1040</v>
      </c>
      <c r="T7" s="305" t="s">
        <v>1040</v>
      </c>
      <c r="U7" s="305" t="s">
        <v>1040</v>
      </c>
      <c r="V7"/>
    </row>
    <row r="8" spans="1:22" x14ac:dyDescent="0.25">
      <c r="A8" s="304" t="s">
        <v>13</v>
      </c>
      <c r="B8" s="304" t="s">
        <v>274</v>
      </c>
      <c r="C8" s="304" t="s">
        <v>1041</v>
      </c>
      <c r="D8" s="304" t="s">
        <v>582</v>
      </c>
      <c r="E8" s="305">
        <v>3129678</v>
      </c>
      <c r="F8" s="305">
        <v>166172033443.50156</v>
      </c>
      <c r="G8" s="306">
        <v>129689428665.89786</v>
      </c>
      <c r="H8" s="305">
        <v>-1208992942.0321977</v>
      </c>
      <c r="I8" s="305">
        <v>21829247188.23436</v>
      </c>
      <c r="J8" s="305">
        <v>15862350531.401556</v>
      </c>
      <c r="K8" s="305">
        <v>4519940973.3159561</v>
      </c>
      <c r="L8" s="305">
        <v>7387326195.1311646</v>
      </c>
      <c r="M8" s="305">
        <v>195098714.01728034</v>
      </c>
      <c r="N8" s="305">
        <v>1958932236.1474702</v>
      </c>
      <c r="O8" s="305">
        <v>1797058783.6382918</v>
      </c>
      <c r="P8" s="307">
        <v>0</v>
      </c>
      <c r="Q8" s="307">
        <v>0</v>
      </c>
      <c r="R8" s="307">
        <v>0</v>
      </c>
      <c r="S8" s="307">
        <v>3993629.1513918173</v>
      </c>
      <c r="T8" s="307">
        <v>0</v>
      </c>
      <c r="U8" s="307">
        <v>3993629.1513918173</v>
      </c>
      <c r="V8"/>
    </row>
    <row r="9" spans="1:22" x14ac:dyDescent="0.25">
      <c r="A9" s="304" t="s">
        <v>14</v>
      </c>
      <c r="B9" s="304" t="s">
        <v>275</v>
      </c>
      <c r="C9" s="304" t="s">
        <v>1042</v>
      </c>
      <c r="D9" s="304" t="s">
        <v>600</v>
      </c>
      <c r="E9" s="305">
        <v>32853798</v>
      </c>
      <c r="F9" s="305">
        <v>993795028018.08508</v>
      </c>
      <c r="G9" s="306">
        <v>74049042675.230133</v>
      </c>
      <c r="H9" s="305">
        <v>37274098891.718658</v>
      </c>
      <c r="I9" s="305">
        <v>362896128021.89246</v>
      </c>
      <c r="J9" s="305">
        <v>519575758429.24384</v>
      </c>
      <c r="K9" s="305">
        <v>29654316551.639488</v>
      </c>
      <c r="L9" s="305">
        <v>33570688289.806522</v>
      </c>
      <c r="M9" s="305">
        <v>6186615982.2942009</v>
      </c>
      <c r="N9" s="305">
        <v>821236789.61676145</v>
      </c>
      <c r="O9" s="305">
        <v>12624339680.310568</v>
      </c>
      <c r="P9" s="307">
        <v>171877909787.3891</v>
      </c>
      <c r="Q9" s="307">
        <v>264300874187.52841</v>
      </c>
      <c r="R9" s="307">
        <v>0</v>
      </c>
      <c r="S9" s="307">
        <v>0</v>
      </c>
      <c r="T9" s="307">
        <v>539777160.65876627</v>
      </c>
      <c r="U9" s="307">
        <v>436718561135.57623</v>
      </c>
      <c r="V9"/>
    </row>
    <row r="10" spans="1:22" x14ac:dyDescent="0.25">
      <c r="A10" s="304" t="s">
        <v>213</v>
      </c>
      <c r="B10" s="304" t="s">
        <v>276</v>
      </c>
      <c r="C10" s="304" t="s">
        <v>1043</v>
      </c>
      <c r="D10" s="304" t="s">
        <v>600</v>
      </c>
      <c r="E10" s="305" t="s">
        <v>1040</v>
      </c>
      <c r="F10" s="305" t="s">
        <v>1040</v>
      </c>
      <c r="G10" s="306" t="s">
        <v>1040</v>
      </c>
      <c r="H10" s="305" t="s">
        <v>1040</v>
      </c>
      <c r="I10" s="305" t="s">
        <v>1040</v>
      </c>
      <c r="J10" s="305" t="s">
        <v>1040</v>
      </c>
      <c r="K10" s="305" t="s">
        <v>1040</v>
      </c>
      <c r="L10" s="305" t="s">
        <v>1040</v>
      </c>
      <c r="M10" s="305" t="s">
        <v>1040</v>
      </c>
      <c r="N10" s="305" t="s">
        <v>1040</v>
      </c>
      <c r="O10" s="305" t="s">
        <v>1040</v>
      </c>
      <c r="P10" s="305" t="s">
        <v>1040</v>
      </c>
      <c r="Q10" s="305" t="s">
        <v>1040</v>
      </c>
      <c r="R10" s="305" t="s">
        <v>1040</v>
      </c>
      <c r="S10" s="305" t="s">
        <v>1040</v>
      </c>
      <c r="T10" s="305" t="s">
        <v>1040</v>
      </c>
      <c r="U10" s="305" t="s">
        <v>1040</v>
      </c>
      <c r="V10"/>
    </row>
    <row r="11" spans="1:22" x14ac:dyDescent="0.25">
      <c r="A11" s="304" t="s">
        <v>214</v>
      </c>
      <c r="B11" s="304" t="s">
        <v>1044</v>
      </c>
      <c r="C11" s="304" t="s">
        <v>1040</v>
      </c>
      <c r="D11" s="304" t="s">
        <v>568</v>
      </c>
      <c r="E11" s="305" t="s">
        <v>1040</v>
      </c>
      <c r="F11" s="305" t="s">
        <v>1040</v>
      </c>
      <c r="G11" s="306" t="s">
        <v>1040</v>
      </c>
      <c r="H11" s="305" t="s">
        <v>1040</v>
      </c>
      <c r="I11" s="305" t="s">
        <v>1040</v>
      </c>
      <c r="J11" s="305" t="s">
        <v>1040</v>
      </c>
      <c r="K11" s="305" t="s">
        <v>1040</v>
      </c>
      <c r="L11" s="305" t="s">
        <v>1040</v>
      </c>
      <c r="M11" s="305" t="s">
        <v>1040</v>
      </c>
      <c r="N11" s="305" t="s">
        <v>1040</v>
      </c>
      <c r="O11" s="305" t="s">
        <v>1040</v>
      </c>
      <c r="P11" s="305" t="s">
        <v>1040</v>
      </c>
      <c r="Q11" s="305" t="s">
        <v>1040</v>
      </c>
      <c r="R11" s="305" t="s">
        <v>1040</v>
      </c>
      <c r="S11" s="305" t="s">
        <v>1040</v>
      </c>
      <c r="T11" s="305" t="s">
        <v>1040</v>
      </c>
      <c r="U11" s="305" t="s">
        <v>1040</v>
      </c>
      <c r="V11"/>
    </row>
    <row r="12" spans="1:22" x14ac:dyDescent="0.25">
      <c r="A12" s="304" t="s">
        <v>15</v>
      </c>
      <c r="B12" s="304" t="s">
        <v>278</v>
      </c>
      <c r="C12" s="304" t="s">
        <v>1045</v>
      </c>
      <c r="D12" s="304" t="s">
        <v>582</v>
      </c>
      <c r="E12" s="305">
        <v>15941392</v>
      </c>
      <c r="F12" s="305">
        <v>220050109661.36966</v>
      </c>
      <c r="G12" s="306">
        <v>-22106013269.538452</v>
      </c>
      <c r="H12" s="305">
        <v>-16153986213.926943</v>
      </c>
      <c r="I12" s="305">
        <v>46184347122.784187</v>
      </c>
      <c r="J12" s="305">
        <v>212125762022.05087</v>
      </c>
      <c r="K12" s="305">
        <v>10075590821.620707</v>
      </c>
      <c r="L12" s="305">
        <v>4440700569.9877319</v>
      </c>
      <c r="M12" s="305">
        <v>6252536607.2052212</v>
      </c>
      <c r="N12" s="305">
        <v>13900758245.462435</v>
      </c>
      <c r="O12" s="305">
        <v>1271191655.7568581</v>
      </c>
      <c r="P12" s="307">
        <v>176184984122.01791</v>
      </c>
      <c r="Q12" s="307">
        <v>0</v>
      </c>
      <c r="R12" s="307">
        <v>0</v>
      </c>
      <c r="S12" s="307">
        <v>0</v>
      </c>
      <c r="T12" s="307">
        <v>0</v>
      </c>
      <c r="U12" s="307">
        <v>176184984122.01791</v>
      </c>
      <c r="V12"/>
    </row>
    <row r="13" spans="1:22" x14ac:dyDescent="0.25">
      <c r="A13" s="304" t="s">
        <v>16</v>
      </c>
      <c r="B13" s="304" t="s">
        <v>279</v>
      </c>
      <c r="C13" s="304" t="s">
        <v>1040</v>
      </c>
      <c r="D13" s="304" t="s">
        <v>568</v>
      </c>
      <c r="E13" s="305" t="s">
        <v>1040</v>
      </c>
      <c r="F13" s="305" t="s">
        <v>1040</v>
      </c>
      <c r="G13" s="306" t="s">
        <v>1040</v>
      </c>
      <c r="H13" s="305" t="s">
        <v>1040</v>
      </c>
      <c r="I13" s="305" t="s">
        <v>1040</v>
      </c>
      <c r="J13" s="305" t="s">
        <v>1040</v>
      </c>
      <c r="K13" s="305" t="s">
        <v>1040</v>
      </c>
      <c r="L13" s="305" t="s">
        <v>1040</v>
      </c>
      <c r="M13" s="305" t="s">
        <v>1040</v>
      </c>
      <c r="N13" s="305" t="s">
        <v>1040</v>
      </c>
      <c r="O13" s="305" t="s">
        <v>1040</v>
      </c>
      <c r="P13" s="305" t="s">
        <v>1040</v>
      </c>
      <c r="Q13" s="305" t="s">
        <v>1040</v>
      </c>
      <c r="R13" s="305" t="s">
        <v>1040</v>
      </c>
      <c r="S13" s="305" t="s">
        <v>1040</v>
      </c>
      <c r="T13" s="305" t="s">
        <v>1040</v>
      </c>
      <c r="U13" s="305" t="s">
        <v>1040</v>
      </c>
      <c r="V13"/>
    </row>
    <row r="14" spans="1:22" x14ac:dyDescent="0.25">
      <c r="A14" s="304" t="s">
        <v>17</v>
      </c>
      <c r="B14" s="304" t="s">
        <v>280</v>
      </c>
      <c r="C14" s="304" t="s">
        <v>1046</v>
      </c>
      <c r="D14" s="304" t="s">
        <v>600</v>
      </c>
      <c r="E14" s="305">
        <v>38747148</v>
      </c>
      <c r="F14" s="305">
        <v>2760797768452.2114</v>
      </c>
      <c r="G14" s="306">
        <v>1952114556311.8467</v>
      </c>
      <c r="H14" s="305">
        <v>-8171328824.5224104</v>
      </c>
      <c r="I14" s="305">
        <v>419044406171.22327</v>
      </c>
      <c r="J14" s="305">
        <v>397810134793.66406</v>
      </c>
      <c r="K14" s="305">
        <v>193585429460.62048</v>
      </c>
      <c r="L14" s="305">
        <v>68203933422.645203</v>
      </c>
      <c r="M14" s="305">
        <v>10320541950.244633</v>
      </c>
      <c r="N14" s="305">
        <v>7632597752.528183</v>
      </c>
      <c r="O14" s="305">
        <v>12395137597.446728</v>
      </c>
      <c r="P14" s="307">
        <v>53373482684.75634</v>
      </c>
      <c r="Q14" s="307">
        <v>46719044552.53157</v>
      </c>
      <c r="R14" s="307">
        <v>0</v>
      </c>
      <c r="S14" s="307">
        <v>0</v>
      </c>
      <c r="T14" s="307">
        <v>5579967372.890913</v>
      </c>
      <c r="U14" s="307">
        <v>105672494610.17882</v>
      </c>
      <c r="V14"/>
    </row>
    <row r="15" spans="1:22" x14ac:dyDescent="0.25">
      <c r="A15" s="304" t="s">
        <v>18</v>
      </c>
      <c r="B15" s="304" t="s">
        <v>281</v>
      </c>
      <c r="C15" s="304" t="s">
        <v>1041</v>
      </c>
      <c r="D15" s="304" t="s">
        <v>582</v>
      </c>
      <c r="E15" s="305">
        <v>3016312</v>
      </c>
      <c r="F15" s="305">
        <v>88047142448.025375</v>
      </c>
      <c r="G15" s="306">
        <v>67431291866.240143</v>
      </c>
      <c r="H15" s="305">
        <v>-1476107280.6504471</v>
      </c>
      <c r="I15" s="305">
        <v>12624519290.014593</v>
      </c>
      <c r="J15" s="305">
        <v>9467438572.4210911</v>
      </c>
      <c r="K15" s="305">
        <v>4765342886.108119</v>
      </c>
      <c r="L15" s="305">
        <v>3139838905.2439394</v>
      </c>
      <c r="M15" s="305">
        <v>27808841.78645958</v>
      </c>
      <c r="N15" s="305">
        <v>59667661.215467766</v>
      </c>
      <c r="O15" s="305">
        <v>1124701576.7167203</v>
      </c>
      <c r="P15" s="307">
        <v>0</v>
      </c>
      <c r="Q15" s="307">
        <v>0</v>
      </c>
      <c r="R15" s="307">
        <v>0</v>
      </c>
      <c r="S15" s="307">
        <v>0</v>
      </c>
      <c r="T15" s="307">
        <v>350078701.35038477</v>
      </c>
      <c r="U15" s="307">
        <v>350078701.35038477</v>
      </c>
      <c r="V15"/>
    </row>
    <row r="16" spans="1:22" x14ac:dyDescent="0.25">
      <c r="A16" s="304" t="s">
        <v>216</v>
      </c>
      <c r="B16" s="304" t="s">
        <v>282</v>
      </c>
      <c r="C16" s="304" t="s">
        <v>1040</v>
      </c>
      <c r="D16" s="304" t="s">
        <v>568</v>
      </c>
      <c r="E16" s="305" t="s">
        <v>1040</v>
      </c>
      <c r="F16" s="305" t="s">
        <v>1040</v>
      </c>
      <c r="G16" s="306" t="s">
        <v>1040</v>
      </c>
      <c r="H16" s="305" t="s">
        <v>1040</v>
      </c>
      <c r="I16" s="305" t="s">
        <v>1040</v>
      </c>
      <c r="J16" s="305" t="s">
        <v>1040</v>
      </c>
      <c r="K16" s="305" t="s">
        <v>1040</v>
      </c>
      <c r="L16" s="305" t="s">
        <v>1040</v>
      </c>
      <c r="M16" s="305" t="s">
        <v>1040</v>
      </c>
      <c r="N16" s="305" t="s">
        <v>1040</v>
      </c>
      <c r="O16" s="305" t="s">
        <v>1040</v>
      </c>
      <c r="P16" s="305" t="s">
        <v>1040</v>
      </c>
      <c r="Q16" s="305" t="s">
        <v>1040</v>
      </c>
      <c r="R16" s="305" t="s">
        <v>1040</v>
      </c>
      <c r="S16" s="305" t="s">
        <v>1040</v>
      </c>
      <c r="T16" s="305" t="s">
        <v>1040</v>
      </c>
      <c r="U16" s="305" t="s">
        <v>1040</v>
      </c>
      <c r="V16"/>
    </row>
    <row r="17" spans="1:22" x14ac:dyDescent="0.25">
      <c r="A17" s="304" t="s">
        <v>19</v>
      </c>
      <c r="B17" s="304" t="s">
        <v>283</v>
      </c>
      <c r="C17" s="304" t="s">
        <v>1040</v>
      </c>
      <c r="D17" s="304" t="s">
        <v>570</v>
      </c>
      <c r="E17" s="305">
        <v>20329000</v>
      </c>
      <c r="F17" s="305">
        <v>10546787512475.832</v>
      </c>
      <c r="G17" s="306">
        <v>7854736803299.8232</v>
      </c>
      <c r="H17" s="305">
        <v>-390828055436.99567</v>
      </c>
      <c r="I17" s="305">
        <v>2270155116942.5879</v>
      </c>
      <c r="J17" s="305">
        <v>812723647670.41724</v>
      </c>
      <c r="K17" s="305">
        <v>124783293980.05806</v>
      </c>
      <c r="L17" s="305">
        <v>125746746185.05022</v>
      </c>
      <c r="M17" s="305">
        <v>16341090381.313637</v>
      </c>
      <c r="N17" s="305">
        <v>72989041549.424713</v>
      </c>
      <c r="O17" s="305">
        <v>59605446674.392006</v>
      </c>
      <c r="P17" s="307">
        <v>87607132337.224106</v>
      </c>
      <c r="Q17" s="307">
        <v>108947926942.58954</v>
      </c>
      <c r="R17" s="307">
        <v>27925223712.164463</v>
      </c>
      <c r="S17" s="307">
        <v>2900091455.0038409</v>
      </c>
      <c r="T17" s="307">
        <v>185877654453.19678</v>
      </c>
      <c r="U17" s="307">
        <v>413258028900.17871</v>
      </c>
      <c r="V17"/>
    </row>
    <row r="18" spans="1:22" x14ac:dyDescent="0.25">
      <c r="A18" s="304" t="s">
        <v>20</v>
      </c>
      <c r="B18" s="304" t="s">
        <v>284</v>
      </c>
      <c r="C18" s="304" t="s">
        <v>1040</v>
      </c>
      <c r="D18" s="304" t="s">
        <v>570</v>
      </c>
      <c r="E18" s="305">
        <v>8233299.9999999898</v>
      </c>
      <c r="F18" s="305">
        <v>4698367590056.8984</v>
      </c>
      <c r="G18" s="306">
        <v>3761165147856.7173</v>
      </c>
      <c r="H18" s="305">
        <v>-66137011152.920082</v>
      </c>
      <c r="I18" s="305">
        <v>928708063637.54224</v>
      </c>
      <c r="J18" s="305">
        <v>74631389715.559296</v>
      </c>
      <c r="K18" s="305">
        <v>14899519148.18906</v>
      </c>
      <c r="L18" s="305">
        <v>16506179932.826227</v>
      </c>
      <c r="M18" s="305">
        <v>9888626480.5965042</v>
      </c>
      <c r="N18" s="305">
        <v>1738509994.5057855</v>
      </c>
      <c r="O18" s="305">
        <v>26937537416.914875</v>
      </c>
      <c r="P18" s="307">
        <v>1353463496.713306</v>
      </c>
      <c r="Q18" s="307">
        <v>3128437425.3349886</v>
      </c>
      <c r="R18" s="307">
        <v>0</v>
      </c>
      <c r="S18" s="307">
        <v>15918379.136512861</v>
      </c>
      <c r="T18" s="307">
        <v>163197441.34202513</v>
      </c>
      <c r="U18" s="307">
        <v>4661016742.5268316</v>
      </c>
      <c r="V18"/>
    </row>
    <row r="19" spans="1:22" x14ac:dyDescent="0.25">
      <c r="A19" s="304" t="s">
        <v>21</v>
      </c>
      <c r="B19" s="304" t="s">
        <v>285</v>
      </c>
      <c r="C19" s="304" t="s">
        <v>1041</v>
      </c>
      <c r="D19" s="304" t="s">
        <v>582</v>
      </c>
      <c r="E19" s="305">
        <v>8388000</v>
      </c>
      <c r="F19" s="305">
        <v>128323288881.06007</v>
      </c>
      <c r="G19" s="306">
        <v>1632581615.7351837</v>
      </c>
      <c r="H19" s="305">
        <v>-9348681744.1912994</v>
      </c>
      <c r="I19" s="305">
        <v>38037728312.979126</v>
      </c>
      <c r="J19" s="305">
        <v>98001660696.537064</v>
      </c>
      <c r="K19" s="305">
        <v>11283556644.549618</v>
      </c>
      <c r="L19" s="305">
        <v>7585659070.1139193</v>
      </c>
      <c r="M19" s="305">
        <v>6639730.9181351019</v>
      </c>
      <c r="N19" s="305">
        <v>224039042.31250423</v>
      </c>
      <c r="O19" s="305">
        <v>1781879453.4199815</v>
      </c>
      <c r="P19" s="307">
        <v>64221296034.976585</v>
      </c>
      <c r="Q19" s="307">
        <v>12898590720.246328</v>
      </c>
      <c r="R19" s="307">
        <v>0</v>
      </c>
      <c r="S19" s="307">
        <v>0</v>
      </c>
      <c r="T19" s="307">
        <v>0</v>
      </c>
      <c r="U19" s="307">
        <v>77119886755.222916</v>
      </c>
      <c r="V19"/>
    </row>
    <row r="20" spans="1:22" x14ac:dyDescent="0.25">
      <c r="A20" s="304" t="s">
        <v>286</v>
      </c>
      <c r="B20" s="304" t="s">
        <v>287</v>
      </c>
      <c r="C20" s="304" t="s">
        <v>1040</v>
      </c>
      <c r="D20" s="304" t="s">
        <v>568</v>
      </c>
      <c r="E20" s="305" t="s">
        <v>1040</v>
      </c>
      <c r="F20" s="305" t="s">
        <v>1040</v>
      </c>
      <c r="G20" s="306" t="s">
        <v>1040</v>
      </c>
      <c r="H20" s="305" t="s">
        <v>1040</v>
      </c>
      <c r="I20" s="305" t="s">
        <v>1040</v>
      </c>
      <c r="J20" s="305" t="s">
        <v>1040</v>
      </c>
      <c r="K20" s="305" t="s">
        <v>1040</v>
      </c>
      <c r="L20" s="305" t="s">
        <v>1040</v>
      </c>
      <c r="M20" s="305" t="s">
        <v>1040</v>
      </c>
      <c r="N20" s="305" t="s">
        <v>1040</v>
      </c>
      <c r="O20" s="305" t="s">
        <v>1040</v>
      </c>
      <c r="P20" s="305" t="s">
        <v>1040</v>
      </c>
      <c r="Q20" s="305" t="s">
        <v>1040</v>
      </c>
      <c r="R20" s="305" t="s">
        <v>1040</v>
      </c>
      <c r="S20" s="305" t="s">
        <v>1040</v>
      </c>
      <c r="T20" s="305" t="s">
        <v>1040</v>
      </c>
      <c r="U20" s="305" t="s">
        <v>1040</v>
      </c>
      <c r="V20"/>
    </row>
    <row r="21" spans="1:22" x14ac:dyDescent="0.25">
      <c r="A21" s="304" t="s">
        <v>217</v>
      </c>
      <c r="B21" s="304" t="s">
        <v>288</v>
      </c>
      <c r="C21" s="304" t="s">
        <v>1040</v>
      </c>
      <c r="D21" s="304" t="s">
        <v>568</v>
      </c>
      <c r="E21" s="305">
        <v>726617</v>
      </c>
      <c r="F21" s="305">
        <v>146660959278.92117</v>
      </c>
      <c r="G21" s="306">
        <v>43060103341.416756</v>
      </c>
      <c r="H21" s="305">
        <v>11301338320.194235</v>
      </c>
      <c r="I21" s="305">
        <v>31509403653.606277</v>
      </c>
      <c r="J21" s="305">
        <v>60790113963.703903</v>
      </c>
      <c r="K21" s="305">
        <v>142001308.6474418</v>
      </c>
      <c r="L21" s="305">
        <v>262612763.16878811</v>
      </c>
      <c r="M21" s="305">
        <v>0</v>
      </c>
      <c r="N21" s="305">
        <v>0</v>
      </c>
      <c r="O21" s="305">
        <v>132569875.63269044</v>
      </c>
      <c r="P21" s="307">
        <v>40042830998.19252</v>
      </c>
      <c r="Q21" s="307">
        <v>20210099018.062466</v>
      </c>
      <c r="R21" s="307">
        <v>0</v>
      </c>
      <c r="S21" s="307">
        <v>0</v>
      </c>
      <c r="T21" s="307">
        <v>0</v>
      </c>
      <c r="U21" s="307">
        <v>60252930016.25499</v>
      </c>
      <c r="V21"/>
    </row>
    <row r="22" spans="1:22" x14ac:dyDescent="0.25">
      <c r="A22" s="304" t="s">
        <v>23</v>
      </c>
      <c r="B22" s="304" t="s">
        <v>289</v>
      </c>
      <c r="C22" s="304" t="s">
        <v>10</v>
      </c>
      <c r="D22" s="304" t="s">
        <v>580</v>
      </c>
      <c r="E22" s="305">
        <v>141822276</v>
      </c>
      <c r="F22" s="305">
        <v>1008173202683.2058</v>
      </c>
      <c r="G22" s="306">
        <v>686169465368.95227</v>
      </c>
      <c r="H22" s="305">
        <v>-18561601709.04137</v>
      </c>
      <c r="I22" s="305">
        <v>142829706535.84698</v>
      </c>
      <c r="J22" s="305">
        <v>197735632487.44797</v>
      </c>
      <c r="K22" s="305">
        <v>90834929048.155746</v>
      </c>
      <c r="L22" s="305">
        <v>70259683965.025101</v>
      </c>
      <c r="M22" s="305">
        <v>3987187306.9551702</v>
      </c>
      <c r="N22" s="305">
        <v>3395746307.1464338</v>
      </c>
      <c r="O22" s="305">
        <v>2311184893.6494355</v>
      </c>
      <c r="P22" s="307">
        <v>0</v>
      </c>
      <c r="Q22" s="307">
        <v>26946900966.516094</v>
      </c>
      <c r="R22" s="307">
        <v>0</v>
      </c>
      <c r="S22" s="307">
        <v>0</v>
      </c>
      <c r="T22" s="307">
        <v>0</v>
      </c>
      <c r="U22" s="307">
        <v>26946900966.516094</v>
      </c>
      <c r="V22"/>
    </row>
    <row r="23" spans="1:22" x14ac:dyDescent="0.25">
      <c r="A23" s="304" t="s">
        <v>24</v>
      </c>
      <c r="B23" s="304" t="s">
        <v>290</v>
      </c>
      <c r="C23" s="304" t="s">
        <v>1040</v>
      </c>
      <c r="D23" s="304" t="s">
        <v>568</v>
      </c>
      <c r="E23" s="305" t="s">
        <v>1040</v>
      </c>
      <c r="F23" s="305" t="s">
        <v>1040</v>
      </c>
      <c r="G23" s="306" t="s">
        <v>1040</v>
      </c>
      <c r="H23" s="305" t="s">
        <v>1040</v>
      </c>
      <c r="I23" s="305" t="s">
        <v>1040</v>
      </c>
      <c r="J23" s="305" t="s">
        <v>1040</v>
      </c>
      <c r="K23" s="305" t="s">
        <v>1040</v>
      </c>
      <c r="L23" s="305" t="s">
        <v>1040</v>
      </c>
      <c r="M23" s="305" t="s">
        <v>1040</v>
      </c>
      <c r="N23" s="305" t="s">
        <v>1040</v>
      </c>
      <c r="O23" s="305" t="s">
        <v>1040</v>
      </c>
      <c r="P23" s="305" t="s">
        <v>1040</v>
      </c>
      <c r="Q23" s="305" t="s">
        <v>1040</v>
      </c>
      <c r="R23" s="305" t="s">
        <v>1040</v>
      </c>
      <c r="S23" s="305" t="s">
        <v>1040</v>
      </c>
      <c r="T23" s="305" t="s">
        <v>1040</v>
      </c>
      <c r="U23" s="305" t="s">
        <v>1040</v>
      </c>
      <c r="V23"/>
    </row>
    <row r="24" spans="1:22" x14ac:dyDescent="0.25">
      <c r="A24" s="304" t="s">
        <v>25</v>
      </c>
      <c r="B24" s="304" t="s">
        <v>291</v>
      </c>
      <c r="C24" s="304" t="s">
        <v>1041</v>
      </c>
      <c r="D24" s="304" t="s">
        <v>600</v>
      </c>
      <c r="E24" s="305">
        <v>9775591.4938548002</v>
      </c>
      <c r="F24" s="305">
        <v>467159523743.13403</v>
      </c>
      <c r="G24" s="306">
        <v>316921021244.79785</v>
      </c>
      <c r="H24" s="305">
        <v>-4055780573.2968936</v>
      </c>
      <c r="I24" s="305">
        <v>95917304260.116211</v>
      </c>
      <c r="J24" s="305">
        <v>58376978811.516869</v>
      </c>
      <c r="K24" s="305">
        <v>28247335891.921219</v>
      </c>
      <c r="L24" s="305">
        <v>13686291284.346617</v>
      </c>
      <c r="M24" s="305">
        <v>1033802221.7734261</v>
      </c>
      <c r="N24" s="305">
        <v>2379467576.3019099</v>
      </c>
      <c r="O24" s="305">
        <v>5473268144.2082949</v>
      </c>
      <c r="P24" s="307">
        <v>6900765111.111866</v>
      </c>
      <c r="Q24" s="307">
        <v>656048581.85353994</v>
      </c>
      <c r="R24" s="307">
        <v>0</v>
      </c>
      <c r="S24" s="307">
        <v>0</v>
      </c>
      <c r="T24" s="307">
        <v>0</v>
      </c>
      <c r="U24" s="307">
        <v>7556813692.9654064</v>
      </c>
      <c r="V24"/>
    </row>
    <row r="25" spans="1:22" x14ac:dyDescent="0.25">
      <c r="A25" s="304" t="s">
        <v>26</v>
      </c>
      <c r="B25" s="304" t="s">
        <v>292</v>
      </c>
      <c r="C25" s="304" t="s">
        <v>1040</v>
      </c>
      <c r="D25" s="304" t="s">
        <v>570</v>
      </c>
      <c r="E25" s="305">
        <v>10478650</v>
      </c>
      <c r="F25" s="305">
        <v>5892809269415.125</v>
      </c>
      <c r="G25" s="306">
        <v>4689348416688.9609</v>
      </c>
      <c r="H25" s="305">
        <v>116256919259.6192</v>
      </c>
      <c r="I25" s="305">
        <v>1035516382781.3815</v>
      </c>
      <c r="J25" s="305">
        <v>51687550685.163017</v>
      </c>
      <c r="K25" s="305">
        <v>25988944835.398827</v>
      </c>
      <c r="L25" s="305">
        <v>20475126795.029972</v>
      </c>
      <c r="M25" s="305">
        <v>2595488725.8770304</v>
      </c>
      <c r="N25" s="305">
        <v>298835333.36725116</v>
      </c>
      <c r="O25" s="305">
        <v>2324391819.4265056</v>
      </c>
      <c r="P25" s="307">
        <v>0</v>
      </c>
      <c r="Q25" s="307">
        <v>4763176.0634296853</v>
      </c>
      <c r="R25" s="307">
        <v>0</v>
      </c>
      <c r="S25" s="307">
        <v>0</v>
      </c>
      <c r="T25" s="307">
        <v>0</v>
      </c>
      <c r="U25" s="307">
        <v>4763176.0634296853</v>
      </c>
      <c r="V25"/>
    </row>
    <row r="26" spans="1:22" x14ac:dyDescent="0.25">
      <c r="A26" s="304" t="s">
        <v>27</v>
      </c>
      <c r="B26" s="304" t="s">
        <v>293</v>
      </c>
      <c r="C26" s="304" t="s">
        <v>1046</v>
      </c>
      <c r="D26" s="304" t="s">
        <v>582</v>
      </c>
      <c r="E26" s="305">
        <v>291800</v>
      </c>
      <c r="F26" s="305">
        <v>18828867960.900478</v>
      </c>
      <c r="G26" s="306">
        <v>10480362591.210588</v>
      </c>
      <c r="H26" s="305">
        <v>-1276256795.4486656</v>
      </c>
      <c r="I26" s="305">
        <v>2701554715.4261127</v>
      </c>
      <c r="J26" s="305">
        <v>6923207449.7124424</v>
      </c>
      <c r="K26" s="305">
        <v>3973805261.2106686</v>
      </c>
      <c r="L26" s="305">
        <v>74871988.696248397</v>
      </c>
      <c r="M26" s="305">
        <v>591498415.43578768</v>
      </c>
      <c r="N26" s="305">
        <v>395658693.31471074</v>
      </c>
      <c r="O26" s="305">
        <v>1887373091.0550268</v>
      </c>
      <c r="P26" s="307">
        <v>0</v>
      </c>
      <c r="Q26" s="307">
        <v>0</v>
      </c>
      <c r="R26" s="307">
        <v>0</v>
      </c>
      <c r="S26" s="307">
        <v>0</v>
      </c>
      <c r="T26" s="307">
        <v>0</v>
      </c>
      <c r="U26" s="307">
        <v>0</v>
      </c>
      <c r="V26"/>
    </row>
    <row r="27" spans="1:22" x14ac:dyDescent="0.25">
      <c r="A27" s="304" t="s">
        <v>28</v>
      </c>
      <c r="B27" s="304" t="s">
        <v>294</v>
      </c>
      <c r="C27" s="304" t="s">
        <v>1045</v>
      </c>
      <c r="D27" s="304" t="s">
        <v>580</v>
      </c>
      <c r="E27" s="305">
        <v>8438853</v>
      </c>
      <c r="F27" s="305">
        <v>80375305575.027573</v>
      </c>
      <c r="G27" s="306">
        <v>50989472412.720436</v>
      </c>
      <c r="H27" s="305">
        <v>-1639797410.6281183</v>
      </c>
      <c r="I27" s="305">
        <v>8872789790.8926697</v>
      </c>
      <c r="J27" s="305">
        <v>22152840782.042591</v>
      </c>
      <c r="K27" s="305">
        <v>14230949086.487791</v>
      </c>
      <c r="L27" s="305">
        <v>986271949.33603609</v>
      </c>
      <c r="M27" s="305">
        <v>1738220399.0214496</v>
      </c>
      <c r="N27" s="305">
        <v>458272969.55134946</v>
      </c>
      <c r="O27" s="305">
        <v>4739126377.6459646</v>
      </c>
      <c r="P27" s="307">
        <v>0</v>
      </c>
      <c r="Q27" s="307">
        <v>0</v>
      </c>
      <c r="R27" s="307">
        <v>0</v>
      </c>
      <c r="S27" s="307">
        <v>0</v>
      </c>
      <c r="T27" s="307">
        <v>0</v>
      </c>
      <c r="U27" s="307">
        <v>0</v>
      </c>
      <c r="V27"/>
    </row>
    <row r="28" spans="1:22" x14ac:dyDescent="0.25">
      <c r="A28" s="304" t="s">
        <v>29</v>
      </c>
      <c r="B28" s="304" t="s">
        <v>295</v>
      </c>
      <c r="C28" s="304" t="s">
        <v>1040</v>
      </c>
      <c r="D28" s="304" t="s">
        <v>568</v>
      </c>
      <c r="E28" s="305" t="s">
        <v>1040</v>
      </c>
      <c r="F28" s="305" t="s">
        <v>1040</v>
      </c>
      <c r="G28" s="306" t="s">
        <v>1040</v>
      </c>
      <c r="H28" s="305" t="s">
        <v>1040</v>
      </c>
      <c r="I28" s="305" t="s">
        <v>1040</v>
      </c>
      <c r="J28" s="305" t="s">
        <v>1040</v>
      </c>
      <c r="K28" s="305" t="s">
        <v>1040</v>
      </c>
      <c r="L28" s="305" t="s">
        <v>1040</v>
      </c>
      <c r="M28" s="305" t="s">
        <v>1040</v>
      </c>
      <c r="N28" s="305" t="s">
        <v>1040</v>
      </c>
      <c r="O28" s="305" t="s">
        <v>1040</v>
      </c>
      <c r="P28" s="305" t="s">
        <v>1040</v>
      </c>
      <c r="Q28" s="305" t="s">
        <v>1040</v>
      </c>
      <c r="R28" s="305" t="s">
        <v>1040</v>
      </c>
      <c r="S28" s="305" t="s">
        <v>1040</v>
      </c>
      <c r="T28" s="305" t="s">
        <v>1040</v>
      </c>
      <c r="U28" s="305" t="s">
        <v>1040</v>
      </c>
      <c r="V28"/>
    </row>
    <row r="29" spans="1:22" x14ac:dyDescent="0.25">
      <c r="A29" s="304" t="s">
        <v>218</v>
      </c>
      <c r="B29" s="304" t="s">
        <v>296</v>
      </c>
      <c r="C29" s="304" t="s">
        <v>10</v>
      </c>
      <c r="D29" s="304" t="s">
        <v>582</v>
      </c>
      <c r="E29" s="305">
        <v>637013</v>
      </c>
      <c r="F29" s="305">
        <v>10461909257.249063</v>
      </c>
      <c r="G29" s="306">
        <v>-2425470252.0872645</v>
      </c>
      <c r="H29" s="305">
        <v>-58995166.957254693</v>
      </c>
      <c r="I29" s="305">
        <v>4025181510.5500736</v>
      </c>
      <c r="J29" s="305">
        <v>8921193165.7435093</v>
      </c>
      <c r="K29" s="305">
        <v>718936434.74981236</v>
      </c>
      <c r="L29" s="305">
        <v>512794492.12323582</v>
      </c>
      <c r="M29" s="305">
        <v>5370381917.531333</v>
      </c>
      <c r="N29" s="305">
        <v>785886572.35958993</v>
      </c>
      <c r="O29" s="305">
        <v>1533193748.9795394</v>
      </c>
      <c r="P29" s="307">
        <v>0</v>
      </c>
      <c r="Q29" s="307">
        <v>0</v>
      </c>
      <c r="R29" s="307">
        <v>0</v>
      </c>
      <c r="S29" s="307">
        <v>0</v>
      </c>
      <c r="T29" s="307">
        <v>0</v>
      </c>
      <c r="U29" s="307">
        <v>0</v>
      </c>
      <c r="V29"/>
    </row>
    <row r="30" spans="1:22" x14ac:dyDescent="0.25">
      <c r="A30" s="304" t="s">
        <v>297</v>
      </c>
      <c r="B30" s="304" t="s">
        <v>298</v>
      </c>
      <c r="C30" s="304" t="s">
        <v>1046</v>
      </c>
      <c r="D30" s="304" t="s">
        <v>582</v>
      </c>
      <c r="E30" s="305">
        <v>9182015</v>
      </c>
      <c r="F30" s="305">
        <v>138356918965.40927</v>
      </c>
      <c r="G30" s="306">
        <v>51583604588.05291</v>
      </c>
      <c r="H30" s="305">
        <v>-7850451840.1020117</v>
      </c>
      <c r="I30" s="305">
        <v>18362636037.086678</v>
      </c>
      <c r="J30" s="305">
        <v>76261130180.371704</v>
      </c>
      <c r="K30" s="305">
        <v>23536186330.252243</v>
      </c>
      <c r="L30" s="305">
        <v>6341820304.0571165</v>
      </c>
      <c r="M30" s="305">
        <v>8732735220.5097446</v>
      </c>
      <c r="N30" s="305">
        <v>13461046421.536379</v>
      </c>
      <c r="O30" s="305">
        <v>4068017817.4574847</v>
      </c>
      <c r="P30" s="307">
        <v>6832599750.6603861</v>
      </c>
      <c r="Q30" s="307">
        <v>13077807161.481127</v>
      </c>
      <c r="R30" s="307">
        <v>0</v>
      </c>
      <c r="S30" s="307">
        <v>0</v>
      </c>
      <c r="T30" s="307">
        <v>210917174.41721949</v>
      </c>
      <c r="U30" s="307">
        <v>20121324086.558735</v>
      </c>
      <c r="V30"/>
    </row>
    <row r="31" spans="1:22" x14ac:dyDescent="0.25">
      <c r="A31" s="304" t="s">
        <v>31</v>
      </c>
      <c r="B31" s="304" t="s">
        <v>299</v>
      </c>
      <c r="C31" s="304" t="s">
        <v>1041</v>
      </c>
      <c r="D31" s="304" t="s">
        <v>600</v>
      </c>
      <c r="E31" s="305" t="s">
        <v>1040</v>
      </c>
      <c r="F31" s="305" t="s">
        <v>1040</v>
      </c>
      <c r="G31" s="306" t="s">
        <v>1040</v>
      </c>
      <c r="H31" s="305" t="s">
        <v>1040</v>
      </c>
      <c r="I31" s="305" t="s">
        <v>1040</v>
      </c>
      <c r="J31" s="305" t="s">
        <v>1040</v>
      </c>
      <c r="K31" s="305" t="s">
        <v>1040</v>
      </c>
      <c r="L31" s="305" t="s">
        <v>1040</v>
      </c>
      <c r="M31" s="305" t="s">
        <v>1040</v>
      </c>
      <c r="N31" s="305" t="s">
        <v>1040</v>
      </c>
      <c r="O31" s="305" t="s">
        <v>1040</v>
      </c>
      <c r="P31" s="305" t="s">
        <v>1040</v>
      </c>
      <c r="Q31" s="305" t="s">
        <v>1040</v>
      </c>
      <c r="R31" s="305" t="s">
        <v>1040</v>
      </c>
      <c r="S31" s="305" t="s">
        <v>1040</v>
      </c>
      <c r="T31" s="305" t="s">
        <v>1040</v>
      </c>
      <c r="U31" s="305" t="s">
        <v>1040</v>
      </c>
      <c r="V31"/>
    </row>
    <row r="32" spans="1:22" x14ac:dyDescent="0.25">
      <c r="A32" s="304" t="s">
        <v>32</v>
      </c>
      <c r="B32" s="304" t="s">
        <v>300</v>
      </c>
      <c r="C32" s="304" t="s">
        <v>1045</v>
      </c>
      <c r="D32" s="304" t="s">
        <v>600</v>
      </c>
      <c r="E32" s="305">
        <v>1764926</v>
      </c>
      <c r="F32" s="305">
        <v>103946076297.97252</v>
      </c>
      <c r="G32" s="306">
        <v>49323919763.153191</v>
      </c>
      <c r="H32" s="305">
        <v>8014029188.2597103</v>
      </c>
      <c r="I32" s="305">
        <v>37041646758.329987</v>
      </c>
      <c r="J32" s="305">
        <v>9566480588.2296333</v>
      </c>
      <c r="K32" s="305">
        <v>629230421.50099623</v>
      </c>
      <c r="L32" s="305">
        <v>2283115332.0322771</v>
      </c>
      <c r="M32" s="305">
        <v>731310151.8823117</v>
      </c>
      <c r="N32" s="305">
        <v>2623584021.1877646</v>
      </c>
      <c r="O32" s="305">
        <v>1566520344.0291762</v>
      </c>
      <c r="P32" s="307">
        <v>0</v>
      </c>
      <c r="Q32" s="307">
        <v>0</v>
      </c>
      <c r="R32" s="307">
        <v>276350264.0706479</v>
      </c>
      <c r="S32" s="307">
        <v>0</v>
      </c>
      <c r="T32" s="307">
        <v>1456370053.5264595</v>
      </c>
      <c r="U32" s="307">
        <v>1732720317.5971074</v>
      </c>
      <c r="V32"/>
    </row>
    <row r="33" spans="1:22" x14ac:dyDescent="0.25">
      <c r="A33" s="304" t="s">
        <v>33</v>
      </c>
      <c r="B33" s="304" t="s">
        <v>301</v>
      </c>
      <c r="C33" s="304" t="s">
        <v>1046</v>
      </c>
      <c r="D33" s="304" t="s">
        <v>600</v>
      </c>
      <c r="E33" s="305">
        <v>186404913</v>
      </c>
      <c r="F33" s="305">
        <v>14752395057893.373</v>
      </c>
      <c r="G33" s="306">
        <v>10171915645037.094</v>
      </c>
      <c r="H33" s="305">
        <v>-323473476172.80676</v>
      </c>
      <c r="I33" s="305">
        <v>2111905223210.8887</v>
      </c>
      <c r="J33" s="305">
        <v>2792047665818.1968</v>
      </c>
      <c r="K33" s="305">
        <v>1273071668186.4849</v>
      </c>
      <c r="L33" s="305">
        <v>234793074916.50546</v>
      </c>
      <c r="M33" s="305">
        <v>545578087326.04083</v>
      </c>
      <c r="N33" s="305">
        <v>111624968916.10751</v>
      </c>
      <c r="O33" s="305">
        <v>194317753512.5589</v>
      </c>
      <c r="P33" s="307">
        <v>247886386418.52515</v>
      </c>
      <c r="Q33" s="307">
        <v>25509317025.395504</v>
      </c>
      <c r="R33" s="307">
        <v>0</v>
      </c>
      <c r="S33" s="307">
        <v>0</v>
      </c>
      <c r="T33" s="307">
        <v>159266409516.57846</v>
      </c>
      <c r="U33" s="307">
        <v>432662112960.49915</v>
      </c>
      <c r="V33"/>
    </row>
    <row r="34" spans="1:22" x14ac:dyDescent="0.25">
      <c r="A34" s="304" t="s">
        <v>34</v>
      </c>
      <c r="B34" s="304" t="s">
        <v>302</v>
      </c>
      <c r="C34" s="304" t="s">
        <v>1040</v>
      </c>
      <c r="D34" s="304" t="s">
        <v>568</v>
      </c>
      <c r="E34" s="305">
        <v>373819</v>
      </c>
      <c r="F34" s="305">
        <v>86828817621.757431</v>
      </c>
      <c r="G34" s="306">
        <v>-54660564813.283646</v>
      </c>
      <c r="H34" s="305">
        <v>45474648960.115433</v>
      </c>
      <c r="I34" s="305">
        <v>27599244144.78627</v>
      </c>
      <c r="J34" s="305">
        <v>68415489330.139374</v>
      </c>
      <c r="K34" s="305">
        <v>67582053.131857142</v>
      </c>
      <c r="L34" s="305">
        <v>84933309.318236575</v>
      </c>
      <c r="M34" s="305">
        <v>370570029.49839032</v>
      </c>
      <c r="N34" s="305">
        <v>120640179.024996</v>
      </c>
      <c r="O34" s="305">
        <v>3116674308.9288783</v>
      </c>
      <c r="P34" s="307">
        <v>29670380289.94883</v>
      </c>
      <c r="Q34" s="307">
        <v>34984709160.288185</v>
      </c>
      <c r="R34" s="307">
        <v>0</v>
      </c>
      <c r="S34" s="307">
        <v>0</v>
      </c>
      <c r="T34" s="307">
        <v>0</v>
      </c>
      <c r="U34" s="307">
        <v>64655089450.237015</v>
      </c>
      <c r="V34"/>
    </row>
    <row r="35" spans="1:22" x14ac:dyDescent="0.25">
      <c r="A35" s="304" t="s">
        <v>35</v>
      </c>
      <c r="B35" s="304" t="s">
        <v>303</v>
      </c>
      <c r="C35" s="304" t="s">
        <v>1041</v>
      </c>
      <c r="D35" s="304" t="s">
        <v>600</v>
      </c>
      <c r="E35" s="305">
        <v>7740000</v>
      </c>
      <c r="F35" s="305">
        <v>495305496841.7323</v>
      </c>
      <c r="G35" s="306">
        <v>387047243088.18671</v>
      </c>
      <c r="H35" s="305">
        <v>-12789503127.32761</v>
      </c>
      <c r="I35" s="305">
        <v>78013561478.015625</v>
      </c>
      <c r="J35" s="305">
        <v>43034195402.857613</v>
      </c>
      <c r="K35" s="305">
        <v>14191885639.079466</v>
      </c>
      <c r="L35" s="305">
        <v>15254630544.394087</v>
      </c>
      <c r="M35" s="305">
        <v>1032805542.2848836</v>
      </c>
      <c r="N35" s="305">
        <v>986703063.98197091</v>
      </c>
      <c r="O35" s="305">
        <v>7261157764.7314873</v>
      </c>
      <c r="P35" s="307">
        <v>111190150.62487973</v>
      </c>
      <c r="Q35" s="307">
        <v>488546882.20578486</v>
      </c>
      <c r="R35" s="307">
        <v>4011480.1734438948</v>
      </c>
      <c r="S35" s="307">
        <v>1181357718.4635687</v>
      </c>
      <c r="T35" s="307">
        <v>2521906616.9180403</v>
      </c>
      <c r="U35" s="307">
        <v>4307012848.3857174</v>
      </c>
      <c r="V35"/>
    </row>
    <row r="36" spans="1:22" x14ac:dyDescent="0.25">
      <c r="A36" s="304" t="s">
        <v>36</v>
      </c>
      <c r="B36" s="304" t="s">
        <v>304</v>
      </c>
      <c r="C36" s="304" t="s">
        <v>1045</v>
      </c>
      <c r="D36" s="304" t="s">
        <v>580</v>
      </c>
      <c r="E36" s="305">
        <v>13227835</v>
      </c>
      <c r="F36" s="305">
        <v>114561413330.91338</v>
      </c>
      <c r="G36" s="306">
        <v>86693468702.766327</v>
      </c>
      <c r="H36" s="305">
        <v>-1476748022.2771463</v>
      </c>
      <c r="I36" s="305">
        <v>11629318964.679474</v>
      </c>
      <c r="J36" s="305">
        <v>17715373685.744717</v>
      </c>
      <c r="K36" s="305">
        <v>8203985792.5630054</v>
      </c>
      <c r="L36" s="305">
        <v>3979721028.3406019</v>
      </c>
      <c r="M36" s="305">
        <v>1156381541.3624527</v>
      </c>
      <c r="N36" s="305">
        <v>1584041651.5681536</v>
      </c>
      <c r="O36" s="305">
        <v>2791243671.910502</v>
      </c>
      <c r="P36" s="307">
        <v>0</v>
      </c>
      <c r="Q36" s="307">
        <v>0</v>
      </c>
      <c r="R36" s="307">
        <v>0</v>
      </c>
      <c r="S36" s="307">
        <v>0</v>
      </c>
      <c r="T36" s="307">
        <v>0</v>
      </c>
      <c r="U36" s="307">
        <v>0</v>
      </c>
      <c r="V36"/>
    </row>
    <row r="37" spans="1:22" x14ac:dyDescent="0.25">
      <c r="A37" s="304" t="s">
        <v>37</v>
      </c>
      <c r="B37" s="304" t="s">
        <v>305</v>
      </c>
      <c r="C37" s="304" t="s">
        <v>1045</v>
      </c>
      <c r="D37" s="304" t="s">
        <v>580</v>
      </c>
      <c r="E37" s="305">
        <v>7547515</v>
      </c>
      <c r="F37" s="305">
        <v>16539393842.963657</v>
      </c>
      <c r="G37" s="306">
        <v>-3977066474.392539</v>
      </c>
      <c r="H37" s="305">
        <v>-1092123435.1582596</v>
      </c>
      <c r="I37" s="305">
        <v>1249948019.2806995</v>
      </c>
      <c r="J37" s="305">
        <v>20358635733.233757</v>
      </c>
      <c r="K37" s="305">
        <v>11631819930.817698</v>
      </c>
      <c r="L37" s="305">
        <v>636749229.22029209</v>
      </c>
      <c r="M37" s="305">
        <v>7952172647.6460733</v>
      </c>
      <c r="N37" s="305">
        <v>24531260.214503478</v>
      </c>
      <c r="O37" s="305">
        <v>96089667.267792538</v>
      </c>
      <c r="P37" s="307">
        <v>0</v>
      </c>
      <c r="Q37" s="307">
        <v>0</v>
      </c>
      <c r="R37" s="307">
        <v>0</v>
      </c>
      <c r="S37" s="307">
        <v>0</v>
      </c>
      <c r="T37" s="307">
        <v>17272998.067399677</v>
      </c>
      <c r="U37" s="307">
        <v>17272998.067399677</v>
      </c>
      <c r="V37"/>
    </row>
    <row r="38" spans="1:22" x14ac:dyDescent="0.25">
      <c r="A38" s="304" t="s">
        <v>38</v>
      </c>
      <c r="B38" s="304" t="s">
        <v>306</v>
      </c>
      <c r="C38" s="304" t="s">
        <v>1043</v>
      </c>
      <c r="D38" s="304" t="s">
        <v>580</v>
      </c>
      <c r="E38" s="305" t="s">
        <v>1040</v>
      </c>
      <c r="F38" s="305" t="s">
        <v>1040</v>
      </c>
      <c r="G38" s="306" t="s">
        <v>1040</v>
      </c>
      <c r="H38" s="305" t="s">
        <v>1040</v>
      </c>
      <c r="I38" s="305" t="s">
        <v>1040</v>
      </c>
      <c r="J38" s="305" t="s">
        <v>1040</v>
      </c>
      <c r="K38" s="305" t="s">
        <v>1040</v>
      </c>
      <c r="L38" s="305" t="s">
        <v>1040</v>
      </c>
      <c r="M38" s="305" t="s">
        <v>1040</v>
      </c>
      <c r="N38" s="305" t="s">
        <v>1040</v>
      </c>
      <c r="O38" s="305" t="s">
        <v>1040</v>
      </c>
      <c r="P38" s="305" t="s">
        <v>1040</v>
      </c>
      <c r="Q38" s="305" t="s">
        <v>1040</v>
      </c>
      <c r="R38" s="305" t="s">
        <v>1040</v>
      </c>
      <c r="S38" s="305" t="s">
        <v>1040</v>
      </c>
      <c r="T38" s="305" t="s">
        <v>1040</v>
      </c>
      <c r="U38" s="305" t="s">
        <v>1040</v>
      </c>
      <c r="V38"/>
    </row>
    <row r="39" spans="1:22" x14ac:dyDescent="0.25">
      <c r="A39" s="304" t="s">
        <v>39</v>
      </c>
      <c r="B39" s="304" t="s">
        <v>307</v>
      </c>
      <c r="C39" s="304" t="s">
        <v>1045</v>
      </c>
      <c r="D39" s="304" t="s">
        <v>582</v>
      </c>
      <c r="E39" s="305">
        <v>16321863</v>
      </c>
      <c r="F39" s="305">
        <v>281358465855.19812</v>
      </c>
      <c r="G39" s="306">
        <v>165012805758.4151</v>
      </c>
      <c r="H39" s="305">
        <v>-6732487991.7863035</v>
      </c>
      <c r="I39" s="305">
        <v>38240207851.845573</v>
      </c>
      <c r="J39" s="305">
        <v>84837940236.72374</v>
      </c>
      <c r="K39" s="305">
        <v>28038927978.138756</v>
      </c>
      <c r="L39" s="305">
        <v>8803660828.6312771</v>
      </c>
      <c r="M39" s="305">
        <v>9464089863.7809753</v>
      </c>
      <c r="N39" s="305">
        <v>4667005151.9830914</v>
      </c>
      <c r="O39" s="305">
        <v>19014586840.718937</v>
      </c>
      <c r="P39" s="307">
        <v>14819377471.645653</v>
      </c>
      <c r="Q39" s="307">
        <v>0</v>
      </c>
      <c r="R39" s="307">
        <v>0</v>
      </c>
      <c r="S39" s="307">
        <v>0</v>
      </c>
      <c r="T39" s="307">
        <v>30292101.82506153</v>
      </c>
      <c r="U39" s="307">
        <v>14849669573.470715</v>
      </c>
      <c r="V39"/>
    </row>
    <row r="40" spans="1:22" x14ac:dyDescent="0.25">
      <c r="A40" s="304" t="s">
        <v>40</v>
      </c>
      <c r="B40" s="304" t="s">
        <v>308</v>
      </c>
      <c r="C40" s="304" t="s">
        <v>1040</v>
      </c>
      <c r="D40" s="304" t="s">
        <v>570</v>
      </c>
      <c r="E40" s="305">
        <v>32299000</v>
      </c>
      <c r="F40" s="305">
        <v>17399360845694.32</v>
      </c>
      <c r="G40" s="306">
        <v>13402083369198.461</v>
      </c>
      <c r="H40" s="305">
        <v>-96150682802.078079</v>
      </c>
      <c r="I40" s="305">
        <v>2900817269971.3335</v>
      </c>
      <c r="J40" s="305">
        <v>1192610889326.6028</v>
      </c>
      <c r="K40" s="305">
        <v>84072014183.87001</v>
      </c>
      <c r="L40" s="305">
        <v>67914944374.162865</v>
      </c>
      <c r="M40" s="305">
        <v>128550816134.71373</v>
      </c>
      <c r="N40" s="305">
        <v>138949021407.07501</v>
      </c>
      <c r="O40" s="305">
        <v>364744173530.73779</v>
      </c>
      <c r="P40" s="307">
        <v>218603715730.49533</v>
      </c>
      <c r="Q40" s="307">
        <v>152861473964.40863</v>
      </c>
      <c r="R40" s="307">
        <v>2485042781.391468</v>
      </c>
      <c r="S40" s="307">
        <v>1417640173.7364552</v>
      </c>
      <c r="T40" s="307">
        <v>33012047046.01144</v>
      </c>
      <c r="U40" s="307">
        <v>408379919696.04327</v>
      </c>
      <c r="V40"/>
    </row>
    <row r="41" spans="1:22" x14ac:dyDescent="0.25">
      <c r="A41" s="304" t="s">
        <v>41</v>
      </c>
      <c r="B41" s="304" t="s">
        <v>309</v>
      </c>
      <c r="C41" s="304" t="s">
        <v>1045</v>
      </c>
      <c r="D41" s="304" t="s">
        <v>582</v>
      </c>
      <c r="E41" s="305">
        <v>506807</v>
      </c>
      <c r="F41" s="305">
        <v>20991074371.731831</v>
      </c>
      <c r="G41" s="306">
        <v>18352583816.431164</v>
      </c>
      <c r="H41" s="305">
        <v>-764916251.34806144</v>
      </c>
      <c r="I41" s="305">
        <v>2937861797.2746539</v>
      </c>
      <c r="J41" s="305">
        <v>465545009.37407273</v>
      </c>
      <c r="K41" s="305">
        <v>228470483.62161413</v>
      </c>
      <c r="L41" s="305">
        <v>207370024.00992298</v>
      </c>
      <c r="M41" s="305">
        <v>0</v>
      </c>
      <c r="N41" s="305">
        <v>20837275.242701083</v>
      </c>
      <c r="O41" s="305">
        <v>8867226.4998345692</v>
      </c>
      <c r="P41" s="307">
        <v>0</v>
      </c>
      <c r="Q41" s="307">
        <v>0</v>
      </c>
      <c r="R41" s="307">
        <v>0</v>
      </c>
      <c r="S41" s="307">
        <v>0</v>
      </c>
      <c r="T41" s="307">
        <v>0</v>
      </c>
      <c r="U41" s="307">
        <v>0</v>
      </c>
      <c r="V41"/>
    </row>
    <row r="42" spans="1:22" x14ac:dyDescent="0.25">
      <c r="A42" s="304" t="s">
        <v>220</v>
      </c>
      <c r="B42" s="304" t="s">
        <v>604</v>
      </c>
      <c r="C42" s="304" t="s">
        <v>1040</v>
      </c>
      <c r="D42" s="304" t="s">
        <v>568</v>
      </c>
      <c r="E42" s="305" t="s">
        <v>1040</v>
      </c>
      <c r="F42" s="305" t="s">
        <v>1040</v>
      </c>
      <c r="G42" s="306" t="s">
        <v>1040</v>
      </c>
      <c r="H42" s="305" t="s">
        <v>1040</v>
      </c>
      <c r="I42" s="305" t="s">
        <v>1040</v>
      </c>
      <c r="J42" s="305" t="s">
        <v>1040</v>
      </c>
      <c r="K42" s="305" t="s">
        <v>1040</v>
      </c>
      <c r="L42" s="305" t="s">
        <v>1040</v>
      </c>
      <c r="M42" s="305" t="s">
        <v>1040</v>
      </c>
      <c r="N42" s="305" t="s">
        <v>1040</v>
      </c>
      <c r="O42" s="305" t="s">
        <v>1040</v>
      </c>
      <c r="P42" s="305" t="s">
        <v>1040</v>
      </c>
      <c r="Q42" s="305" t="s">
        <v>1040</v>
      </c>
      <c r="R42" s="305" t="s">
        <v>1040</v>
      </c>
      <c r="S42" s="305" t="s">
        <v>1040</v>
      </c>
      <c r="T42" s="305" t="s">
        <v>1040</v>
      </c>
      <c r="U42" s="305" t="s">
        <v>1040</v>
      </c>
      <c r="V42"/>
    </row>
    <row r="43" spans="1:22" x14ac:dyDescent="0.25">
      <c r="A43" s="304" t="s">
        <v>42</v>
      </c>
      <c r="B43" s="304" t="s">
        <v>310</v>
      </c>
      <c r="C43" s="304" t="s">
        <v>1045</v>
      </c>
      <c r="D43" s="304" t="s">
        <v>580</v>
      </c>
      <c r="E43" s="305">
        <v>4037747</v>
      </c>
      <c r="F43" s="305">
        <v>27076332319.958672</v>
      </c>
      <c r="G43" s="306">
        <v>2284252332.554245</v>
      </c>
      <c r="H43" s="305">
        <v>-952612772.78071952</v>
      </c>
      <c r="I43" s="305">
        <v>2079063682.1510146</v>
      </c>
      <c r="J43" s="305">
        <v>23665629078.03413</v>
      </c>
      <c r="K43" s="305">
        <v>4649142273.9871941</v>
      </c>
      <c r="L43" s="305">
        <v>2590572277.3218117</v>
      </c>
      <c r="M43" s="305">
        <v>2921877460.5164557</v>
      </c>
      <c r="N43" s="305">
        <v>5398843195.7802391</v>
      </c>
      <c r="O43" s="305">
        <v>8104885151.4072313</v>
      </c>
      <c r="P43" s="307">
        <v>0</v>
      </c>
      <c r="Q43" s="307">
        <v>0</v>
      </c>
      <c r="R43" s="307">
        <v>0</v>
      </c>
      <c r="S43" s="307">
        <v>0</v>
      </c>
      <c r="T43" s="307">
        <v>308719.02119979297</v>
      </c>
      <c r="U43" s="307">
        <v>308719.02119979297</v>
      </c>
      <c r="V43"/>
    </row>
    <row r="44" spans="1:22" x14ac:dyDescent="0.25">
      <c r="A44" s="304" t="s">
        <v>43</v>
      </c>
      <c r="B44" s="304" t="s">
        <v>311</v>
      </c>
      <c r="C44" s="304" t="s">
        <v>1045</v>
      </c>
      <c r="D44" s="304" t="s">
        <v>580</v>
      </c>
      <c r="E44" s="305">
        <v>9748931</v>
      </c>
      <c r="F44" s="305">
        <v>48683202990.47142</v>
      </c>
      <c r="G44" s="306">
        <v>-4453812136.5838652</v>
      </c>
      <c r="H44" s="305">
        <v>-4817382674.3870363</v>
      </c>
      <c r="I44" s="305">
        <v>12748330254.785088</v>
      </c>
      <c r="J44" s="305">
        <v>45206067546.657234</v>
      </c>
      <c r="K44" s="305">
        <v>7648492269.0150919</v>
      </c>
      <c r="L44" s="305">
        <v>5143279014.6818256</v>
      </c>
      <c r="M44" s="305">
        <v>6607999103.1640759</v>
      </c>
      <c r="N44" s="305">
        <v>2685639700.5649824</v>
      </c>
      <c r="O44" s="305">
        <v>1368946572.0566354</v>
      </c>
      <c r="P44" s="307">
        <v>21751710887.174622</v>
      </c>
      <c r="Q44" s="307">
        <v>0</v>
      </c>
      <c r="R44" s="307">
        <v>0</v>
      </c>
      <c r="S44" s="307">
        <v>0</v>
      </c>
      <c r="T44" s="307">
        <v>0</v>
      </c>
      <c r="U44" s="307">
        <v>21751710887.174622</v>
      </c>
      <c r="V44"/>
    </row>
    <row r="45" spans="1:22" x14ac:dyDescent="0.25">
      <c r="A45" s="304" t="s">
        <v>221</v>
      </c>
      <c r="B45" s="304" t="s">
        <v>605</v>
      </c>
      <c r="C45" s="304" t="s">
        <v>1040</v>
      </c>
      <c r="D45" s="304" t="s">
        <v>568</v>
      </c>
      <c r="E45" s="305" t="s">
        <v>1040</v>
      </c>
      <c r="F45" s="305" t="s">
        <v>1040</v>
      </c>
      <c r="G45" s="306" t="s">
        <v>1040</v>
      </c>
      <c r="H45" s="305" t="s">
        <v>1040</v>
      </c>
      <c r="I45" s="305" t="s">
        <v>1040</v>
      </c>
      <c r="J45" s="305" t="s">
        <v>1040</v>
      </c>
      <c r="K45" s="305" t="s">
        <v>1040</v>
      </c>
      <c r="L45" s="305" t="s">
        <v>1040</v>
      </c>
      <c r="M45" s="305" t="s">
        <v>1040</v>
      </c>
      <c r="N45" s="305" t="s">
        <v>1040</v>
      </c>
      <c r="O45" s="305" t="s">
        <v>1040</v>
      </c>
      <c r="P45" s="305" t="s">
        <v>1040</v>
      </c>
      <c r="Q45" s="305" t="s">
        <v>1040</v>
      </c>
      <c r="R45" s="305" t="s">
        <v>1040</v>
      </c>
      <c r="S45" s="305" t="s">
        <v>1040</v>
      </c>
      <c r="T45" s="305" t="s">
        <v>1040</v>
      </c>
      <c r="U45" s="305" t="s">
        <v>1040</v>
      </c>
      <c r="V45"/>
    </row>
    <row r="46" spans="1:22" x14ac:dyDescent="0.25">
      <c r="A46" s="304" t="s">
        <v>44</v>
      </c>
      <c r="B46" s="304" t="s">
        <v>312</v>
      </c>
      <c r="C46" s="304" t="s">
        <v>1046</v>
      </c>
      <c r="D46" s="304" t="s">
        <v>600</v>
      </c>
      <c r="E46" s="305">
        <v>16295102</v>
      </c>
      <c r="F46" s="305">
        <v>1660491218542.4456</v>
      </c>
      <c r="G46" s="306">
        <v>1071724539224.4021</v>
      </c>
      <c r="H46" s="305">
        <v>-32698384239.177731</v>
      </c>
      <c r="I46" s="305">
        <v>313976993281.32568</v>
      </c>
      <c r="J46" s="305">
        <v>307488070275.89557</v>
      </c>
      <c r="K46" s="305">
        <v>41615228235.325676</v>
      </c>
      <c r="L46" s="305">
        <v>17702304477.512451</v>
      </c>
      <c r="M46" s="305">
        <v>59125226510.540398</v>
      </c>
      <c r="N46" s="305">
        <v>3999020406.9950495</v>
      </c>
      <c r="O46" s="305">
        <v>29221527030.934856</v>
      </c>
      <c r="P46" s="307">
        <v>731376901.22353029</v>
      </c>
      <c r="Q46" s="307">
        <v>3694301556.8911877</v>
      </c>
      <c r="R46" s="307">
        <v>32764712.249417398</v>
      </c>
      <c r="S46" s="307">
        <v>0</v>
      </c>
      <c r="T46" s="307">
        <v>151366320444.22299</v>
      </c>
      <c r="U46" s="307">
        <v>155824763614.58713</v>
      </c>
      <c r="V46"/>
    </row>
    <row r="47" spans="1:22" x14ac:dyDescent="0.25">
      <c r="A47" s="304" t="s">
        <v>45</v>
      </c>
      <c r="B47" s="304" t="s">
        <v>313</v>
      </c>
      <c r="C47" s="304" t="s">
        <v>1043</v>
      </c>
      <c r="D47" s="304" t="s">
        <v>582</v>
      </c>
      <c r="E47" s="305">
        <v>1304500000</v>
      </c>
      <c r="F47" s="305">
        <v>25091314516121.039</v>
      </c>
      <c r="G47" s="306">
        <v>11636970640279.02</v>
      </c>
      <c r="H47" s="305">
        <v>370141761492.95111</v>
      </c>
      <c r="I47" s="305">
        <v>7848969705867.04</v>
      </c>
      <c r="J47" s="305">
        <v>5235232408482.0293</v>
      </c>
      <c r="K47" s="305">
        <v>3262192363082.7041</v>
      </c>
      <c r="L47" s="305">
        <v>424332626956.45837</v>
      </c>
      <c r="M47" s="305">
        <v>301092490382.48737</v>
      </c>
      <c r="N47" s="305">
        <v>58052192008.987732</v>
      </c>
      <c r="O47" s="305">
        <v>140100475170.08914</v>
      </c>
      <c r="P47" s="307">
        <v>351547183596.41809</v>
      </c>
      <c r="Q47" s="307">
        <v>92678784304.249527</v>
      </c>
      <c r="R47" s="307">
        <v>492998611548.45758</v>
      </c>
      <c r="S47" s="307">
        <v>0</v>
      </c>
      <c r="T47" s="307">
        <v>112237681432.1754</v>
      </c>
      <c r="U47" s="307">
        <v>1049462260881.3007</v>
      </c>
      <c r="V47"/>
    </row>
    <row r="48" spans="1:22" x14ac:dyDescent="0.25">
      <c r="A48" s="304" t="s">
        <v>46</v>
      </c>
      <c r="B48" s="304" t="s">
        <v>314</v>
      </c>
      <c r="C48" s="304" t="s">
        <v>1046</v>
      </c>
      <c r="D48" s="304" t="s">
        <v>600</v>
      </c>
      <c r="E48" s="305">
        <v>44945790</v>
      </c>
      <c r="F48" s="305">
        <v>2453766526728.1343</v>
      </c>
      <c r="G48" s="306">
        <v>1829582935156.1882</v>
      </c>
      <c r="H48" s="305">
        <v>-38350310636.656639</v>
      </c>
      <c r="I48" s="305">
        <v>320318611443.65729</v>
      </c>
      <c r="J48" s="305">
        <v>342215290764.9455</v>
      </c>
      <c r="K48" s="305">
        <v>132213721486.74994</v>
      </c>
      <c r="L48" s="305">
        <v>46449904547.308006</v>
      </c>
      <c r="M48" s="305">
        <v>37637240916.987045</v>
      </c>
      <c r="N48" s="305">
        <v>14408303651.652052</v>
      </c>
      <c r="O48" s="305">
        <v>44622991061.402298</v>
      </c>
      <c r="P48" s="307">
        <v>42852292842.320297</v>
      </c>
      <c r="Q48" s="307">
        <v>13931370380.516659</v>
      </c>
      <c r="R48" s="307">
        <v>5109935221.9074535</v>
      </c>
      <c r="S48" s="307">
        <v>0</v>
      </c>
      <c r="T48" s="307">
        <v>4989530656.1017542</v>
      </c>
      <c r="U48" s="307">
        <v>66883129100.846169</v>
      </c>
      <c r="V48"/>
    </row>
    <row r="49" spans="1:22" x14ac:dyDescent="0.25">
      <c r="A49" s="304" t="s">
        <v>47</v>
      </c>
      <c r="B49" s="304" t="s">
        <v>315</v>
      </c>
      <c r="C49" s="304" t="s">
        <v>1045</v>
      </c>
      <c r="D49" s="304" t="s">
        <v>580</v>
      </c>
      <c r="E49" s="305">
        <v>600489.54103385506</v>
      </c>
      <c r="F49" s="305">
        <v>8724820928.0061111</v>
      </c>
      <c r="G49" s="306">
        <v>7034204740.513237</v>
      </c>
      <c r="H49" s="305">
        <v>-150762367.00634584</v>
      </c>
      <c r="I49" s="305">
        <v>781287334.23817968</v>
      </c>
      <c r="J49" s="305">
        <v>1060091220.2610395</v>
      </c>
      <c r="K49" s="305">
        <v>767522460.50434434</v>
      </c>
      <c r="L49" s="305">
        <v>73508983.863904238</v>
      </c>
      <c r="M49" s="305">
        <v>14518024.101129368</v>
      </c>
      <c r="N49" s="305">
        <v>6557555.2515478423</v>
      </c>
      <c r="O49" s="305">
        <v>197984196.54011369</v>
      </c>
      <c r="P49" s="307">
        <v>0</v>
      </c>
      <c r="Q49" s="307">
        <v>0</v>
      </c>
      <c r="R49" s="307">
        <v>0</v>
      </c>
      <c r="S49" s="307">
        <v>0</v>
      </c>
      <c r="T49" s="307">
        <v>0</v>
      </c>
      <c r="U49" s="307">
        <v>0</v>
      </c>
      <c r="V49"/>
    </row>
    <row r="50" spans="1:22" x14ac:dyDescent="0.25">
      <c r="A50" s="304" t="s">
        <v>316</v>
      </c>
      <c r="B50" s="304" t="s">
        <v>1047</v>
      </c>
      <c r="C50" s="304" t="s">
        <v>1045</v>
      </c>
      <c r="D50" s="304" t="s">
        <v>580</v>
      </c>
      <c r="E50" s="305">
        <v>57548744</v>
      </c>
      <c r="F50" s="305">
        <v>132008592213.93906</v>
      </c>
      <c r="G50" s="306">
        <v>39003629321.229485</v>
      </c>
      <c r="H50" s="305">
        <v>-10530376295.694376</v>
      </c>
      <c r="I50" s="305">
        <v>11519940762.294298</v>
      </c>
      <c r="J50" s="305">
        <v>92015398426.10965</v>
      </c>
      <c r="K50" s="305">
        <v>28793128852.577229</v>
      </c>
      <c r="L50" s="305">
        <v>821156999.79112899</v>
      </c>
      <c r="M50" s="305">
        <v>25490918805.677734</v>
      </c>
      <c r="N50" s="305">
        <v>31423935929.484222</v>
      </c>
      <c r="O50" s="305">
        <v>1080675458.0051227</v>
      </c>
      <c r="P50" s="307">
        <v>3537934601.3048539</v>
      </c>
      <c r="Q50" s="307">
        <v>0</v>
      </c>
      <c r="R50" s="307">
        <v>20803186.339080147</v>
      </c>
      <c r="S50" s="307">
        <v>0</v>
      </c>
      <c r="T50" s="307">
        <v>846844592.93027115</v>
      </c>
      <c r="U50" s="307">
        <v>4405582380.5742054</v>
      </c>
      <c r="V50"/>
    </row>
    <row r="51" spans="1:22" x14ac:dyDescent="0.25">
      <c r="A51" s="304" t="s">
        <v>318</v>
      </c>
      <c r="B51" s="304" t="s">
        <v>319</v>
      </c>
      <c r="C51" s="304" t="s">
        <v>1045</v>
      </c>
      <c r="D51" s="304" t="s">
        <v>582</v>
      </c>
      <c r="E51" s="305">
        <v>3998904</v>
      </c>
      <c r="F51" s="305">
        <v>24062132080.567169</v>
      </c>
      <c r="G51" s="306">
        <v>-45064369606.786217</v>
      </c>
      <c r="H51" s="305">
        <v>-8124278873.3751144</v>
      </c>
      <c r="I51" s="305">
        <v>18549105939.471336</v>
      </c>
      <c r="J51" s="305">
        <v>58701674621.257164</v>
      </c>
      <c r="K51" s="305">
        <v>3140550236.3524909</v>
      </c>
      <c r="L51" s="305">
        <v>85434561.10097079</v>
      </c>
      <c r="M51" s="305">
        <v>2850081246.2891898</v>
      </c>
      <c r="N51" s="305">
        <v>5331461456.9271727</v>
      </c>
      <c r="O51" s="305">
        <v>41640805.080613181</v>
      </c>
      <c r="P51" s="307">
        <v>47252157978.551231</v>
      </c>
      <c r="Q51" s="307">
        <v>0</v>
      </c>
      <c r="R51" s="307">
        <v>0</v>
      </c>
      <c r="S51" s="307">
        <v>0</v>
      </c>
      <c r="T51" s="307">
        <v>348336.95549647487</v>
      </c>
      <c r="U51" s="307">
        <v>47252506315.506729</v>
      </c>
      <c r="V51"/>
    </row>
    <row r="52" spans="1:22" x14ac:dyDescent="0.25">
      <c r="A52" s="304" t="s">
        <v>49</v>
      </c>
      <c r="B52" s="304" t="s">
        <v>320</v>
      </c>
      <c r="C52" s="304" t="s">
        <v>1046</v>
      </c>
      <c r="D52" s="304" t="s">
        <v>600</v>
      </c>
      <c r="E52" s="305">
        <v>4327228</v>
      </c>
      <c r="F52" s="305">
        <v>340139434721.42566</v>
      </c>
      <c r="G52" s="306">
        <v>259703961069.51987</v>
      </c>
      <c r="H52" s="305">
        <v>-6715782329.1770887</v>
      </c>
      <c r="I52" s="305">
        <v>46316118454.362602</v>
      </c>
      <c r="J52" s="305">
        <v>40835137526.720291</v>
      </c>
      <c r="K52" s="305">
        <v>29871282262.39539</v>
      </c>
      <c r="L52" s="305">
        <v>5934739946.0359879</v>
      </c>
      <c r="M52" s="305">
        <v>10168611.554806657</v>
      </c>
      <c r="N52" s="305">
        <v>577395210.07553005</v>
      </c>
      <c r="O52" s="305">
        <v>4440656483.5531693</v>
      </c>
      <c r="P52" s="307">
        <v>0</v>
      </c>
      <c r="Q52" s="307">
        <v>0</v>
      </c>
      <c r="R52" s="307">
        <v>0</v>
      </c>
      <c r="S52" s="307">
        <v>0</v>
      </c>
      <c r="T52" s="307">
        <v>895013.10540376266</v>
      </c>
      <c r="U52" s="307">
        <v>895013.10540376266</v>
      </c>
      <c r="V52"/>
    </row>
    <row r="53" spans="1:22" x14ac:dyDescent="0.25">
      <c r="A53" s="304" t="s">
        <v>50</v>
      </c>
      <c r="B53" s="304" t="s">
        <v>322</v>
      </c>
      <c r="C53" s="304" t="s">
        <v>1045</v>
      </c>
      <c r="D53" s="304" t="s">
        <v>582</v>
      </c>
      <c r="E53" s="305">
        <v>18153867</v>
      </c>
      <c r="F53" s="305">
        <v>262566328179.75601</v>
      </c>
      <c r="G53" s="306">
        <v>174248185534.80423</v>
      </c>
      <c r="H53" s="305">
        <v>-10788627063.978125</v>
      </c>
      <c r="I53" s="305">
        <v>26732028697.06572</v>
      </c>
      <c r="J53" s="305">
        <v>72374741011.864182</v>
      </c>
      <c r="K53" s="305">
        <v>48443512255.482674</v>
      </c>
      <c r="L53" s="305">
        <v>1693150139.4621603</v>
      </c>
      <c r="M53" s="305">
        <v>10594083413.96356</v>
      </c>
      <c r="N53" s="305">
        <v>2512671334.5194016</v>
      </c>
      <c r="O53" s="305">
        <v>714431213.46197557</v>
      </c>
      <c r="P53" s="307">
        <v>4364951740.6632318</v>
      </c>
      <c r="Q53" s="307">
        <v>4051940914.3111753</v>
      </c>
      <c r="R53" s="307">
        <v>0</v>
      </c>
      <c r="S53" s="307">
        <v>0</v>
      </c>
      <c r="T53" s="307">
        <v>0</v>
      </c>
      <c r="U53" s="307">
        <v>8416892654.9744072</v>
      </c>
      <c r="V53"/>
    </row>
    <row r="54" spans="1:22" x14ac:dyDescent="0.25">
      <c r="A54" s="304" t="s">
        <v>51</v>
      </c>
      <c r="B54" s="304" t="s">
        <v>323</v>
      </c>
      <c r="C54" s="304" t="s">
        <v>1040</v>
      </c>
      <c r="D54" s="304" t="s">
        <v>568</v>
      </c>
      <c r="E54" s="305">
        <v>4443350</v>
      </c>
      <c r="F54" s="305">
        <v>739802318909.73022</v>
      </c>
      <c r="G54" s="306">
        <v>627196398116.65271</v>
      </c>
      <c r="H54" s="305">
        <v>-24204771147.908684</v>
      </c>
      <c r="I54" s="305">
        <v>112109552097.92949</v>
      </c>
      <c r="J54" s="305">
        <v>24701139843.056721</v>
      </c>
      <c r="K54" s="305">
        <v>7021327601.9944448</v>
      </c>
      <c r="L54" s="305">
        <v>5070656360.3568916</v>
      </c>
      <c r="M54" s="305">
        <v>1561389629.7511287</v>
      </c>
      <c r="N54" s="305">
        <v>529543500.49089223</v>
      </c>
      <c r="O54" s="305">
        <v>1975795575.6761591</v>
      </c>
      <c r="P54" s="307">
        <v>3269658263.4491358</v>
      </c>
      <c r="Q54" s="307">
        <v>5272768911.3380661</v>
      </c>
      <c r="R54" s="307">
        <v>0</v>
      </c>
      <c r="S54" s="307">
        <v>0</v>
      </c>
      <c r="T54" s="307">
        <v>0</v>
      </c>
      <c r="U54" s="307">
        <v>8542427174.7872019</v>
      </c>
      <c r="V54"/>
    </row>
    <row r="55" spans="1:22" x14ac:dyDescent="0.25">
      <c r="A55" s="304" t="s">
        <v>52</v>
      </c>
      <c r="B55" s="304" t="s">
        <v>324</v>
      </c>
      <c r="C55" s="304" t="s">
        <v>1046</v>
      </c>
      <c r="D55" s="304" t="s">
        <v>600</v>
      </c>
      <c r="E55" s="305" t="s">
        <v>1040</v>
      </c>
      <c r="F55" s="305" t="s">
        <v>1040</v>
      </c>
      <c r="G55" s="306" t="s">
        <v>1040</v>
      </c>
      <c r="H55" s="305" t="s">
        <v>1040</v>
      </c>
      <c r="I55" s="305" t="s">
        <v>1040</v>
      </c>
      <c r="J55" s="305" t="s">
        <v>1040</v>
      </c>
      <c r="K55" s="305" t="s">
        <v>1040</v>
      </c>
      <c r="L55" s="305" t="s">
        <v>1040</v>
      </c>
      <c r="M55" s="305" t="s">
        <v>1040</v>
      </c>
      <c r="N55" s="305" t="s">
        <v>1040</v>
      </c>
      <c r="O55" s="305" t="s">
        <v>1040</v>
      </c>
      <c r="P55" s="305" t="s">
        <v>1040</v>
      </c>
      <c r="Q55" s="305" t="s">
        <v>1040</v>
      </c>
      <c r="R55" s="305" t="s">
        <v>1040</v>
      </c>
      <c r="S55" s="305" t="s">
        <v>1040</v>
      </c>
      <c r="T55" s="305" t="s">
        <v>1040</v>
      </c>
      <c r="U55" s="305" t="s">
        <v>1040</v>
      </c>
      <c r="V55"/>
    </row>
    <row r="56" spans="1:22" x14ac:dyDescent="0.25">
      <c r="A56" s="304" t="s">
        <v>53</v>
      </c>
      <c r="B56" s="304" t="s">
        <v>325</v>
      </c>
      <c r="C56" s="304" t="s">
        <v>1040</v>
      </c>
      <c r="D56" s="304" t="s">
        <v>568</v>
      </c>
      <c r="E56" s="305" t="s">
        <v>1040</v>
      </c>
      <c r="F56" s="305" t="s">
        <v>1040</v>
      </c>
      <c r="G56" s="306" t="s">
        <v>1040</v>
      </c>
      <c r="H56" s="305" t="s">
        <v>1040</v>
      </c>
      <c r="I56" s="305" t="s">
        <v>1040</v>
      </c>
      <c r="J56" s="305" t="s">
        <v>1040</v>
      </c>
      <c r="K56" s="305" t="s">
        <v>1040</v>
      </c>
      <c r="L56" s="305" t="s">
        <v>1040</v>
      </c>
      <c r="M56" s="305" t="s">
        <v>1040</v>
      </c>
      <c r="N56" s="305" t="s">
        <v>1040</v>
      </c>
      <c r="O56" s="305" t="s">
        <v>1040</v>
      </c>
      <c r="P56" s="305" t="s">
        <v>1040</v>
      </c>
      <c r="Q56" s="305" t="s">
        <v>1040</v>
      </c>
      <c r="R56" s="305" t="s">
        <v>1040</v>
      </c>
      <c r="S56" s="305" t="s">
        <v>1040</v>
      </c>
      <c r="T56" s="305" t="s">
        <v>1040</v>
      </c>
      <c r="U56" s="305" t="s">
        <v>1040</v>
      </c>
      <c r="V56"/>
    </row>
    <row r="57" spans="1:22" x14ac:dyDescent="0.25">
      <c r="A57" s="304" t="s">
        <v>54</v>
      </c>
      <c r="B57" s="304" t="s">
        <v>326</v>
      </c>
      <c r="C57" s="304" t="s">
        <v>1040</v>
      </c>
      <c r="D57" s="304" t="s">
        <v>570</v>
      </c>
      <c r="E57" s="305">
        <v>10234092</v>
      </c>
      <c r="F57" s="305">
        <v>1850524225224.5674</v>
      </c>
      <c r="G57" s="306">
        <v>1384795166066.0503</v>
      </c>
      <c r="H57" s="305">
        <v>-34194330899.061008</v>
      </c>
      <c r="I57" s="305">
        <v>452894557120.64899</v>
      </c>
      <c r="J57" s="305">
        <v>47028832936.929291</v>
      </c>
      <c r="K57" s="305">
        <v>15785479397.190241</v>
      </c>
      <c r="L57" s="305">
        <v>8716895119.8182564</v>
      </c>
      <c r="M57" s="305">
        <v>5252592353.6448689</v>
      </c>
      <c r="N57" s="305">
        <v>4426451244.1104546</v>
      </c>
      <c r="O57" s="305">
        <v>9452068516.3322868</v>
      </c>
      <c r="P57" s="307">
        <v>605105993.08998466</v>
      </c>
      <c r="Q57" s="307">
        <v>294538641.66755426</v>
      </c>
      <c r="R57" s="307">
        <v>592449341.36648607</v>
      </c>
      <c r="S57" s="307">
        <v>1903252329.7091589</v>
      </c>
      <c r="T57" s="307">
        <v>0</v>
      </c>
      <c r="U57" s="307">
        <v>3395346305.8331838</v>
      </c>
      <c r="V57"/>
    </row>
    <row r="58" spans="1:22" x14ac:dyDescent="0.25">
      <c r="A58" s="304" t="s">
        <v>57</v>
      </c>
      <c r="B58" s="304" t="s">
        <v>327</v>
      </c>
      <c r="C58" s="304" t="s">
        <v>1040</v>
      </c>
      <c r="D58" s="304" t="s">
        <v>570</v>
      </c>
      <c r="E58" s="305">
        <v>5415978</v>
      </c>
      <c r="F58" s="305">
        <v>4023824642277.8047</v>
      </c>
      <c r="G58" s="306">
        <v>3202055831076.1611</v>
      </c>
      <c r="H58" s="305">
        <v>6973808890.2374144</v>
      </c>
      <c r="I58" s="305">
        <v>708555172156.74219</v>
      </c>
      <c r="J58" s="305">
        <v>106239830154.66399</v>
      </c>
      <c r="K58" s="305">
        <v>15206484860.697124</v>
      </c>
      <c r="L58" s="305">
        <v>27106059650.249599</v>
      </c>
      <c r="M58" s="305">
        <v>1176630994.1501269</v>
      </c>
      <c r="N58" s="305">
        <v>3181474983.6247311</v>
      </c>
      <c r="O58" s="305">
        <v>13340344954.931442</v>
      </c>
      <c r="P58" s="307">
        <v>32314129069.164169</v>
      </c>
      <c r="Q58" s="307">
        <v>13914705641.846792</v>
      </c>
      <c r="R58" s="307">
        <v>0</v>
      </c>
      <c r="S58" s="307">
        <v>0</v>
      </c>
      <c r="T58" s="307">
        <v>0</v>
      </c>
      <c r="U58" s="307">
        <v>46228834711.010963</v>
      </c>
      <c r="V58"/>
    </row>
    <row r="59" spans="1:22" x14ac:dyDescent="0.25">
      <c r="A59" s="304" t="s">
        <v>58</v>
      </c>
      <c r="B59" s="304" t="s">
        <v>328</v>
      </c>
      <c r="C59" s="304" t="s">
        <v>1042</v>
      </c>
      <c r="D59" s="304" t="s">
        <v>582</v>
      </c>
      <c r="E59" s="305" t="s">
        <v>1040</v>
      </c>
      <c r="F59" s="305" t="s">
        <v>1040</v>
      </c>
      <c r="G59" s="306" t="s">
        <v>1040</v>
      </c>
      <c r="H59" s="305" t="s">
        <v>1040</v>
      </c>
      <c r="I59" s="305" t="s">
        <v>1040</v>
      </c>
      <c r="J59" s="305" t="s">
        <v>1040</v>
      </c>
      <c r="K59" s="305" t="s">
        <v>1040</v>
      </c>
      <c r="L59" s="305" t="s">
        <v>1040</v>
      </c>
      <c r="M59" s="305" t="s">
        <v>1040</v>
      </c>
      <c r="N59" s="305" t="s">
        <v>1040</v>
      </c>
      <c r="O59" s="305" t="s">
        <v>1040</v>
      </c>
      <c r="P59" s="305" t="s">
        <v>1040</v>
      </c>
      <c r="Q59" s="305" t="s">
        <v>1040</v>
      </c>
      <c r="R59" s="305" t="s">
        <v>1040</v>
      </c>
      <c r="S59" s="305" t="s">
        <v>1040</v>
      </c>
      <c r="T59" s="305" t="s">
        <v>1040</v>
      </c>
      <c r="U59" s="305" t="s">
        <v>1040</v>
      </c>
      <c r="V59"/>
    </row>
    <row r="60" spans="1:22" x14ac:dyDescent="0.25">
      <c r="A60" s="304" t="s">
        <v>59</v>
      </c>
      <c r="B60" s="304" t="s">
        <v>329</v>
      </c>
      <c r="C60" s="304" t="s">
        <v>1046</v>
      </c>
      <c r="D60" s="304" t="s">
        <v>600</v>
      </c>
      <c r="E60" s="305">
        <v>72000</v>
      </c>
      <c r="F60" s="305">
        <v>5478029871.9669809</v>
      </c>
      <c r="G60" s="306">
        <v>4002359320.5866857</v>
      </c>
      <c r="H60" s="305">
        <v>-310432691.1315797</v>
      </c>
      <c r="I60" s="305">
        <v>1037817784.6537328</v>
      </c>
      <c r="J60" s="305">
        <v>748285457.85814166</v>
      </c>
      <c r="K60" s="305">
        <v>326265861.92239422</v>
      </c>
      <c r="L60" s="305">
        <v>36747133.370069474</v>
      </c>
      <c r="M60" s="305">
        <v>0</v>
      </c>
      <c r="N60" s="305">
        <v>10451702.190974517</v>
      </c>
      <c r="O60" s="305">
        <v>374820760.37470353</v>
      </c>
      <c r="P60" s="307">
        <v>0</v>
      </c>
      <c r="Q60" s="307">
        <v>0</v>
      </c>
      <c r="R60" s="307">
        <v>0</v>
      </c>
      <c r="S60" s="307">
        <v>0</v>
      </c>
      <c r="T60" s="307">
        <v>0</v>
      </c>
      <c r="U60" s="307">
        <v>0</v>
      </c>
      <c r="V60"/>
    </row>
    <row r="61" spans="1:22" x14ac:dyDescent="0.25">
      <c r="A61" s="304" t="s">
        <v>60</v>
      </c>
      <c r="B61" s="304" t="s">
        <v>330</v>
      </c>
      <c r="C61" s="304" t="s">
        <v>1046</v>
      </c>
      <c r="D61" s="304" t="s">
        <v>600</v>
      </c>
      <c r="E61" s="305">
        <v>9469601</v>
      </c>
      <c r="F61" s="305">
        <v>637816623287.28491</v>
      </c>
      <c r="G61" s="306">
        <v>528697101322.19421</v>
      </c>
      <c r="H61" s="305">
        <v>-12009080425.868141</v>
      </c>
      <c r="I61" s="305">
        <v>76148929593.437164</v>
      </c>
      <c r="J61" s="305">
        <v>44979672797.521744</v>
      </c>
      <c r="K61" s="305">
        <v>18915273659.875629</v>
      </c>
      <c r="L61" s="305">
        <v>9993305224.5444279</v>
      </c>
      <c r="M61" s="305">
        <v>2052982270.9050019</v>
      </c>
      <c r="N61" s="305">
        <v>329356540.83547622</v>
      </c>
      <c r="O61" s="305">
        <v>9732051673.6741962</v>
      </c>
      <c r="P61" s="307">
        <v>0</v>
      </c>
      <c r="Q61" s="307">
        <v>0</v>
      </c>
      <c r="R61" s="307">
        <v>0</v>
      </c>
      <c r="S61" s="307">
        <v>0</v>
      </c>
      <c r="T61" s="307">
        <v>3956703427.6870098</v>
      </c>
      <c r="U61" s="307">
        <v>3956703427.6870098</v>
      </c>
      <c r="V61"/>
    </row>
    <row r="62" spans="1:22" x14ac:dyDescent="0.25">
      <c r="A62" s="304" t="s">
        <v>61</v>
      </c>
      <c r="B62" s="304" t="s">
        <v>331</v>
      </c>
      <c r="C62" s="304" t="s">
        <v>1046</v>
      </c>
      <c r="D62" s="304" t="s">
        <v>582</v>
      </c>
      <c r="E62" s="305">
        <v>13228422.999999899</v>
      </c>
      <c r="F62" s="305">
        <v>577206371418.93152</v>
      </c>
      <c r="G62" s="306">
        <v>204010226398.50006</v>
      </c>
      <c r="H62" s="305">
        <v>-24380052671.419506</v>
      </c>
      <c r="I62" s="305">
        <v>100550744401.79291</v>
      </c>
      <c r="J62" s="305">
        <v>297025453290.05804</v>
      </c>
      <c r="K62" s="305">
        <v>46361205152.549225</v>
      </c>
      <c r="L62" s="305">
        <v>30719965023.802139</v>
      </c>
      <c r="M62" s="305">
        <v>3855101212.3551393</v>
      </c>
      <c r="N62" s="305">
        <v>2251744146.9524584</v>
      </c>
      <c r="O62" s="305">
        <v>128624308865.49098</v>
      </c>
      <c r="P62" s="307">
        <v>85057366139.306259</v>
      </c>
      <c r="Q62" s="307">
        <v>0</v>
      </c>
      <c r="R62" s="307">
        <v>0</v>
      </c>
      <c r="S62" s="307">
        <v>0</v>
      </c>
      <c r="T62" s="307">
        <v>155762749.60184923</v>
      </c>
      <c r="U62" s="307">
        <v>85213128888.908112</v>
      </c>
      <c r="V62"/>
    </row>
    <row r="63" spans="1:22" x14ac:dyDescent="0.25">
      <c r="A63" s="304" t="s">
        <v>332</v>
      </c>
      <c r="B63" s="304" t="s">
        <v>333</v>
      </c>
      <c r="C63" s="304" t="s">
        <v>1042</v>
      </c>
      <c r="D63" s="304" t="s">
        <v>582</v>
      </c>
      <c r="E63" s="305">
        <v>74032883.999999896</v>
      </c>
      <c r="F63" s="305">
        <v>1578964218502.5601</v>
      </c>
      <c r="G63" s="306">
        <v>1026102677126.2015</v>
      </c>
      <c r="H63" s="305">
        <v>-4643524241.7282858</v>
      </c>
      <c r="I63" s="305">
        <v>211770663340.35461</v>
      </c>
      <c r="J63" s="305">
        <v>345734402277.7323</v>
      </c>
      <c r="K63" s="305">
        <v>163295997957.54376</v>
      </c>
      <c r="L63" s="305">
        <v>34209971065.953506</v>
      </c>
      <c r="M63" s="305">
        <v>954690893.31076276</v>
      </c>
      <c r="N63" s="305">
        <v>20522615.738894887</v>
      </c>
      <c r="O63" s="305">
        <v>0</v>
      </c>
      <c r="P63" s="307">
        <v>67007586160.04438</v>
      </c>
      <c r="Q63" s="307">
        <v>79318349989.369324</v>
      </c>
      <c r="R63" s="307">
        <v>0</v>
      </c>
      <c r="S63" s="307">
        <v>0</v>
      </c>
      <c r="T63" s="307">
        <v>927283595.77174687</v>
      </c>
      <c r="U63" s="307">
        <v>147253219745.18546</v>
      </c>
      <c r="V63"/>
    </row>
    <row r="64" spans="1:22" x14ac:dyDescent="0.25">
      <c r="A64" s="304" t="s">
        <v>63</v>
      </c>
      <c r="B64" s="304" t="s">
        <v>334</v>
      </c>
      <c r="C64" s="304" t="s">
        <v>1046</v>
      </c>
      <c r="D64" s="304" t="s">
        <v>582</v>
      </c>
      <c r="E64" s="305">
        <v>6880951</v>
      </c>
      <c r="F64" s="305">
        <v>364324523817.76093</v>
      </c>
      <c r="G64" s="306">
        <v>309375129974.29028</v>
      </c>
      <c r="H64" s="305">
        <v>-7955531050.4945202</v>
      </c>
      <c r="I64" s="305">
        <v>35785778274.070641</v>
      </c>
      <c r="J64" s="305">
        <v>27119146619.894547</v>
      </c>
      <c r="K64" s="305">
        <v>12249644663.739229</v>
      </c>
      <c r="L64" s="305">
        <v>14410076466.123133</v>
      </c>
      <c r="M64" s="305">
        <v>274097123.13052386</v>
      </c>
      <c r="N64" s="305">
        <v>61828043.47109855</v>
      </c>
      <c r="O64" s="305">
        <v>123500323.43055972</v>
      </c>
      <c r="P64" s="307">
        <v>0</v>
      </c>
      <c r="Q64" s="307">
        <v>0</v>
      </c>
      <c r="R64" s="307">
        <v>0</v>
      </c>
      <c r="S64" s="307">
        <v>0</v>
      </c>
      <c r="T64" s="307">
        <v>0</v>
      </c>
      <c r="U64" s="307">
        <v>0</v>
      </c>
      <c r="V64"/>
    </row>
    <row r="65" spans="1:22" x14ac:dyDescent="0.25">
      <c r="A65" s="304" t="s">
        <v>224</v>
      </c>
      <c r="B65" s="304" t="s">
        <v>335</v>
      </c>
      <c r="C65" s="304" t="s">
        <v>1040</v>
      </c>
      <c r="D65" s="304" t="s">
        <v>568</v>
      </c>
      <c r="E65" s="305" t="s">
        <v>1040</v>
      </c>
      <c r="F65" s="305" t="s">
        <v>1040</v>
      </c>
      <c r="G65" s="306" t="s">
        <v>1040</v>
      </c>
      <c r="H65" s="305" t="s">
        <v>1040</v>
      </c>
      <c r="I65" s="305" t="s">
        <v>1040</v>
      </c>
      <c r="J65" s="305" t="s">
        <v>1040</v>
      </c>
      <c r="K65" s="305" t="s">
        <v>1040</v>
      </c>
      <c r="L65" s="305" t="s">
        <v>1040</v>
      </c>
      <c r="M65" s="305" t="s">
        <v>1040</v>
      </c>
      <c r="N65" s="305" t="s">
        <v>1040</v>
      </c>
      <c r="O65" s="305" t="s">
        <v>1040</v>
      </c>
      <c r="P65" s="305" t="s">
        <v>1040</v>
      </c>
      <c r="Q65" s="305" t="s">
        <v>1040</v>
      </c>
      <c r="R65" s="305" t="s">
        <v>1040</v>
      </c>
      <c r="S65" s="305" t="s">
        <v>1040</v>
      </c>
      <c r="T65" s="305" t="s">
        <v>1040</v>
      </c>
      <c r="U65" s="305" t="s">
        <v>1040</v>
      </c>
      <c r="V65"/>
    </row>
    <row r="66" spans="1:22" x14ac:dyDescent="0.25">
      <c r="A66" s="304" t="s">
        <v>64</v>
      </c>
      <c r="B66" s="304" t="s">
        <v>336</v>
      </c>
      <c r="C66" s="304" t="s">
        <v>1045</v>
      </c>
      <c r="D66" s="304" t="s">
        <v>580</v>
      </c>
      <c r="E66" s="305" t="s">
        <v>1040</v>
      </c>
      <c r="F66" s="305" t="s">
        <v>1040</v>
      </c>
      <c r="G66" s="306" t="s">
        <v>1040</v>
      </c>
      <c r="H66" s="305" t="s">
        <v>1040</v>
      </c>
      <c r="I66" s="305" t="s">
        <v>1040</v>
      </c>
      <c r="J66" s="305" t="s">
        <v>1040</v>
      </c>
      <c r="K66" s="305" t="s">
        <v>1040</v>
      </c>
      <c r="L66" s="305" t="s">
        <v>1040</v>
      </c>
      <c r="M66" s="305" t="s">
        <v>1040</v>
      </c>
      <c r="N66" s="305" t="s">
        <v>1040</v>
      </c>
      <c r="O66" s="305" t="s">
        <v>1040</v>
      </c>
      <c r="P66" s="305" t="s">
        <v>1040</v>
      </c>
      <c r="Q66" s="305" t="s">
        <v>1040</v>
      </c>
      <c r="R66" s="305" t="s">
        <v>1040</v>
      </c>
      <c r="S66" s="305" t="s">
        <v>1040</v>
      </c>
      <c r="T66" s="305" t="s">
        <v>1040</v>
      </c>
      <c r="U66" s="305" t="s">
        <v>1040</v>
      </c>
      <c r="V66"/>
    </row>
    <row r="67" spans="1:22" x14ac:dyDescent="0.25">
      <c r="A67" s="304" t="s">
        <v>65</v>
      </c>
      <c r="B67" s="304" t="s">
        <v>337</v>
      </c>
      <c r="C67" s="304" t="s">
        <v>1040</v>
      </c>
      <c r="D67" s="304" t="s">
        <v>568</v>
      </c>
      <c r="E67" s="305" t="s">
        <v>1040</v>
      </c>
      <c r="F67" s="305" t="s">
        <v>1040</v>
      </c>
      <c r="G67" s="306" t="s">
        <v>1040</v>
      </c>
      <c r="H67" s="305" t="s">
        <v>1040</v>
      </c>
      <c r="I67" s="305" t="s">
        <v>1040</v>
      </c>
      <c r="J67" s="305" t="s">
        <v>1040</v>
      </c>
      <c r="K67" s="305" t="s">
        <v>1040</v>
      </c>
      <c r="L67" s="305" t="s">
        <v>1040</v>
      </c>
      <c r="M67" s="305" t="s">
        <v>1040</v>
      </c>
      <c r="N67" s="305" t="s">
        <v>1040</v>
      </c>
      <c r="O67" s="305" t="s">
        <v>1040</v>
      </c>
      <c r="P67" s="305" t="s">
        <v>1040</v>
      </c>
      <c r="Q67" s="305" t="s">
        <v>1040</v>
      </c>
      <c r="R67" s="305" t="s">
        <v>1040</v>
      </c>
      <c r="S67" s="305" t="s">
        <v>1040</v>
      </c>
      <c r="T67" s="305" t="s">
        <v>1040</v>
      </c>
      <c r="U67" s="305" t="s">
        <v>1040</v>
      </c>
      <c r="V67"/>
    </row>
    <row r="68" spans="1:22" x14ac:dyDescent="0.25">
      <c r="A68" s="304" t="s">
        <v>66</v>
      </c>
      <c r="B68" s="304" t="s">
        <v>338</v>
      </c>
      <c r="C68" s="304" t="s">
        <v>1045</v>
      </c>
      <c r="D68" s="304" t="s">
        <v>580</v>
      </c>
      <c r="E68" s="305">
        <v>71256000</v>
      </c>
      <c r="F68" s="305">
        <v>245057421984.9624</v>
      </c>
      <c r="G68" s="306">
        <v>148855222993.51736</v>
      </c>
      <c r="H68" s="305">
        <v>-6893390896.6069613</v>
      </c>
      <c r="I68" s="305">
        <v>23091939700.93182</v>
      </c>
      <c r="J68" s="305">
        <v>80003650187.120178</v>
      </c>
      <c r="K68" s="305">
        <v>37200417904.294907</v>
      </c>
      <c r="L68" s="305">
        <v>19994302030.03035</v>
      </c>
      <c r="M68" s="305">
        <v>600629182.64293051</v>
      </c>
      <c r="N68" s="305">
        <v>3416849538.8672347</v>
      </c>
      <c r="O68" s="305">
        <v>18614495246.937954</v>
      </c>
      <c r="P68" s="307">
        <v>0</v>
      </c>
      <c r="Q68" s="307">
        <v>0</v>
      </c>
      <c r="R68" s="307">
        <v>0</v>
      </c>
      <c r="S68" s="307">
        <v>0</v>
      </c>
      <c r="T68" s="307">
        <v>176956284.34680372</v>
      </c>
      <c r="U68" s="307">
        <v>176956284.34680372</v>
      </c>
      <c r="V68"/>
    </row>
    <row r="69" spans="1:22" x14ac:dyDescent="0.25">
      <c r="A69" s="304" t="s">
        <v>608</v>
      </c>
      <c r="B69" s="304" t="s">
        <v>609</v>
      </c>
      <c r="C69" s="304" t="s">
        <v>1040</v>
      </c>
      <c r="D69" s="304" t="s">
        <v>568</v>
      </c>
      <c r="E69" s="305" t="s">
        <v>1040</v>
      </c>
      <c r="F69" s="305" t="s">
        <v>1040</v>
      </c>
      <c r="G69" s="306" t="s">
        <v>1040</v>
      </c>
      <c r="H69" s="305" t="s">
        <v>1040</v>
      </c>
      <c r="I69" s="305" t="s">
        <v>1040</v>
      </c>
      <c r="J69" s="305" t="s">
        <v>1040</v>
      </c>
      <c r="K69" s="305" t="s">
        <v>1040</v>
      </c>
      <c r="L69" s="305" t="s">
        <v>1040</v>
      </c>
      <c r="M69" s="305" t="s">
        <v>1040</v>
      </c>
      <c r="N69" s="305" t="s">
        <v>1040</v>
      </c>
      <c r="O69" s="305" t="s">
        <v>1040</v>
      </c>
      <c r="P69" s="305" t="s">
        <v>1040</v>
      </c>
      <c r="Q69" s="305" t="s">
        <v>1040</v>
      </c>
      <c r="R69" s="305" t="s">
        <v>1040</v>
      </c>
      <c r="S69" s="305" t="s">
        <v>1040</v>
      </c>
      <c r="T69" s="305" t="s">
        <v>1040</v>
      </c>
      <c r="U69" s="305" t="s">
        <v>1040</v>
      </c>
      <c r="V69"/>
    </row>
    <row r="70" spans="1:22" x14ac:dyDescent="0.25">
      <c r="A70" s="304" t="s">
        <v>67</v>
      </c>
      <c r="B70" s="304" t="s">
        <v>339</v>
      </c>
      <c r="C70" s="304" t="s">
        <v>1043</v>
      </c>
      <c r="D70" s="304" t="s">
        <v>600</v>
      </c>
      <c r="E70" s="305">
        <v>847706</v>
      </c>
      <c r="F70" s="305">
        <v>36454023489.222427</v>
      </c>
      <c r="G70" s="306">
        <v>20650325703.180519</v>
      </c>
      <c r="H70" s="305">
        <v>-1412278731.0001435</v>
      </c>
      <c r="I70" s="305">
        <v>7369136377.4127598</v>
      </c>
      <c r="J70" s="305">
        <v>9846840139.6292973</v>
      </c>
      <c r="K70" s="305">
        <v>7037545686.2041006</v>
      </c>
      <c r="L70" s="305">
        <v>1002804152.8789486</v>
      </c>
      <c r="M70" s="305">
        <v>959065322.54037261</v>
      </c>
      <c r="N70" s="305">
        <v>239357951.18857273</v>
      </c>
      <c r="O70" s="305">
        <v>282504255.63961029</v>
      </c>
      <c r="P70" s="307">
        <v>0</v>
      </c>
      <c r="Q70" s="307">
        <v>0</v>
      </c>
      <c r="R70" s="307">
        <v>0</v>
      </c>
      <c r="S70" s="307">
        <v>0</v>
      </c>
      <c r="T70" s="307">
        <v>325562771.17769343</v>
      </c>
      <c r="U70" s="307">
        <v>325562771.17769343</v>
      </c>
      <c r="V70"/>
    </row>
    <row r="71" spans="1:22" x14ac:dyDescent="0.25">
      <c r="A71" s="304" t="s">
        <v>68</v>
      </c>
      <c r="B71" s="304" t="s">
        <v>340</v>
      </c>
      <c r="C71" s="304" t="s">
        <v>1040</v>
      </c>
      <c r="D71" s="304" t="s">
        <v>570</v>
      </c>
      <c r="E71" s="305">
        <v>5246100</v>
      </c>
      <c r="F71" s="305">
        <v>2991621746566.9995</v>
      </c>
      <c r="G71" s="306">
        <v>2413789732816.332</v>
      </c>
      <c r="H71" s="305">
        <v>-29596231827.704762</v>
      </c>
      <c r="I71" s="305">
        <v>506595580680.63177</v>
      </c>
      <c r="J71" s="305">
        <v>100832664897.74037</v>
      </c>
      <c r="K71" s="305">
        <v>6620850222.1730719</v>
      </c>
      <c r="L71" s="305">
        <v>14832474588.339401</v>
      </c>
      <c r="M71" s="305">
        <v>46938187916.283066</v>
      </c>
      <c r="N71" s="305">
        <v>12552483324.831499</v>
      </c>
      <c r="O71" s="305">
        <v>19195438094.243793</v>
      </c>
      <c r="P71" s="307">
        <v>0</v>
      </c>
      <c r="Q71" s="307">
        <v>0</v>
      </c>
      <c r="R71" s="307">
        <v>0</v>
      </c>
      <c r="S71" s="307">
        <v>0</v>
      </c>
      <c r="T71" s="307">
        <v>693230751.86953509</v>
      </c>
      <c r="U71" s="307">
        <v>693230751.86953509</v>
      </c>
      <c r="V71"/>
    </row>
    <row r="72" spans="1:22" x14ac:dyDescent="0.25">
      <c r="A72" s="304" t="s">
        <v>69</v>
      </c>
      <c r="B72" s="304" t="s">
        <v>341</v>
      </c>
      <c r="C72" s="304" t="s">
        <v>1040</v>
      </c>
      <c r="D72" s="304" t="s">
        <v>570</v>
      </c>
      <c r="E72" s="305">
        <v>60873000</v>
      </c>
      <c r="F72" s="305">
        <v>35698823809773.75</v>
      </c>
      <c r="G72" s="306">
        <v>29319967568167.953</v>
      </c>
      <c r="H72" s="305">
        <v>155915460666.23553</v>
      </c>
      <c r="I72" s="305">
        <v>5698871405136.8428</v>
      </c>
      <c r="J72" s="305">
        <v>524069375802.7171</v>
      </c>
      <c r="K72" s="305">
        <v>182318130017.65302</v>
      </c>
      <c r="L72" s="305">
        <v>153521114997.09781</v>
      </c>
      <c r="M72" s="305">
        <v>15270972868.680302</v>
      </c>
      <c r="N72" s="305">
        <v>7596877695.1365461</v>
      </c>
      <c r="O72" s="305">
        <v>161047129480.88629</v>
      </c>
      <c r="P72" s="307">
        <v>1774538648.6990268</v>
      </c>
      <c r="Q72" s="307">
        <v>2428167402.5629249</v>
      </c>
      <c r="R72" s="307">
        <v>35207831.291030757</v>
      </c>
      <c r="S72" s="307">
        <v>2775178.9569950448</v>
      </c>
      <c r="T72" s="307">
        <v>74461681.753196463</v>
      </c>
      <c r="U72" s="307">
        <v>4315150743.2631741</v>
      </c>
      <c r="V72"/>
    </row>
    <row r="73" spans="1:22" x14ac:dyDescent="0.25">
      <c r="A73" s="304" t="s">
        <v>70</v>
      </c>
      <c r="B73" s="304" t="s">
        <v>342</v>
      </c>
      <c r="C73" s="304" t="s">
        <v>1040</v>
      </c>
      <c r="D73" s="304" t="s">
        <v>568</v>
      </c>
      <c r="E73" s="305" t="s">
        <v>1040</v>
      </c>
      <c r="F73" s="305" t="s">
        <v>1040</v>
      </c>
      <c r="G73" s="306" t="s">
        <v>1040</v>
      </c>
      <c r="H73" s="305" t="s">
        <v>1040</v>
      </c>
      <c r="I73" s="305" t="s">
        <v>1040</v>
      </c>
      <c r="J73" s="305" t="s">
        <v>1040</v>
      </c>
      <c r="K73" s="305" t="s">
        <v>1040</v>
      </c>
      <c r="L73" s="305" t="s">
        <v>1040</v>
      </c>
      <c r="M73" s="305" t="s">
        <v>1040</v>
      </c>
      <c r="N73" s="305" t="s">
        <v>1040</v>
      </c>
      <c r="O73" s="305" t="s">
        <v>1040</v>
      </c>
      <c r="P73" s="305" t="s">
        <v>1040</v>
      </c>
      <c r="Q73" s="305" t="s">
        <v>1040</v>
      </c>
      <c r="R73" s="305" t="s">
        <v>1040</v>
      </c>
      <c r="S73" s="305" t="s">
        <v>1040</v>
      </c>
      <c r="T73" s="305" t="s">
        <v>1040</v>
      </c>
      <c r="U73" s="305" t="s">
        <v>1040</v>
      </c>
      <c r="V73"/>
    </row>
    <row r="74" spans="1:22" x14ac:dyDescent="0.25">
      <c r="A74" s="304" t="s">
        <v>71</v>
      </c>
      <c r="B74" s="304" t="s">
        <v>343</v>
      </c>
      <c r="C74" s="304" t="s">
        <v>1045</v>
      </c>
      <c r="D74" s="304" t="s">
        <v>600</v>
      </c>
      <c r="E74" s="305">
        <v>1383841</v>
      </c>
      <c r="F74" s="305">
        <v>80959723978.297989</v>
      </c>
      <c r="G74" s="306">
        <v>-9674394581.9443951</v>
      </c>
      <c r="H74" s="305">
        <v>16922653.358678415</v>
      </c>
      <c r="I74" s="305">
        <v>32406501851.167961</v>
      </c>
      <c r="J74" s="305">
        <v>58210694055.715744</v>
      </c>
      <c r="K74" s="305">
        <v>2080419591.1032071</v>
      </c>
      <c r="L74" s="305">
        <v>68657955.049071297</v>
      </c>
      <c r="M74" s="305">
        <v>2886617243.3090277</v>
      </c>
      <c r="N74" s="305">
        <v>5212019387.1311722</v>
      </c>
      <c r="O74" s="305">
        <v>68413641.639893487</v>
      </c>
      <c r="P74" s="307">
        <v>47892256311.869476</v>
      </c>
      <c r="Q74" s="307">
        <v>0</v>
      </c>
      <c r="R74" s="307">
        <v>0</v>
      </c>
      <c r="S74" s="307">
        <v>0</v>
      </c>
      <c r="T74" s="307">
        <v>2309925.6139013767</v>
      </c>
      <c r="U74" s="307">
        <v>47894566237.483376</v>
      </c>
      <c r="V74"/>
    </row>
    <row r="75" spans="1:22" x14ac:dyDescent="0.25">
      <c r="A75" s="304" t="s">
        <v>344</v>
      </c>
      <c r="B75" s="304" t="s">
        <v>345</v>
      </c>
      <c r="C75" s="304" t="s">
        <v>1045</v>
      </c>
      <c r="D75" s="304" t="s">
        <v>580</v>
      </c>
      <c r="E75" s="305">
        <v>1517079</v>
      </c>
      <c r="F75" s="305">
        <v>8846007427.1254826</v>
      </c>
      <c r="G75" s="306">
        <v>6669521963.4761238</v>
      </c>
      <c r="H75" s="305">
        <v>-839900755.71390331</v>
      </c>
      <c r="I75" s="305">
        <v>1150085730.7818832</v>
      </c>
      <c r="J75" s="305">
        <v>1866300488.5813785</v>
      </c>
      <c r="K75" s="305">
        <v>812707571.2403456</v>
      </c>
      <c r="L75" s="305">
        <v>124568868.74715215</v>
      </c>
      <c r="M75" s="305">
        <v>796852828.84810078</v>
      </c>
      <c r="N75" s="305">
        <v>116837579.03943107</v>
      </c>
      <c r="O75" s="305">
        <v>15333640.70634879</v>
      </c>
      <c r="P75" s="307">
        <v>0</v>
      </c>
      <c r="Q75" s="307">
        <v>0</v>
      </c>
      <c r="R75" s="307">
        <v>0</v>
      </c>
      <c r="S75" s="307">
        <v>0</v>
      </c>
      <c r="T75" s="307">
        <v>0</v>
      </c>
      <c r="U75" s="307">
        <v>0</v>
      </c>
      <c r="V75"/>
    </row>
    <row r="76" spans="1:22" x14ac:dyDescent="0.25">
      <c r="A76" s="304" t="s">
        <v>73</v>
      </c>
      <c r="B76" s="304" t="s">
        <v>346</v>
      </c>
      <c r="C76" s="304" t="s">
        <v>1041</v>
      </c>
      <c r="D76" s="304" t="s">
        <v>582</v>
      </c>
      <c r="E76" s="305">
        <v>4474404</v>
      </c>
      <c r="F76" s="305">
        <v>119052690424.8177</v>
      </c>
      <c r="G76" s="306">
        <v>85353545773.618958</v>
      </c>
      <c r="H76" s="305">
        <v>-4160397416.7737708</v>
      </c>
      <c r="I76" s="305">
        <v>22943697623.926498</v>
      </c>
      <c r="J76" s="305">
        <v>14915844444.046021</v>
      </c>
      <c r="K76" s="305">
        <v>5669682078.5902367</v>
      </c>
      <c r="L76" s="305">
        <v>6923097361.2809763</v>
      </c>
      <c r="M76" s="305">
        <v>190267623.67593738</v>
      </c>
      <c r="N76" s="305">
        <v>660627945.2804606</v>
      </c>
      <c r="O76" s="305">
        <v>1084856493.7265024</v>
      </c>
      <c r="P76" s="307">
        <v>335528950.28676194</v>
      </c>
      <c r="Q76" s="307">
        <v>49470540.741969988</v>
      </c>
      <c r="R76" s="307">
        <v>2313450.4631763413</v>
      </c>
      <c r="S76" s="307">
        <v>0</v>
      </c>
      <c r="T76" s="307">
        <v>0</v>
      </c>
      <c r="U76" s="307">
        <v>387312941.49190831</v>
      </c>
      <c r="V76"/>
    </row>
    <row r="77" spans="1:22" x14ac:dyDescent="0.25">
      <c r="A77" s="304" t="s">
        <v>74</v>
      </c>
      <c r="B77" s="304" t="s">
        <v>347</v>
      </c>
      <c r="C77" s="304" t="s">
        <v>1040</v>
      </c>
      <c r="D77" s="304" t="s">
        <v>570</v>
      </c>
      <c r="E77" s="305">
        <v>82469400</v>
      </c>
      <c r="F77" s="305">
        <v>45127355733470.602</v>
      </c>
      <c r="G77" s="306">
        <v>36037564721547.484</v>
      </c>
      <c r="H77" s="305">
        <v>512910850114.08099</v>
      </c>
      <c r="I77" s="305">
        <v>8105492530315.1045</v>
      </c>
      <c r="J77" s="305">
        <v>471387631493.93677</v>
      </c>
      <c r="K77" s="305">
        <v>114722942256.74205</v>
      </c>
      <c r="L77" s="305">
        <v>128032573454.63184</v>
      </c>
      <c r="M77" s="305">
        <v>16930597214.30542</v>
      </c>
      <c r="N77" s="305">
        <v>8025466756.7344666</v>
      </c>
      <c r="O77" s="305">
        <v>159594137102.10587</v>
      </c>
      <c r="P77" s="307">
        <v>5032400153.3718405</v>
      </c>
      <c r="Q77" s="307">
        <v>30039688417.363052</v>
      </c>
      <c r="R77" s="307">
        <v>1052041132.475291</v>
      </c>
      <c r="S77" s="307">
        <v>7915271616.5733986</v>
      </c>
      <c r="T77" s="307">
        <v>42513389.633569002</v>
      </c>
      <c r="U77" s="307">
        <v>44081914709.417152</v>
      </c>
      <c r="V77"/>
    </row>
    <row r="78" spans="1:22" x14ac:dyDescent="0.25">
      <c r="A78" s="304" t="s">
        <v>75</v>
      </c>
      <c r="B78" s="304" t="s">
        <v>348</v>
      </c>
      <c r="C78" s="304" t="s">
        <v>1045</v>
      </c>
      <c r="D78" s="304" t="s">
        <v>580</v>
      </c>
      <c r="E78" s="305">
        <v>22112805</v>
      </c>
      <c r="F78" s="305">
        <v>209527807172.336</v>
      </c>
      <c r="G78" s="306">
        <v>129095685818.24023</v>
      </c>
      <c r="H78" s="305">
        <v>-5681485315.8492975</v>
      </c>
      <c r="I78" s="305">
        <v>27345709588.894165</v>
      </c>
      <c r="J78" s="305">
        <v>58767897081.050896</v>
      </c>
      <c r="K78" s="305">
        <v>45268168450.624657</v>
      </c>
      <c r="L78" s="305">
        <v>906225230.92519724</v>
      </c>
      <c r="M78" s="305">
        <v>10975771919.869701</v>
      </c>
      <c r="N78" s="305">
        <v>1117775718.6625106</v>
      </c>
      <c r="O78" s="305">
        <v>400171697.18172306</v>
      </c>
      <c r="P78" s="307">
        <v>0</v>
      </c>
      <c r="Q78" s="307">
        <v>0</v>
      </c>
      <c r="R78" s="307">
        <v>0</v>
      </c>
      <c r="S78" s="307">
        <v>0</v>
      </c>
      <c r="T78" s="307">
        <v>99784063.787100449</v>
      </c>
      <c r="U78" s="307">
        <v>99784063.787100449</v>
      </c>
      <c r="V78"/>
    </row>
    <row r="79" spans="1:22" x14ac:dyDescent="0.25">
      <c r="A79" s="304" t="s">
        <v>76</v>
      </c>
      <c r="B79" s="304" t="s">
        <v>349</v>
      </c>
      <c r="C79" s="304" t="s">
        <v>1040</v>
      </c>
      <c r="D79" s="304" t="s">
        <v>570</v>
      </c>
      <c r="E79" s="305">
        <v>11104000</v>
      </c>
      <c r="F79" s="305">
        <v>4361821980990.1211</v>
      </c>
      <c r="G79" s="306">
        <v>3626558325477.5127</v>
      </c>
      <c r="H79" s="305">
        <v>-177671984899.3302</v>
      </c>
      <c r="I79" s="305">
        <v>824328839490.7323</v>
      </c>
      <c r="J79" s="305">
        <v>88606800921.206039</v>
      </c>
      <c r="K79" s="305">
        <v>47959657861.754684</v>
      </c>
      <c r="L79" s="305">
        <v>27036245781.64138</v>
      </c>
      <c r="M79" s="305">
        <v>2278894155.6899204</v>
      </c>
      <c r="N79" s="305">
        <v>1748290751.7484269</v>
      </c>
      <c r="O79" s="305">
        <v>5091124359.070219</v>
      </c>
      <c r="P79" s="307">
        <v>193320442.35172412</v>
      </c>
      <c r="Q79" s="307">
        <v>62954652.372136548</v>
      </c>
      <c r="R79" s="307">
        <v>0</v>
      </c>
      <c r="S79" s="307">
        <v>3150655966.1519637</v>
      </c>
      <c r="T79" s="307">
        <v>1085656950.4255791</v>
      </c>
      <c r="U79" s="307">
        <v>4492588011.301403</v>
      </c>
      <c r="V79"/>
    </row>
    <row r="80" spans="1:22" x14ac:dyDescent="0.25">
      <c r="A80" s="304" t="s">
        <v>229</v>
      </c>
      <c r="B80" s="304" t="s">
        <v>611</v>
      </c>
      <c r="C80" s="304" t="s">
        <v>1040</v>
      </c>
      <c r="D80" s="304" t="s">
        <v>568</v>
      </c>
      <c r="E80" s="305" t="s">
        <v>1040</v>
      </c>
      <c r="F80" s="305" t="s">
        <v>1040</v>
      </c>
      <c r="G80" s="306" t="s">
        <v>1040</v>
      </c>
      <c r="H80" s="305" t="s">
        <v>1040</v>
      </c>
      <c r="I80" s="305" t="s">
        <v>1040</v>
      </c>
      <c r="J80" s="305" t="s">
        <v>1040</v>
      </c>
      <c r="K80" s="305" t="s">
        <v>1040</v>
      </c>
      <c r="L80" s="305" t="s">
        <v>1040</v>
      </c>
      <c r="M80" s="305" t="s">
        <v>1040</v>
      </c>
      <c r="N80" s="305" t="s">
        <v>1040</v>
      </c>
      <c r="O80" s="305" t="s">
        <v>1040</v>
      </c>
      <c r="P80" s="305" t="s">
        <v>1040</v>
      </c>
      <c r="Q80" s="305" t="s">
        <v>1040</v>
      </c>
      <c r="R80" s="305" t="s">
        <v>1040</v>
      </c>
      <c r="S80" s="305" t="s">
        <v>1040</v>
      </c>
      <c r="T80" s="305" t="s">
        <v>1040</v>
      </c>
      <c r="U80" s="305" t="s">
        <v>1040</v>
      </c>
      <c r="V80"/>
    </row>
    <row r="81" spans="1:22" x14ac:dyDescent="0.25">
      <c r="A81" s="304" t="s">
        <v>77</v>
      </c>
      <c r="B81" s="304" t="s">
        <v>350</v>
      </c>
      <c r="C81" s="304" t="s">
        <v>1046</v>
      </c>
      <c r="D81" s="304" t="s">
        <v>600</v>
      </c>
      <c r="E81" s="305">
        <v>106500</v>
      </c>
      <c r="F81" s="305">
        <v>8310156161.8751497</v>
      </c>
      <c r="G81" s="306">
        <v>6252494660.8860664</v>
      </c>
      <c r="H81" s="305">
        <v>-653618913.06086731</v>
      </c>
      <c r="I81" s="305">
        <v>2489400190.5218401</v>
      </c>
      <c r="J81" s="305">
        <v>221880223.52811018</v>
      </c>
      <c r="K81" s="305">
        <v>203952905.3890695</v>
      </c>
      <c r="L81" s="305">
        <v>9982286.0789920799</v>
      </c>
      <c r="M81" s="305">
        <v>0</v>
      </c>
      <c r="N81" s="305">
        <v>957431.80475429096</v>
      </c>
      <c r="O81" s="305">
        <v>6987600.2552943369</v>
      </c>
      <c r="P81" s="307">
        <v>0</v>
      </c>
      <c r="Q81" s="307">
        <v>0</v>
      </c>
      <c r="R81" s="307">
        <v>0</v>
      </c>
      <c r="S81" s="307">
        <v>0</v>
      </c>
      <c r="T81" s="307">
        <v>0</v>
      </c>
      <c r="U81" s="307">
        <v>0</v>
      </c>
      <c r="V81"/>
    </row>
    <row r="82" spans="1:22" x14ac:dyDescent="0.25">
      <c r="A82" s="304" t="s">
        <v>231</v>
      </c>
      <c r="B82" s="304" t="s">
        <v>612</v>
      </c>
      <c r="C82" s="304" t="s">
        <v>1040</v>
      </c>
      <c r="D82" s="304" t="s">
        <v>568</v>
      </c>
      <c r="E82" s="305" t="s">
        <v>1040</v>
      </c>
      <c r="F82" s="305" t="s">
        <v>1040</v>
      </c>
      <c r="G82" s="306" t="s">
        <v>1040</v>
      </c>
      <c r="H82" s="305" t="s">
        <v>1040</v>
      </c>
      <c r="I82" s="305" t="s">
        <v>1040</v>
      </c>
      <c r="J82" s="305" t="s">
        <v>1040</v>
      </c>
      <c r="K82" s="305" t="s">
        <v>1040</v>
      </c>
      <c r="L82" s="305" t="s">
        <v>1040</v>
      </c>
      <c r="M82" s="305" t="s">
        <v>1040</v>
      </c>
      <c r="N82" s="305" t="s">
        <v>1040</v>
      </c>
      <c r="O82" s="305" t="s">
        <v>1040</v>
      </c>
      <c r="P82" s="305" t="s">
        <v>1040</v>
      </c>
      <c r="Q82" s="305" t="s">
        <v>1040</v>
      </c>
      <c r="R82" s="305" t="s">
        <v>1040</v>
      </c>
      <c r="S82" s="305" t="s">
        <v>1040</v>
      </c>
      <c r="T82" s="305" t="s">
        <v>1040</v>
      </c>
      <c r="U82" s="305" t="s">
        <v>1040</v>
      </c>
      <c r="V82"/>
    </row>
    <row r="83" spans="1:22" x14ac:dyDescent="0.25">
      <c r="A83" s="304" t="s">
        <v>78</v>
      </c>
      <c r="B83" s="304" t="s">
        <v>351</v>
      </c>
      <c r="C83" s="304" t="s">
        <v>1046</v>
      </c>
      <c r="D83" s="304" t="s">
        <v>582</v>
      </c>
      <c r="E83" s="305">
        <v>12599059</v>
      </c>
      <c r="F83" s="305">
        <v>547849524286.65918</v>
      </c>
      <c r="G83" s="306">
        <v>274554287381.58963</v>
      </c>
      <c r="H83" s="305">
        <v>-4657176499.8618498</v>
      </c>
      <c r="I83" s="305">
        <v>67655241662.092133</v>
      </c>
      <c r="J83" s="305">
        <v>210297171742.83923</v>
      </c>
      <c r="K83" s="305">
        <v>53548306635.494583</v>
      </c>
      <c r="L83" s="305">
        <v>4231475096.0359488</v>
      </c>
      <c r="M83" s="305">
        <v>141679524545.91251</v>
      </c>
      <c r="N83" s="305">
        <v>843910001.7168057</v>
      </c>
      <c r="O83" s="305">
        <v>5831532108.7145395</v>
      </c>
      <c r="P83" s="307">
        <v>4162423354.964848</v>
      </c>
      <c r="Q83" s="307">
        <v>0</v>
      </c>
      <c r="R83" s="307">
        <v>0</v>
      </c>
      <c r="S83" s="307">
        <v>0</v>
      </c>
      <c r="T83" s="307">
        <v>0</v>
      </c>
      <c r="U83" s="307">
        <v>4162423354.964848</v>
      </c>
      <c r="V83"/>
    </row>
    <row r="84" spans="1:22" x14ac:dyDescent="0.25">
      <c r="A84" s="304" t="s">
        <v>79</v>
      </c>
      <c r="B84" s="304" t="s">
        <v>352</v>
      </c>
      <c r="C84" s="304" t="s">
        <v>1045</v>
      </c>
      <c r="D84" s="304" t="s">
        <v>580</v>
      </c>
      <c r="E84" s="305">
        <v>9002656</v>
      </c>
      <c r="F84" s="305">
        <v>56453018328.944328</v>
      </c>
      <c r="G84" s="306">
        <v>35211372237.056053</v>
      </c>
      <c r="H84" s="305">
        <v>-3215549770.0113444</v>
      </c>
      <c r="I84" s="305">
        <v>6998628932.1529999</v>
      </c>
      <c r="J84" s="305">
        <v>17458566929.746616</v>
      </c>
      <c r="K84" s="305">
        <v>11585322761.850473</v>
      </c>
      <c r="L84" s="305">
        <v>1634634279.4756904</v>
      </c>
      <c r="M84" s="305">
        <v>419034981.31534916</v>
      </c>
      <c r="N84" s="305">
        <v>1540893362.9283388</v>
      </c>
      <c r="O84" s="305">
        <v>243102198.96538967</v>
      </c>
      <c r="P84" s="307">
        <v>0</v>
      </c>
      <c r="Q84" s="307">
        <v>0</v>
      </c>
      <c r="R84" s="307">
        <v>0</v>
      </c>
      <c r="S84" s="307">
        <v>0</v>
      </c>
      <c r="T84" s="307">
        <v>2035579345.2113748</v>
      </c>
      <c r="U84" s="307">
        <v>2035579345.2113748</v>
      </c>
      <c r="V84"/>
    </row>
    <row r="85" spans="1:22" x14ac:dyDescent="0.25">
      <c r="A85" s="304" t="s">
        <v>80</v>
      </c>
      <c r="B85" s="304" t="s">
        <v>353</v>
      </c>
      <c r="C85" s="304" t="s">
        <v>1045</v>
      </c>
      <c r="D85" s="304" t="s">
        <v>580</v>
      </c>
      <c r="E85" s="305">
        <v>1586344</v>
      </c>
      <c r="F85" s="305">
        <v>5933085298.9305544</v>
      </c>
      <c r="G85" s="306">
        <v>2630674590.1461778</v>
      </c>
      <c r="H85" s="305">
        <v>-951713004.78092623</v>
      </c>
      <c r="I85" s="305">
        <v>957914139.10275817</v>
      </c>
      <c r="J85" s="305">
        <v>3296209574.4625444</v>
      </c>
      <c r="K85" s="305">
        <v>1846355447.046566</v>
      </c>
      <c r="L85" s="305">
        <v>358835600.95532811</v>
      </c>
      <c r="M85" s="305">
        <v>481961279.00002462</v>
      </c>
      <c r="N85" s="305">
        <v>474826152.28844726</v>
      </c>
      <c r="O85" s="305">
        <v>134231095.17217809</v>
      </c>
      <c r="P85" s="307">
        <v>0</v>
      </c>
      <c r="Q85" s="307">
        <v>0</v>
      </c>
      <c r="R85" s="307">
        <v>0</v>
      </c>
      <c r="S85" s="307">
        <v>0</v>
      </c>
      <c r="T85" s="307">
        <v>0</v>
      </c>
      <c r="U85" s="307">
        <v>0</v>
      </c>
      <c r="V85"/>
    </row>
    <row r="86" spans="1:22" x14ac:dyDescent="0.25">
      <c r="A86" s="304" t="s">
        <v>81</v>
      </c>
      <c r="B86" s="304" t="s">
        <v>354</v>
      </c>
      <c r="C86" s="304" t="s">
        <v>1046</v>
      </c>
      <c r="D86" s="304" t="s">
        <v>582</v>
      </c>
      <c r="E86" s="305">
        <v>751218</v>
      </c>
      <c r="F86" s="305">
        <v>14431223652.87426</v>
      </c>
      <c r="G86" s="306">
        <v>-3583261846.1100788</v>
      </c>
      <c r="H86" s="305">
        <v>-1508624238.8752959</v>
      </c>
      <c r="I86" s="305">
        <v>3084844277.6192513</v>
      </c>
      <c r="J86" s="305">
        <v>16438265460.240383</v>
      </c>
      <c r="K86" s="305">
        <v>7511896542.2331543</v>
      </c>
      <c r="L86" s="305">
        <v>305125867.90615332</v>
      </c>
      <c r="M86" s="305">
        <v>4397891165.0249538</v>
      </c>
      <c r="N86" s="305">
        <v>3615262494.7522025</v>
      </c>
      <c r="O86" s="305">
        <v>120561928.2946263</v>
      </c>
      <c r="P86" s="307">
        <v>0</v>
      </c>
      <c r="Q86" s="307">
        <v>0</v>
      </c>
      <c r="R86" s="307">
        <v>0</v>
      </c>
      <c r="S86" s="307">
        <v>0</v>
      </c>
      <c r="T86" s="307">
        <v>487527462.02929246</v>
      </c>
      <c r="U86" s="307">
        <v>487527462.02929246</v>
      </c>
      <c r="V86"/>
    </row>
    <row r="87" spans="1:22" x14ac:dyDescent="0.25">
      <c r="A87" s="304" t="s">
        <v>82</v>
      </c>
      <c r="B87" s="304" t="s">
        <v>355</v>
      </c>
      <c r="C87" s="304" t="s">
        <v>1046</v>
      </c>
      <c r="D87" s="304" t="s">
        <v>580</v>
      </c>
      <c r="E87" s="305">
        <v>8527777</v>
      </c>
      <c r="F87" s="305">
        <v>89642313313.258011</v>
      </c>
      <c r="G87" s="306">
        <v>65296829791.525345</v>
      </c>
      <c r="H87" s="305">
        <v>-1404277606.0634534</v>
      </c>
      <c r="I87" s="305">
        <v>15019288224.813786</v>
      </c>
      <c r="J87" s="305">
        <v>10730472902.98234</v>
      </c>
      <c r="K87" s="305">
        <v>7860314538.8411465</v>
      </c>
      <c r="L87" s="305">
        <v>2081957454.6206846</v>
      </c>
      <c r="M87" s="305">
        <v>733104026.42851996</v>
      </c>
      <c r="N87" s="305">
        <v>23655076.634453744</v>
      </c>
      <c r="O87" s="305">
        <v>31441806.457536787</v>
      </c>
      <c r="P87" s="307">
        <v>0</v>
      </c>
      <c r="Q87" s="307">
        <v>0</v>
      </c>
      <c r="R87" s="307">
        <v>0</v>
      </c>
      <c r="S87" s="307">
        <v>0</v>
      </c>
      <c r="T87" s="307">
        <v>0</v>
      </c>
      <c r="U87" s="307">
        <v>0</v>
      </c>
      <c r="V87"/>
    </row>
    <row r="88" spans="1:22" x14ac:dyDescent="0.25">
      <c r="A88" s="304" t="s">
        <v>83</v>
      </c>
      <c r="B88" s="304" t="s">
        <v>356</v>
      </c>
      <c r="C88" s="304" t="s">
        <v>1046</v>
      </c>
      <c r="D88" s="304" t="s">
        <v>582</v>
      </c>
      <c r="E88" s="305">
        <v>7204723</v>
      </c>
      <c r="F88" s="305">
        <v>182905654663.07739</v>
      </c>
      <c r="G88" s="306">
        <v>70786442236.781464</v>
      </c>
      <c r="H88" s="305">
        <v>-4249294141.0558071</v>
      </c>
      <c r="I88" s="305">
        <v>29826032127.466705</v>
      </c>
      <c r="J88" s="305">
        <v>86542474439.885025</v>
      </c>
      <c r="K88" s="305">
        <v>21509266431.260818</v>
      </c>
      <c r="L88" s="305">
        <v>16355371023.028587</v>
      </c>
      <c r="M88" s="305">
        <v>33241995179.578247</v>
      </c>
      <c r="N88" s="305">
        <v>932119581.25013912</v>
      </c>
      <c r="O88" s="305">
        <v>14155136079.794937</v>
      </c>
      <c r="P88" s="307">
        <v>0</v>
      </c>
      <c r="Q88" s="307">
        <v>0</v>
      </c>
      <c r="R88" s="307">
        <v>0</v>
      </c>
      <c r="S88" s="307">
        <v>0</v>
      </c>
      <c r="T88" s="307">
        <v>348586144.97229898</v>
      </c>
      <c r="U88" s="307">
        <v>348586144.97229898</v>
      </c>
      <c r="V88"/>
    </row>
    <row r="89" spans="1:22" x14ac:dyDescent="0.25">
      <c r="A89" s="304" t="s">
        <v>1048</v>
      </c>
      <c r="B89" s="304" t="s">
        <v>614</v>
      </c>
      <c r="C89" s="304" t="s">
        <v>1040</v>
      </c>
      <c r="D89" s="304" t="s">
        <v>568</v>
      </c>
      <c r="E89" s="305">
        <v>6943600</v>
      </c>
      <c r="F89" s="305">
        <v>2506507645865.7773</v>
      </c>
      <c r="G89" s="306">
        <v>1527944132941.0493</v>
      </c>
      <c r="H89" s="305">
        <v>439309011931.63477</v>
      </c>
      <c r="I89" s="305">
        <v>539188350927.77869</v>
      </c>
      <c r="J89" s="305">
        <v>66150065.314482756</v>
      </c>
      <c r="K89" s="305">
        <v>0</v>
      </c>
      <c r="L89" s="305">
        <v>0</v>
      </c>
      <c r="M89" s="305">
        <v>66150065.314482756</v>
      </c>
      <c r="N89" s="305" t="s">
        <v>1040</v>
      </c>
      <c r="O89" s="305" t="s">
        <v>1040</v>
      </c>
      <c r="P89" s="307">
        <v>0</v>
      </c>
      <c r="Q89" s="307">
        <v>0</v>
      </c>
      <c r="R89" s="307">
        <v>0</v>
      </c>
      <c r="S89" s="307">
        <v>0</v>
      </c>
      <c r="T89" s="307">
        <v>0</v>
      </c>
      <c r="U89" s="307">
        <v>0</v>
      </c>
      <c r="V89"/>
    </row>
    <row r="90" spans="1:22" x14ac:dyDescent="0.25">
      <c r="A90" s="304" t="s">
        <v>84</v>
      </c>
      <c r="B90" s="304" t="s">
        <v>357</v>
      </c>
      <c r="C90" s="304" t="s">
        <v>1040</v>
      </c>
      <c r="D90" s="304" t="s">
        <v>570</v>
      </c>
      <c r="E90" s="305">
        <v>10087050</v>
      </c>
      <c r="F90" s="305">
        <v>1745131698694.3872</v>
      </c>
      <c r="G90" s="306">
        <v>1425260089621.5645</v>
      </c>
      <c r="H90" s="305">
        <v>-95072035055.800552</v>
      </c>
      <c r="I90" s="305">
        <v>354679558958.64008</v>
      </c>
      <c r="J90" s="305">
        <v>60264085169.983101</v>
      </c>
      <c r="K90" s="305">
        <v>32909892933.684132</v>
      </c>
      <c r="L90" s="305">
        <v>9508572350.5985489</v>
      </c>
      <c r="M90" s="305">
        <v>1778155010.8958304</v>
      </c>
      <c r="N90" s="305">
        <v>503748011.74716103</v>
      </c>
      <c r="O90" s="305">
        <v>7466523227.0546379</v>
      </c>
      <c r="P90" s="307">
        <v>2252544378.0684395</v>
      </c>
      <c r="Q90" s="307">
        <v>4994248744.0824032</v>
      </c>
      <c r="R90" s="307">
        <v>0</v>
      </c>
      <c r="S90" s="307">
        <v>523615125.29683781</v>
      </c>
      <c r="T90" s="307">
        <v>326785388.55510724</v>
      </c>
      <c r="U90" s="307">
        <v>8097193636.0027876</v>
      </c>
      <c r="V90"/>
    </row>
    <row r="91" spans="1:22" x14ac:dyDescent="0.25">
      <c r="A91" s="304" t="s">
        <v>85</v>
      </c>
      <c r="B91" s="304" t="s">
        <v>358</v>
      </c>
      <c r="C91" s="304" t="s">
        <v>1040</v>
      </c>
      <c r="D91" s="304" t="s">
        <v>570</v>
      </c>
      <c r="E91" s="305">
        <v>296750</v>
      </c>
      <c r="F91" s="305">
        <v>267953389688.44006</v>
      </c>
      <c r="G91" s="306">
        <v>237139739831.92963</v>
      </c>
      <c r="H91" s="305">
        <v>-13649080498.895681</v>
      </c>
      <c r="I91" s="305">
        <v>40794081476.39064</v>
      </c>
      <c r="J91" s="305">
        <v>3668648879.0155182</v>
      </c>
      <c r="K91" s="305">
        <v>24148681.508522052</v>
      </c>
      <c r="L91" s="305">
        <v>1126697528.8668401</v>
      </c>
      <c r="M91" s="305">
        <v>0</v>
      </c>
      <c r="N91" s="305">
        <v>30537939.974558782</v>
      </c>
      <c r="O91" s="305">
        <v>2487264728.665597</v>
      </c>
      <c r="P91" s="307">
        <v>0</v>
      </c>
      <c r="Q91" s="307">
        <v>0</v>
      </c>
      <c r="R91" s="307">
        <v>0</v>
      </c>
      <c r="S91" s="307">
        <v>0</v>
      </c>
      <c r="T91" s="307">
        <v>0</v>
      </c>
      <c r="U91" s="307">
        <v>0</v>
      </c>
      <c r="V91"/>
    </row>
    <row r="92" spans="1:22" x14ac:dyDescent="0.25">
      <c r="A92" s="304" t="s">
        <v>86</v>
      </c>
      <c r="B92" s="304" t="s">
        <v>359</v>
      </c>
      <c r="C92" s="304" t="s">
        <v>10</v>
      </c>
      <c r="D92" s="304" t="s">
        <v>582</v>
      </c>
      <c r="E92" s="305">
        <v>1094583000</v>
      </c>
      <c r="F92" s="305">
        <v>11535972378055.867</v>
      </c>
      <c r="G92" s="306">
        <v>6525116347512.7236</v>
      </c>
      <c r="H92" s="305">
        <v>-116669877267.30664</v>
      </c>
      <c r="I92" s="305">
        <v>2167809399116.2693</v>
      </c>
      <c r="J92" s="305">
        <v>2959716508694.1807</v>
      </c>
      <c r="K92" s="305">
        <v>1522899705613.0762</v>
      </c>
      <c r="L92" s="305">
        <v>659347145525.47791</v>
      </c>
      <c r="M92" s="305">
        <v>213403731363.75284</v>
      </c>
      <c r="N92" s="305">
        <v>19067798061.558022</v>
      </c>
      <c r="O92" s="305">
        <v>159062451295.6821</v>
      </c>
      <c r="P92" s="307">
        <v>106897230211.24442</v>
      </c>
      <c r="Q92" s="307">
        <v>65099552521.347618</v>
      </c>
      <c r="R92" s="307">
        <v>156466583849.95203</v>
      </c>
      <c r="S92" s="307">
        <v>3595368500.8684926</v>
      </c>
      <c r="T92" s="307">
        <v>53876941751.220383</v>
      </c>
      <c r="U92" s="307">
        <v>385935676834.63293</v>
      </c>
      <c r="V92"/>
    </row>
    <row r="93" spans="1:22" x14ac:dyDescent="0.25">
      <c r="A93" s="304" t="s">
        <v>87</v>
      </c>
      <c r="B93" s="304" t="s">
        <v>360</v>
      </c>
      <c r="C93" s="304" t="s">
        <v>1043</v>
      </c>
      <c r="D93" s="304" t="s">
        <v>582</v>
      </c>
      <c r="E93" s="305">
        <v>220558000</v>
      </c>
      <c r="F93" s="305">
        <v>4360303578240.0254</v>
      </c>
      <c r="G93" s="306">
        <v>2513948984941.7827</v>
      </c>
      <c r="H93" s="305">
        <v>-115325230091.05702</v>
      </c>
      <c r="I93" s="305">
        <v>875240552205.89441</v>
      </c>
      <c r="J93" s="305">
        <v>1086439271183.4052</v>
      </c>
      <c r="K93" s="305">
        <v>352223382532.2356</v>
      </c>
      <c r="L93" s="305">
        <v>21813178563.912308</v>
      </c>
      <c r="M93" s="305">
        <v>278869582814.54205</v>
      </c>
      <c r="N93" s="305">
        <v>17929592572.600857</v>
      </c>
      <c r="O93" s="305">
        <v>90634341214.624161</v>
      </c>
      <c r="P93" s="307">
        <v>92535277708.164856</v>
      </c>
      <c r="Q93" s="307">
        <v>155075130937.30399</v>
      </c>
      <c r="R93" s="307">
        <v>21367544189.633156</v>
      </c>
      <c r="S93" s="307">
        <v>0</v>
      </c>
      <c r="T93" s="307">
        <v>55991240650.388237</v>
      </c>
      <c r="U93" s="307">
        <v>324969193485.49023</v>
      </c>
      <c r="V93"/>
    </row>
    <row r="94" spans="1:22" x14ac:dyDescent="0.25">
      <c r="A94" s="304" t="s">
        <v>361</v>
      </c>
      <c r="B94" s="304" t="s">
        <v>362</v>
      </c>
      <c r="C94" s="304" t="s">
        <v>1042</v>
      </c>
      <c r="D94" s="304" t="s">
        <v>582</v>
      </c>
      <c r="E94" s="305">
        <v>68251085.112413198</v>
      </c>
      <c r="F94" s="305">
        <v>2282126756704.5781</v>
      </c>
      <c r="G94" s="306">
        <v>277056789278.76648</v>
      </c>
      <c r="H94" s="305">
        <v>63354564425.431023</v>
      </c>
      <c r="I94" s="305">
        <v>717751063815.77942</v>
      </c>
      <c r="J94" s="305">
        <v>1223964339184.6013</v>
      </c>
      <c r="K94" s="305">
        <v>175496828050.73965</v>
      </c>
      <c r="L94" s="305">
        <v>71116252128.524124</v>
      </c>
      <c r="M94" s="305">
        <v>1858459563.8619113</v>
      </c>
      <c r="N94" s="305">
        <v>2650889309.4134436</v>
      </c>
      <c r="O94" s="305">
        <v>18221761701.631081</v>
      </c>
      <c r="P94" s="307">
        <v>732322236830.93994</v>
      </c>
      <c r="Q94" s="307">
        <v>214733429541.28952</v>
      </c>
      <c r="R94" s="307">
        <v>565369224.12629211</v>
      </c>
      <c r="S94" s="307">
        <v>0</v>
      </c>
      <c r="T94" s="307">
        <v>6999112834.0754709</v>
      </c>
      <c r="U94" s="307">
        <v>954620148430.43127</v>
      </c>
      <c r="V94"/>
    </row>
    <row r="95" spans="1:22" x14ac:dyDescent="0.25">
      <c r="A95" s="304" t="s">
        <v>232</v>
      </c>
      <c r="B95" s="304" t="s">
        <v>363</v>
      </c>
      <c r="C95" s="304" t="s">
        <v>1042</v>
      </c>
      <c r="D95" s="304" t="s">
        <v>582</v>
      </c>
      <c r="E95" s="305" t="s">
        <v>1040</v>
      </c>
      <c r="F95" s="305" t="s">
        <v>1040</v>
      </c>
      <c r="G95" s="306" t="s">
        <v>1040</v>
      </c>
      <c r="H95" s="305" t="s">
        <v>1040</v>
      </c>
      <c r="I95" s="305" t="s">
        <v>1040</v>
      </c>
      <c r="J95" s="305" t="s">
        <v>1040</v>
      </c>
      <c r="K95" s="305" t="s">
        <v>1040</v>
      </c>
      <c r="L95" s="305" t="s">
        <v>1040</v>
      </c>
      <c r="M95" s="305" t="s">
        <v>1040</v>
      </c>
      <c r="N95" s="305" t="s">
        <v>1040</v>
      </c>
      <c r="O95" s="305" t="s">
        <v>1040</v>
      </c>
      <c r="P95" s="305" t="s">
        <v>1040</v>
      </c>
      <c r="Q95" s="305" t="s">
        <v>1040</v>
      </c>
      <c r="R95" s="305" t="s">
        <v>1040</v>
      </c>
      <c r="S95" s="305" t="s">
        <v>1040</v>
      </c>
      <c r="T95" s="305" t="s">
        <v>1040</v>
      </c>
      <c r="U95" s="305" t="s">
        <v>1040</v>
      </c>
      <c r="V95"/>
    </row>
    <row r="96" spans="1:22" x14ac:dyDescent="0.25">
      <c r="A96" s="304" t="s">
        <v>89</v>
      </c>
      <c r="B96" s="304" t="s">
        <v>364</v>
      </c>
      <c r="C96" s="304" t="s">
        <v>1040</v>
      </c>
      <c r="D96" s="304" t="s">
        <v>570</v>
      </c>
      <c r="E96" s="305">
        <v>4159100</v>
      </c>
      <c r="F96" s="305">
        <v>2491780525624.7236</v>
      </c>
      <c r="G96" s="306">
        <v>2021240933122.0193</v>
      </c>
      <c r="H96" s="305">
        <v>-43372761477.62616</v>
      </c>
      <c r="I96" s="305">
        <v>467374603168.11194</v>
      </c>
      <c r="J96" s="305">
        <v>46537750812.218658</v>
      </c>
      <c r="K96" s="305">
        <v>4669007274.8519135</v>
      </c>
      <c r="L96" s="305">
        <v>37485109289.348198</v>
      </c>
      <c r="M96" s="305">
        <v>1582427166.8939567</v>
      </c>
      <c r="N96" s="305">
        <v>330712374.54845321</v>
      </c>
      <c r="O96" s="305">
        <v>1264591068.5295496</v>
      </c>
      <c r="P96" s="307">
        <v>0</v>
      </c>
      <c r="Q96" s="307">
        <v>1205903638.0465875</v>
      </c>
      <c r="R96" s="307">
        <v>0</v>
      </c>
      <c r="S96" s="307">
        <v>0</v>
      </c>
      <c r="T96" s="307">
        <v>0</v>
      </c>
      <c r="U96" s="307">
        <v>1205903638.0465875</v>
      </c>
      <c r="V96"/>
    </row>
    <row r="97" spans="1:22" x14ac:dyDescent="0.25">
      <c r="A97" s="304" t="s">
        <v>233</v>
      </c>
      <c r="B97" s="304" t="s">
        <v>1049</v>
      </c>
      <c r="C97" s="304" t="s">
        <v>1040</v>
      </c>
      <c r="D97" s="304" t="s">
        <v>568</v>
      </c>
      <c r="E97" s="305" t="s">
        <v>1040</v>
      </c>
      <c r="F97" s="305" t="s">
        <v>1040</v>
      </c>
      <c r="G97" s="306" t="s">
        <v>1040</v>
      </c>
      <c r="H97" s="305" t="s">
        <v>1040</v>
      </c>
      <c r="I97" s="305" t="s">
        <v>1040</v>
      </c>
      <c r="J97" s="305" t="s">
        <v>1040</v>
      </c>
      <c r="K97" s="305" t="s">
        <v>1040</v>
      </c>
      <c r="L97" s="305" t="s">
        <v>1040</v>
      </c>
      <c r="M97" s="305" t="s">
        <v>1040</v>
      </c>
      <c r="N97" s="305" t="s">
        <v>1040</v>
      </c>
      <c r="O97" s="305" t="s">
        <v>1040</v>
      </c>
      <c r="P97" s="305" t="s">
        <v>1040</v>
      </c>
      <c r="Q97" s="305" t="s">
        <v>1040</v>
      </c>
      <c r="R97" s="305" t="s">
        <v>1040</v>
      </c>
      <c r="S97" s="305" t="s">
        <v>1040</v>
      </c>
      <c r="T97" s="305" t="s">
        <v>1040</v>
      </c>
      <c r="U97" s="305" t="s">
        <v>1040</v>
      </c>
      <c r="V97"/>
    </row>
    <row r="98" spans="1:22" x14ac:dyDescent="0.25">
      <c r="A98" s="304" t="s">
        <v>90</v>
      </c>
      <c r="B98" s="304" t="s">
        <v>365</v>
      </c>
      <c r="C98" s="304" t="s">
        <v>1040</v>
      </c>
      <c r="D98" s="304" t="s">
        <v>568</v>
      </c>
      <c r="E98" s="305">
        <v>6923600</v>
      </c>
      <c r="F98" s="305">
        <v>2267277395822.1143</v>
      </c>
      <c r="G98" s="306">
        <v>1930933660089.2588</v>
      </c>
      <c r="H98" s="305">
        <v>-24197410544.611134</v>
      </c>
      <c r="I98" s="305">
        <v>327013188679.83533</v>
      </c>
      <c r="J98" s="305">
        <v>33527957597.631161</v>
      </c>
      <c r="K98" s="305">
        <v>11568681158.455288</v>
      </c>
      <c r="L98" s="305">
        <v>11097510476.086767</v>
      </c>
      <c r="M98" s="305">
        <v>23476946.360855352</v>
      </c>
      <c r="N98" s="305">
        <v>79679562.513054639</v>
      </c>
      <c r="O98" s="305">
        <v>9003704053.3868923</v>
      </c>
      <c r="P98" s="307">
        <v>9594514.6108821034</v>
      </c>
      <c r="Q98" s="307">
        <v>1745310886.2174242</v>
      </c>
      <c r="R98" s="307">
        <v>0</v>
      </c>
      <c r="S98" s="307">
        <v>0</v>
      </c>
      <c r="T98" s="307">
        <v>0</v>
      </c>
      <c r="U98" s="307">
        <v>1754905400.8283062</v>
      </c>
      <c r="V98"/>
    </row>
    <row r="99" spans="1:22" x14ac:dyDescent="0.25">
      <c r="A99" s="304" t="s">
        <v>91</v>
      </c>
      <c r="B99" s="304" t="s">
        <v>366</v>
      </c>
      <c r="C99" s="304" t="s">
        <v>1040</v>
      </c>
      <c r="D99" s="304" t="s">
        <v>570</v>
      </c>
      <c r="E99" s="305">
        <v>58607050</v>
      </c>
      <c r="F99" s="305">
        <v>29202526480640.551</v>
      </c>
      <c r="G99" s="306">
        <v>23762101930495.031</v>
      </c>
      <c r="H99" s="305">
        <v>-265666699451.69403</v>
      </c>
      <c r="I99" s="305">
        <v>5266409984402.208</v>
      </c>
      <c r="J99" s="305">
        <v>439681265195.00964</v>
      </c>
      <c r="K99" s="305">
        <v>176531690520.09467</v>
      </c>
      <c r="L99" s="305">
        <v>82207969451.47261</v>
      </c>
      <c r="M99" s="305">
        <v>18951200805.459427</v>
      </c>
      <c r="N99" s="305">
        <v>4722547446.4457569</v>
      </c>
      <c r="O99" s="305">
        <v>126480499345.29553</v>
      </c>
      <c r="P99" s="307">
        <v>8098495808.2016134</v>
      </c>
      <c r="Q99" s="307">
        <v>22688861818.040081</v>
      </c>
      <c r="R99" s="307">
        <v>0</v>
      </c>
      <c r="S99" s="307">
        <v>0</v>
      </c>
      <c r="T99" s="307">
        <v>0</v>
      </c>
      <c r="U99" s="307">
        <v>30787357626.241695</v>
      </c>
      <c r="V99"/>
    </row>
    <row r="100" spans="1:22" x14ac:dyDescent="0.25">
      <c r="A100" s="304" t="s">
        <v>92</v>
      </c>
      <c r="B100" s="304" t="s">
        <v>367</v>
      </c>
      <c r="C100" s="304" t="s">
        <v>1046</v>
      </c>
      <c r="D100" s="304" t="s">
        <v>600</v>
      </c>
      <c r="E100" s="305">
        <v>2654500</v>
      </c>
      <c r="F100" s="305">
        <v>211731411939.23441</v>
      </c>
      <c r="G100" s="306">
        <v>166652990289.34427</v>
      </c>
      <c r="H100" s="305">
        <v>-7539884270.6891251</v>
      </c>
      <c r="I100" s="305">
        <v>38358731708.274544</v>
      </c>
      <c r="J100" s="305">
        <v>14259574212.304729</v>
      </c>
      <c r="K100" s="305">
        <v>8255214269.5640211</v>
      </c>
      <c r="L100" s="305">
        <v>710216573.68435943</v>
      </c>
      <c r="M100" s="305">
        <v>1484623063.3052006</v>
      </c>
      <c r="N100" s="305">
        <v>80431019.26475504</v>
      </c>
      <c r="O100" s="305">
        <v>1131074167.7846496</v>
      </c>
      <c r="P100" s="307">
        <v>0</v>
      </c>
      <c r="Q100" s="307">
        <v>0</v>
      </c>
      <c r="R100" s="307">
        <v>0</v>
      </c>
      <c r="S100" s="307">
        <v>0</v>
      </c>
      <c r="T100" s="307">
        <v>2598015118.7017446</v>
      </c>
      <c r="U100" s="307">
        <v>2598015118.7017446</v>
      </c>
      <c r="V100"/>
    </row>
    <row r="101" spans="1:22" x14ac:dyDescent="0.25">
      <c r="A101" s="304" t="s">
        <v>93</v>
      </c>
      <c r="B101" s="304" t="s">
        <v>368</v>
      </c>
      <c r="C101" s="304" t="s">
        <v>1040</v>
      </c>
      <c r="D101" s="304" t="s">
        <v>570</v>
      </c>
      <c r="E101" s="305">
        <v>127774000</v>
      </c>
      <c r="F101" s="305">
        <v>70116072725856.289</v>
      </c>
      <c r="G101" s="306">
        <v>50965208887060.516</v>
      </c>
      <c r="H101" s="305">
        <v>1523054306400.604</v>
      </c>
      <c r="I101" s="305">
        <v>17360191625068.141</v>
      </c>
      <c r="J101" s="305">
        <v>267617907327.03381</v>
      </c>
      <c r="K101" s="305">
        <v>83270012619.135406</v>
      </c>
      <c r="L101" s="305">
        <v>133076226846.65691</v>
      </c>
      <c r="M101" s="305">
        <v>17274971869.014725</v>
      </c>
      <c r="N101" s="305">
        <v>11693086246.066099</v>
      </c>
      <c r="O101" s="305">
        <v>16305063948.320847</v>
      </c>
      <c r="P101" s="307">
        <v>568780900.77519071</v>
      </c>
      <c r="Q101" s="307">
        <v>5148695011.4312544</v>
      </c>
      <c r="R101" s="307">
        <v>38620258.686190911</v>
      </c>
      <c r="S101" s="307">
        <v>0</v>
      </c>
      <c r="T101" s="307">
        <v>242449626.94722137</v>
      </c>
      <c r="U101" s="307">
        <v>5998545797.8398571</v>
      </c>
      <c r="V101"/>
    </row>
    <row r="102" spans="1:22" x14ac:dyDescent="0.25">
      <c r="A102" s="304" t="s">
        <v>94</v>
      </c>
      <c r="B102" s="304" t="s">
        <v>369</v>
      </c>
      <c r="C102" s="304" t="s">
        <v>1042</v>
      </c>
      <c r="D102" s="304" t="s">
        <v>582</v>
      </c>
      <c r="E102" s="305">
        <v>5411500</v>
      </c>
      <c r="F102" s="305">
        <v>278441821517.96436</v>
      </c>
      <c r="G102" s="306">
        <v>248729191460.62665</v>
      </c>
      <c r="H102" s="305">
        <v>-20292646847.288498</v>
      </c>
      <c r="I102" s="305">
        <v>35447556582.303497</v>
      </c>
      <c r="J102" s="305">
        <v>14557720322.322702</v>
      </c>
      <c r="K102" s="305">
        <v>6901995781.4200001</v>
      </c>
      <c r="L102" s="305">
        <v>3130658201.3584809</v>
      </c>
      <c r="M102" s="305">
        <v>0</v>
      </c>
      <c r="N102" s="305">
        <v>19866709.948651548</v>
      </c>
      <c r="O102" s="305">
        <v>4106984761.7282257</v>
      </c>
      <c r="P102" s="307">
        <v>2067619.5699372464</v>
      </c>
      <c r="Q102" s="307">
        <v>396147248.29740781</v>
      </c>
      <c r="R102" s="307">
        <v>0</v>
      </c>
      <c r="S102" s="307">
        <v>0</v>
      </c>
      <c r="T102" s="307">
        <v>0</v>
      </c>
      <c r="U102" s="307">
        <v>398214867.86734504</v>
      </c>
      <c r="V102"/>
    </row>
    <row r="103" spans="1:22" x14ac:dyDescent="0.25">
      <c r="A103" s="304" t="s">
        <v>95</v>
      </c>
      <c r="B103" s="304" t="s">
        <v>370</v>
      </c>
      <c r="C103" s="304" t="s">
        <v>1041</v>
      </c>
      <c r="D103" s="304" t="s">
        <v>600</v>
      </c>
      <c r="E103" s="305" t="s">
        <v>1040</v>
      </c>
      <c r="F103" s="305" t="s">
        <v>1040</v>
      </c>
      <c r="G103" s="306" t="s">
        <v>1040</v>
      </c>
      <c r="H103" s="305" t="s">
        <v>1040</v>
      </c>
      <c r="I103" s="305" t="s">
        <v>1040</v>
      </c>
      <c r="J103" s="305" t="s">
        <v>1040</v>
      </c>
      <c r="K103" s="305" t="s">
        <v>1040</v>
      </c>
      <c r="L103" s="305" t="s">
        <v>1040</v>
      </c>
      <c r="M103" s="305" t="s">
        <v>1040</v>
      </c>
      <c r="N103" s="305" t="s">
        <v>1040</v>
      </c>
      <c r="O103" s="305" t="s">
        <v>1040</v>
      </c>
      <c r="P103" s="305" t="s">
        <v>1040</v>
      </c>
      <c r="Q103" s="305" t="s">
        <v>1040</v>
      </c>
      <c r="R103" s="305" t="s">
        <v>1040</v>
      </c>
      <c r="S103" s="305" t="s">
        <v>1040</v>
      </c>
      <c r="T103" s="305" t="s">
        <v>1040</v>
      </c>
      <c r="U103" s="305" t="s">
        <v>1040</v>
      </c>
      <c r="V103"/>
    </row>
    <row r="104" spans="1:22" x14ac:dyDescent="0.25">
      <c r="A104" s="304" t="s">
        <v>96</v>
      </c>
      <c r="B104" s="304" t="s">
        <v>371</v>
      </c>
      <c r="C104" s="304" t="s">
        <v>1045</v>
      </c>
      <c r="D104" s="304" t="s">
        <v>580</v>
      </c>
      <c r="E104" s="305">
        <v>34255721.999999903</v>
      </c>
      <c r="F104" s="305">
        <v>365981482614.11499</v>
      </c>
      <c r="G104" s="306">
        <v>230520958227.88641</v>
      </c>
      <c r="H104" s="305">
        <v>-2847127197.7840805</v>
      </c>
      <c r="I104" s="305">
        <v>44467849726.409981</v>
      </c>
      <c r="J104" s="305">
        <v>93839801857.602692</v>
      </c>
      <c r="K104" s="305">
        <v>36640985807.747269</v>
      </c>
      <c r="L104" s="305">
        <v>37245035331.966316</v>
      </c>
      <c r="M104" s="305">
        <v>0</v>
      </c>
      <c r="N104" s="305">
        <v>821164953.90389121</v>
      </c>
      <c r="O104" s="305">
        <v>19077652712.853558</v>
      </c>
      <c r="P104" s="307">
        <v>0</v>
      </c>
      <c r="Q104" s="307">
        <v>0</v>
      </c>
      <c r="R104" s="307">
        <v>0</v>
      </c>
      <c r="S104" s="307">
        <v>0</v>
      </c>
      <c r="T104" s="307">
        <v>54963051.131647445</v>
      </c>
      <c r="U104" s="307">
        <v>54963051.131647445</v>
      </c>
      <c r="V104"/>
    </row>
    <row r="105" spans="1:22" x14ac:dyDescent="0.25">
      <c r="A105" s="304" t="s">
        <v>97</v>
      </c>
      <c r="B105" s="304" t="s">
        <v>372</v>
      </c>
      <c r="C105" s="304" t="s">
        <v>1043</v>
      </c>
      <c r="D105" s="304" t="s">
        <v>582</v>
      </c>
      <c r="E105" s="305" t="s">
        <v>1040</v>
      </c>
      <c r="F105" s="305" t="s">
        <v>1040</v>
      </c>
      <c r="G105" s="306" t="s">
        <v>1040</v>
      </c>
      <c r="H105" s="305" t="s">
        <v>1040</v>
      </c>
      <c r="I105" s="305" t="s">
        <v>1040</v>
      </c>
      <c r="J105" s="305" t="s">
        <v>1040</v>
      </c>
      <c r="K105" s="305" t="s">
        <v>1040</v>
      </c>
      <c r="L105" s="305" t="s">
        <v>1040</v>
      </c>
      <c r="M105" s="305" t="s">
        <v>1040</v>
      </c>
      <c r="N105" s="305" t="s">
        <v>1040</v>
      </c>
      <c r="O105" s="305" t="s">
        <v>1040</v>
      </c>
      <c r="P105" s="305" t="s">
        <v>1040</v>
      </c>
      <c r="Q105" s="305" t="s">
        <v>1040</v>
      </c>
      <c r="R105" s="305" t="s">
        <v>1040</v>
      </c>
      <c r="S105" s="305" t="s">
        <v>1040</v>
      </c>
      <c r="T105" s="305" t="s">
        <v>1040</v>
      </c>
      <c r="U105" s="305" t="s">
        <v>1040</v>
      </c>
      <c r="V105"/>
    </row>
    <row r="106" spans="1:22" x14ac:dyDescent="0.25">
      <c r="A106" s="304" t="s">
        <v>373</v>
      </c>
      <c r="B106" s="304" t="s">
        <v>374</v>
      </c>
      <c r="C106" s="304" t="s">
        <v>1043</v>
      </c>
      <c r="D106" s="304" t="s">
        <v>580</v>
      </c>
      <c r="E106" s="305" t="s">
        <v>1040</v>
      </c>
      <c r="F106" s="305" t="s">
        <v>1040</v>
      </c>
      <c r="G106" s="306" t="s">
        <v>1040</v>
      </c>
      <c r="H106" s="305" t="s">
        <v>1040</v>
      </c>
      <c r="I106" s="305" t="s">
        <v>1040</v>
      </c>
      <c r="J106" s="305" t="s">
        <v>1040</v>
      </c>
      <c r="K106" s="305" t="s">
        <v>1040</v>
      </c>
      <c r="L106" s="305" t="s">
        <v>1040</v>
      </c>
      <c r="M106" s="305" t="s">
        <v>1040</v>
      </c>
      <c r="N106" s="305" t="s">
        <v>1040</v>
      </c>
      <c r="O106" s="305" t="s">
        <v>1040</v>
      </c>
      <c r="P106" s="305" t="s">
        <v>1040</v>
      </c>
      <c r="Q106" s="305" t="s">
        <v>1040</v>
      </c>
      <c r="R106" s="305" t="s">
        <v>1040</v>
      </c>
      <c r="S106" s="305" t="s">
        <v>1040</v>
      </c>
      <c r="T106" s="305" t="s">
        <v>1040</v>
      </c>
      <c r="U106" s="305" t="s">
        <v>1040</v>
      </c>
      <c r="V106"/>
    </row>
    <row r="107" spans="1:22" x14ac:dyDescent="0.25">
      <c r="A107" s="304" t="s">
        <v>375</v>
      </c>
      <c r="B107" s="304" t="s">
        <v>376</v>
      </c>
      <c r="C107" s="304" t="s">
        <v>1040</v>
      </c>
      <c r="D107" s="304" t="s">
        <v>570</v>
      </c>
      <c r="E107" s="305">
        <v>48294143</v>
      </c>
      <c r="F107" s="305">
        <v>11985649882197.684</v>
      </c>
      <c r="G107" s="306">
        <v>9183351040165.998</v>
      </c>
      <c r="H107" s="305">
        <v>-157072638843.39948</v>
      </c>
      <c r="I107" s="305">
        <v>2831793275547.3906</v>
      </c>
      <c r="J107" s="305">
        <v>127578205327.6954</v>
      </c>
      <c r="K107" s="305">
        <v>52247482698.398819</v>
      </c>
      <c r="L107" s="305">
        <v>53097876919.537476</v>
      </c>
      <c r="M107" s="305">
        <v>2626754279.282824</v>
      </c>
      <c r="N107" s="305">
        <v>2793755699.0380254</v>
      </c>
      <c r="O107" s="305">
        <v>15548236913.787376</v>
      </c>
      <c r="P107" s="307">
        <v>33752396.431483999</v>
      </c>
      <c r="Q107" s="307">
        <v>275575402.16043961</v>
      </c>
      <c r="R107" s="307">
        <v>0</v>
      </c>
      <c r="S107" s="307">
        <v>0</v>
      </c>
      <c r="T107" s="307">
        <v>954771019.05894506</v>
      </c>
      <c r="U107" s="307">
        <v>1264098817.6508687</v>
      </c>
      <c r="V107"/>
    </row>
    <row r="108" spans="1:22" x14ac:dyDescent="0.25">
      <c r="A108" s="304" t="s">
        <v>98</v>
      </c>
      <c r="B108" s="304" t="s">
        <v>377</v>
      </c>
      <c r="C108" s="304" t="s">
        <v>1040</v>
      </c>
      <c r="D108" s="304" t="s">
        <v>568</v>
      </c>
      <c r="E108" s="305">
        <v>2535446.0557540599</v>
      </c>
      <c r="F108" s="305">
        <v>827366200095.58826</v>
      </c>
      <c r="G108" s="306">
        <v>-18718581449.941223</v>
      </c>
      <c r="H108" s="305">
        <v>158405705137.93121</v>
      </c>
      <c r="I108" s="305">
        <v>147346319439.2305</v>
      </c>
      <c r="J108" s="305">
        <v>540332756968.3678</v>
      </c>
      <c r="K108" s="305">
        <v>934613167.58170247</v>
      </c>
      <c r="L108" s="305">
        <v>1284500007.2797048</v>
      </c>
      <c r="M108" s="305">
        <v>0</v>
      </c>
      <c r="N108" s="305">
        <v>3108654.575796329</v>
      </c>
      <c r="O108" s="305">
        <v>563857723.78381205</v>
      </c>
      <c r="P108" s="307">
        <v>506568344080.26886</v>
      </c>
      <c r="Q108" s="307">
        <v>30978333334.877922</v>
      </c>
      <c r="R108" s="307">
        <v>0</v>
      </c>
      <c r="S108" s="307">
        <v>0</v>
      </c>
      <c r="T108" s="307">
        <v>0</v>
      </c>
      <c r="U108" s="307">
        <v>537546677415.14679</v>
      </c>
      <c r="V108"/>
    </row>
    <row r="109" spans="1:22" x14ac:dyDescent="0.25">
      <c r="A109" s="304" t="s">
        <v>378</v>
      </c>
      <c r="B109" s="304" t="s">
        <v>379</v>
      </c>
      <c r="C109" s="304" t="s">
        <v>1041</v>
      </c>
      <c r="D109" s="304" t="s">
        <v>580</v>
      </c>
      <c r="E109" s="305">
        <v>5143500</v>
      </c>
      <c r="F109" s="305">
        <v>54329217626.057487</v>
      </c>
      <c r="G109" s="306">
        <v>34439613123.343979</v>
      </c>
      <c r="H109" s="305">
        <v>-1722496544.2064593</v>
      </c>
      <c r="I109" s="305">
        <v>6223733784.3182182</v>
      </c>
      <c r="J109" s="305">
        <v>15388367262.601755</v>
      </c>
      <c r="K109" s="305">
        <v>7785292815.756753</v>
      </c>
      <c r="L109" s="305">
        <v>6451827772.3332214</v>
      </c>
      <c r="M109" s="305">
        <v>93263490.896930844</v>
      </c>
      <c r="N109" s="305">
        <v>213633936.67207947</v>
      </c>
      <c r="O109" s="305">
        <v>491463118.83829147</v>
      </c>
      <c r="P109" s="307">
        <v>251231439.17548567</v>
      </c>
      <c r="Q109" s="307">
        <v>68640115.802995607</v>
      </c>
      <c r="R109" s="307">
        <v>0</v>
      </c>
      <c r="S109" s="307">
        <v>33014573.125999738</v>
      </c>
      <c r="T109" s="307">
        <v>0</v>
      </c>
      <c r="U109" s="307">
        <v>352886128.10448104</v>
      </c>
      <c r="V109"/>
    </row>
    <row r="110" spans="1:22" x14ac:dyDescent="0.25">
      <c r="A110" s="304" t="s">
        <v>380</v>
      </c>
      <c r="B110" s="304" t="s">
        <v>381</v>
      </c>
      <c r="C110" s="304" t="s">
        <v>1043</v>
      </c>
      <c r="D110" s="304" t="s">
        <v>580</v>
      </c>
      <c r="E110" s="305">
        <v>5663910</v>
      </c>
      <c r="F110" s="305">
        <v>45695130285.000984</v>
      </c>
      <c r="G110" s="306">
        <v>16601605647.141411</v>
      </c>
      <c r="H110" s="305">
        <v>-2922151810.1980886</v>
      </c>
      <c r="I110" s="305">
        <v>6843718228.7814178</v>
      </c>
      <c r="J110" s="305">
        <v>25171958219.276245</v>
      </c>
      <c r="K110" s="305">
        <v>9848439446.9398823</v>
      </c>
      <c r="L110" s="305">
        <v>727199239.84149909</v>
      </c>
      <c r="M110" s="305">
        <v>7757786470.2953739</v>
      </c>
      <c r="N110" s="305">
        <v>3699152389.1120234</v>
      </c>
      <c r="O110" s="305">
        <v>3139380408.5366936</v>
      </c>
      <c r="P110" s="307">
        <v>0</v>
      </c>
      <c r="Q110" s="307">
        <v>0</v>
      </c>
      <c r="R110" s="307">
        <v>264.55077340776268</v>
      </c>
      <c r="S110" s="307">
        <v>0</v>
      </c>
      <c r="T110" s="307">
        <v>0</v>
      </c>
      <c r="U110" s="307">
        <v>264.55077340776268</v>
      </c>
      <c r="V110"/>
    </row>
    <row r="111" spans="1:22" x14ac:dyDescent="0.25">
      <c r="A111" s="304" t="s">
        <v>101</v>
      </c>
      <c r="B111" s="304" t="s">
        <v>382</v>
      </c>
      <c r="C111" s="304" t="s">
        <v>1041</v>
      </c>
      <c r="D111" s="304" t="s">
        <v>600</v>
      </c>
      <c r="E111" s="305">
        <v>2300500</v>
      </c>
      <c r="F111" s="305">
        <v>278991155707.23804</v>
      </c>
      <c r="G111" s="306">
        <v>217761708493.37885</v>
      </c>
      <c r="H111" s="305">
        <v>-9179339150.1398678</v>
      </c>
      <c r="I111" s="305">
        <v>53508549497.150482</v>
      </c>
      <c r="J111" s="305">
        <v>16900236866.848572</v>
      </c>
      <c r="K111" s="305">
        <v>3589848901.2124934</v>
      </c>
      <c r="L111" s="305">
        <v>4658197188.8482857</v>
      </c>
      <c r="M111" s="305">
        <v>0</v>
      </c>
      <c r="N111" s="305">
        <v>729552696.29504645</v>
      </c>
      <c r="O111" s="305">
        <v>7922638080.4927473</v>
      </c>
      <c r="P111" s="307">
        <v>0</v>
      </c>
      <c r="Q111" s="307">
        <v>0</v>
      </c>
      <c r="R111" s="307">
        <v>0</v>
      </c>
      <c r="S111" s="307">
        <v>0</v>
      </c>
      <c r="T111" s="307">
        <v>0</v>
      </c>
      <c r="U111" s="307">
        <v>0</v>
      </c>
      <c r="V111"/>
    </row>
    <row r="112" spans="1:22" x14ac:dyDescent="0.25">
      <c r="A112" s="304" t="s">
        <v>102</v>
      </c>
      <c r="B112" s="304" t="s">
        <v>383</v>
      </c>
      <c r="C112" s="304" t="s">
        <v>1042</v>
      </c>
      <c r="D112" s="304" t="s">
        <v>600</v>
      </c>
      <c r="E112" s="305" t="s">
        <v>1040</v>
      </c>
      <c r="F112" s="305" t="s">
        <v>1040</v>
      </c>
      <c r="G112" s="306" t="s">
        <v>1040</v>
      </c>
      <c r="H112" s="305" t="s">
        <v>1040</v>
      </c>
      <c r="I112" s="305" t="s">
        <v>1040</v>
      </c>
      <c r="J112" s="305" t="s">
        <v>1040</v>
      </c>
      <c r="K112" s="305" t="s">
        <v>1040</v>
      </c>
      <c r="L112" s="305" t="s">
        <v>1040</v>
      </c>
      <c r="M112" s="305" t="s">
        <v>1040</v>
      </c>
      <c r="N112" s="305" t="s">
        <v>1040</v>
      </c>
      <c r="O112" s="305" t="s">
        <v>1040</v>
      </c>
      <c r="P112" s="305" t="s">
        <v>1040</v>
      </c>
      <c r="Q112" s="305" t="s">
        <v>1040</v>
      </c>
      <c r="R112" s="305" t="s">
        <v>1040</v>
      </c>
      <c r="S112" s="305" t="s">
        <v>1040</v>
      </c>
      <c r="T112" s="305" t="s">
        <v>1040</v>
      </c>
      <c r="U112" s="305" t="s">
        <v>1040</v>
      </c>
      <c r="V112"/>
    </row>
    <row r="113" spans="1:22" x14ac:dyDescent="0.25">
      <c r="A113" s="304" t="s">
        <v>103</v>
      </c>
      <c r="B113" s="304" t="s">
        <v>384</v>
      </c>
      <c r="C113" s="304" t="s">
        <v>1045</v>
      </c>
      <c r="D113" s="304" t="s">
        <v>582</v>
      </c>
      <c r="E113" s="305">
        <v>1794769</v>
      </c>
      <c r="F113" s="305">
        <v>36659439366.681305</v>
      </c>
      <c r="G113" s="306">
        <v>29956489760.082024</v>
      </c>
      <c r="H113" s="305">
        <v>-2324647828.3625979</v>
      </c>
      <c r="I113" s="305">
        <v>8444424231.4440212</v>
      </c>
      <c r="J113" s="305">
        <v>583173203.51785767</v>
      </c>
      <c r="K113" s="305">
        <v>246055344.88462096</v>
      </c>
      <c r="L113" s="305">
        <v>320050756.55671179</v>
      </c>
      <c r="M113" s="305">
        <v>13503425.011459813</v>
      </c>
      <c r="N113" s="305">
        <v>2475504.4927722374</v>
      </c>
      <c r="O113" s="305">
        <v>1088172.5722928203</v>
      </c>
      <c r="P113" s="307">
        <v>0</v>
      </c>
      <c r="Q113" s="307">
        <v>0</v>
      </c>
      <c r="R113" s="307">
        <v>0</v>
      </c>
      <c r="S113" s="307">
        <v>0</v>
      </c>
      <c r="T113" s="307">
        <v>0</v>
      </c>
      <c r="U113" s="307">
        <v>0</v>
      </c>
      <c r="V113"/>
    </row>
    <row r="114" spans="1:22" x14ac:dyDescent="0.25">
      <c r="A114" s="304" t="s">
        <v>104</v>
      </c>
      <c r="B114" s="304" t="s">
        <v>385</v>
      </c>
      <c r="C114" s="304" t="s">
        <v>1045</v>
      </c>
      <c r="D114" s="304" t="s">
        <v>580</v>
      </c>
      <c r="E114" s="305">
        <v>3283267</v>
      </c>
      <c r="F114" s="305">
        <v>11057450444.201086</v>
      </c>
      <c r="G114" s="306">
        <v>5448542950.4287271</v>
      </c>
      <c r="H114" s="305">
        <v>-5611893280.8963881</v>
      </c>
      <c r="I114" s="305">
        <v>711768617.88978243</v>
      </c>
      <c r="J114" s="305">
        <v>10509032156.778965</v>
      </c>
      <c r="K114" s="305">
        <v>3135007496.9894052</v>
      </c>
      <c r="L114" s="305">
        <v>65952547.722407773</v>
      </c>
      <c r="M114" s="305">
        <v>6605962852.452754</v>
      </c>
      <c r="N114" s="305">
        <v>649188485.35077071</v>
      </c>
      <c r="O114" s="305">
        <v>52053048.289910376</v>
      </c>
      <c r="P114" s="307">
        <v>0</v>
      </c>
      <c r="Q114" s="307">
        <v>0</v>
      </c>
      <c r="R114" s="307">
        <v>0</v>
      </c>
      <c r="S114" s="307">
        <v>0</v>
      </c>
      <c r="T114" s="307">
        <v>867725.973716737</v>
      </c>
      <c r="U114" s="307">
        <v>867725.973716737</v>
      </c>
      <c r="V114"/>
    </row>
    <row r="115" spans="1:22" x14ac:dyDescent="0.25">
      <c r="A115" s="304" t="s">
        <v>105</v>
      </c>
      <c r="B115" s="304" t="s">
        <v>386</v>
      </c>
      <c r="C115" s="304" t="s">
        <v>1042</v>
      </c>
      <c r="D115" s="304" t="s">
        <v>600</v>
      </c>
      <c r="E115" s="305" t="s">
        <v>1040</v>
      </c>
      <c r="F115" s="305" t="s">
        <v>1040</v>
      </c>
      <c r="G115" s="306" t="s">
        <v>1040</v>
      </c>
      <c r="H115" s="305" t="s">
        <v>1040</v>
      </c>
      <c r="I115" s="305" t="s">
        <v>1040</v>
      </c>
      <c r="J115" s="305" t="s">
        <v>1040</v>
      </c>
      <c r="K115" s="305" t="s">
        <v>1040</v>
      </c>
      <c r="L115" s="305" t="s">
        <v>1040</v>
      </c>
      <c r="M115" s="305" t="s">
        <v>1040</v>
      </c>
      <c r="N115" s="305" t="s">
        <v>1040</v>
      </c>
      <c r="O115" s="305" t="s">
        <v>1040</v>
      </c>
      <c r="P115" s="305" t="s">
        <v>1040</v>
      </c>
      <c r="Q115" s="305" t="s">
        <v>1040</v>
      </c>
      <c r="R115" s="305" t="s">
        <v>1040</v>
      </c>
      <c r="S115" s="305" t="s">
        <v>1040</v>
      </c>
      <c r="T115" s="305" t="s">
        <v>1040</v>
      </c>
      <c r="U115" s="305" t="s">
        <v>1040</v>
      </c>
      <c r="V115"/>
    </row>
    <row r="116" spans="1:22" x14ac:dyDescent="0.25">
      <c r="A116" s="304" t="s">
        <v>234</v>
      </c>
      <c r="B116" s="304" t="s">
        <v>618</v>
      </c>
      <c r="C116" s="304" t="s">
        <v>1040</v>
      </c>
      <c r="D116" s="304" t="s">
        <v>568</v>
      </c>
      <c r="E116" s="305" t="s">
        <v>1040</v>
      </c>
      <c r="F116" s="305" t="s">
        <v>1040</v>
      </c>
      <c r="G116" s="306" t="s">
        <v>1040</v>
      </c>
      <c r="H116" s="305" t="s">
        <v>1040</v>
      </c>
      <c r="I116" s="305" t="s">
        <v>1040</v>
      </c>
      <c r="J116" s="305" t="s">
        <v>1040</v>
      </c>
      <c r="K116" s="305" t="s">
        <v>1040</v>
      </c>
      <c r="L116" s="305" t="s">
        <v>1040</v>
      </c>
      <c r="M116" s="305" t="s">
        <v>1040</v>
      </c>
      <c r="N116" s="305" t="s">
        <v>1040</v>
      </c>
      <c r="O116" s="305" t="s">
        <v>1040</v>
      </c>
      <c r="P116" s="305" t="s">
        <v>1040</v>
      </c>
      <c r="Q116" s="305" t="s">
        <v>1040</v>
      </c>
      <c r="R116" s="305" t="s">
        <v>1040</v>
      </c>
      <c r="S116" s="305" t="s">
        <v>1040</v>
      </c>
      <c r="T116" s="305" t="s">
        <v>1040</v>
      </c>
      <c r="U116" s="305" t="s">
        <v>1040</v>
      </c>
      <c r="V116"/>
    </row>
    <row r="117" spans="1:22" x14ac:dyDescent="0.25">
      <c r="A117" s="304" t="s">
        <v>106</v>
      </c>
      <c r="B117" s="304" t="s">
        <v>387</v>
      </c>
      <c r="C117" s="304" t="s">
        <v>1041</v>
      </c>
      <c r="D117" s="304" t="s">
        <v>600</v>
      </c>
      <c r="E117" s="305">
        <v>3414300</v>
      </c>
      <c r="F117" s="305">
        <v>453811045854.20477</v>
      </c>
      <c r="G117" s="306">
        <v>371353236292.06372</v>
      </c>
      <c r="H117" s="305">
        <v>-10683384415.435703</v>
      </c>
      <c r="I117" s="305">
        <v>72606736869.500168</v>
      </c>
      <c r="J117" s="305">
        <v>20534457108.076622</v>
      </c>
      <c r="K117" s="305">
        <v>7100625797.0638714</v>
      </c>
      <c r="L117" s="305">
        <v>6699254559.0878601</v>
      </c>
      <c r="M117" s="305">
        <v>1705147419.5715435</v>
      </c>
      <c r="N117" s="305">
        <v>572963001.38185954</v>
      </c>
      <c r="O117" s="305">
        <v>3271094401.3779969</v>
      </c>
      <c r="P117" s="307">
        <v>1185371929.5934899</v>
      </c>
      <c r="Q117" s="307">
        <v>0</v>
      </c>
      <c r="R117" s="307">
        <v>0</v>
      </c>
      <c r="S117" s="307">
        <v>0</v>
      </c>
      <c r="T117" s="307">
        <v>0</v>
      </c>
      <c r="U117" s="307">
        <v>1185371929.5934899</v>
      </c>
      <c r="V117"/>
    </row>
    <row r="118" spans="1:22" x14ac:dyDescent="0.25">
      <c r="A118" s="304" t="s">
        <v>107</v>
      </c>
      <c r="B118" s="304" t="s">
        <v>388</v>
      </c>
      <c r="C118" s="304" t="s">
        <v>1040</v>
      </c>
      <c r="D118" s="304" t="s">
        <v>570</v>
      </c>
      <c r="E118" s="305">
        <v>456709.58719165501</v>
      </c>
      <c r="F118" s="305">
        <v>419044604555.72656</v>
      </c>
      <c r="G118" s="306">
        <v>273369610721.48828</v>
      </c>
      <c r="H118" s="305">
        <v>45419288336.992264</v>
      </c>
      <c r="I118" s="305">
        <v>97473459895.545654</v>
      </c>
      <c r="J118" s="305">
        <v>2782245601.7003803</v>
      </c>
      <c r="K118" s="305">
        <v>327704520.76598078</v>
      </c>
      <c r="L118" s="305">
        <v>1653774440.1173468</v>
      </c>
      <c r="M118" s="305">
        <v>116553208.62060459</v>
      </c>
      <c r="N118" s="305">
        <v>38978521.74355451</v>
      </c>
      <c r="O118" s="305">
        <v>645234910.45289361</v>
      </c>
      <c r="P118" s="307">
        <v>0</v>
      </c>
      <c r="Q118" s="307">
        <v>0</v>
      </c>
      <c r="R118" s="307">
        <v>0</v>
      </c>
      <c r="S118" s="307">
        <v>0</v>
      </c>
      <c r="T118" s="307">
        <v>0</v>
      </c>
      <c r="U118" s="307">
        <v>0</v>
      </c>
      <c r="V118"/>
    </row>
    <row r="119" spans="1:22" x14ac:dyDescent="0.25">
      <c r="A119" s="304" t="s">
        <v>1050</v>
      </c>
      <c r="B119" s="304" t="s">
        <v>620</v>
      </c>
      <c r="C119" s="304" t="s">
        <v>1040</v>
      </c>
      <c r="D119" s="304" t="s">
        <v>568</v>
      </c>
      <c r="E119" s="305">
        <v>460162</v>
      </c>
      <c r="F119" s="305">
        <v>87406899394.498566</v>
      </c>
      <c r="G119" s="306">
        <v>63547776101.861496</v>
      </c>
      <c r="H119" s="305">
        <v>0</v>
      </c>
      <c r="I119" s="305">
        <v>23859123292.637074</v>
      </c>
      <c r="J119" s="305">
        <v>0</v>
      </c>
      <c r="K119" s="305">
        <v>0</v>
      </c>
      <c r="L119" s="305">
        <v>0</v>
      </c>
      <c r="M119" s="305">
        <v>0</v>
      </c>
      <c r="N119" s="305" t="s">
        <v>1040</v>
      </c>
      <c r="O119" s="305" t="s">
        <v>1040</v>
      </c>
      <c r="P119" s="307">
        <v>0</v>
      </c>
      <c r="Q119" s="307">
        <v>0</v>
      </c>
      <c r="R119" s="307">
        <v>0</v>
      </c>
      <c r="S119" s="307">
        <v>0</v>
      </c>
      <c r="T119" s="307">
        <v>0</v>
      </c>
      <c r="U119" s="307">
        <v>0</v>
      </c>
      <c r="V119"/>
    </row>
    <row r="120" spans="1:22" x14ac:dyDescent="0.25">
      <c r="A120" s="304" t="s">
        <v>389</v>
      </c>
      <c r="B120" s="304" t="s">
        <v>390</v>
      </c>
      <c r="C120" s="304" t="s">
        <v>1041</v>
      </c>
      <c r="D120" s="304" t="s">
        <v>600</v>
      </c>
      <c r="E120" s="305">
        <v>2034060</v>
      </c>
      <c r="F120" s="305">
        <v>117562867374.95889</v>
      </c>
      <c r="G120" s="306">
        <v>96422041227.318527</v>
      </c>
      <c r="H120" s="305">
        <v>-2575898517.1289706</v>
      </c>
      <c r="I120" s="305">
        <v>16308255359.390013</v>
      </c>
      <c r="J120" s="305">
        <v>7408469305.3793182</v>
      </c>
      <c r="K120" s="305">
        <v>4841387436.1804657</v>
      </c>
      <c r="L120" s="305">
        <v>1646353049.8822424</v>
      </c>
      <c r="M120" s="305">
        <v>224860175.78831232</v>
      </c>
      <c r="N120" s="305">
        <v>216858303.77684695</v>
      </c>
      <c r="O120" s="305">
        <v>479010339.75145179</v>
      </c>
      <c r="P120" s="307">
        <v>0</v>
      </c>
      <c r="Q120" s="307">
        <v>0</v>
      </c>
      <c r="R120" s="307">
        <v>0</v>
      </c>
      <c r="S120" s="307">
        <v>0</v>
      </c>
      <c r="T120" s="307">
        <v>0</v>
      </c>
      <c r="U120" s="307">
        <v>0</v>
      </c>
      <c r="V120"/>
    </row>
    <row r="121" spans="1:22" x14ac:dyDescent="0.25">
      <c r="A121" s="304" t="s">
        <v>108</v>
      </c>
      <c r="B121" s="304" t="s">
        <v>391</v>
      </c>
      <c r="C121" s="304" t="s">
        <v>1045</v>
      </c>
      <c r="D121" s="304" t="s">
        <v>580</v>
      </c>
      <c r="E121" s="305">
        <v>18605921</v>
      </c>
      <c r="F121" s="305">
        <v>64917750853.798721</v>
      </c>
      <c r="G121" s="306">
        <v>22040720839.391678</v>
      </c>
      <c r="H121" s="305">
        <v>-3058962793.6971684</v>
      </c>
      <c r="I121" s="305">
        <v>10248870879.455843</v>
      </c>
      <c r="J121" s="305">
        <v>35687121928.648369</v>
      </c>
      <c r="K121" s="305">
        <v>12893584157.990124</v>
      </c>
      <c r="L121" s="305">
        <v>9997164159.2185211</v>
      </c>
      <c r="M121" s="305">
        <v>9034289843.477066</v>
      </c>
      <c r="N121" s="305">
        <v>2993218534.4174199</v>
      </c>
      <c r="O121" s="305">
        <v>768865233.54523158</v>
      </c>
      <c r="P121" s="307">
        <v>0</v>
      </c>
      <c r="Q121" s="307">
        <v>0</v>
      </c>
      <c r="R121" s="307">
        <v>0</v>
      </c>
      <c r="S121" s="307">
        <v>0</v>
      </c>
      <c r="T121" s="307">
        <v>0</v>
      </c>
      <c r="U121" s="307">
        <v>0</v>
      </c>
      <c r="V121"/>
    </row>
    <row r="122" spans="1:22" x14ac:dyDescent="0.25">
      <c r="A122" s="304" t="s">
        <v>109</v>
      </c>
      <c r="B122" s="304" t="s">
        <v>392</v>
      </c>
      <c r="C122" s="304" t="s">
        <v>1045</v>
      </c>
      <c r="D122" s="304" t="s">
        <v>580</v>
      </c>
      <c r="E122" s="305">
        <v>12883935</v>
      </c>
      <c r="F122" s="305">
        <v>44716723708.991974</v>
      </c>
      <c r="G122" s="306">
        <v>26001569528.605442</v>
      </c>
      <c r="H122" s="305">
        <v>-3155398861.0390272</v>
      </c>
      <c r="I122" s="305">
        <v>6798330750.8848896</v>
      </c>
      <c r="J122" s="305">
        <v>15072222290.540672</v>
      </c>
      <c r="K122" s="305">
        <v>9226302108.2655907</v>
      </c>
      <c r="L122" s="305">
        <v>733188633.31094205</v>
      </c>
      <c r="M122" s="305">
        <v>3590067968.3953052</v>
      </c>
      <c r="N122" s="305">
        <v>753608151.95268011</v>
      </c>
      <c r="O122" s="305">
        <v>769055428.6161536</v>
      </c>
      <c r="P122" s="307">
        <v>0</v>
      </c>
      <c r="Q122" s="307">
        <v>0</v>
      </c>
      <c r="R122" s="307">
        <v>0</v>
      </c>
      <c r="S122" s="307">
        <v>0</v>
      </c>
      <c r="T122" s="307">
        <v>0</v>
      </c>
      <c r="U122" s="307">
        <v>0</v>
      </c>
      <c r="V122"/>
    </row>
    <row r="123" spans="1:22" x14ac:dyDescent="0.25">
      <c r="A123" s="304" t="s">
        <v>110</v>
      </c>
      <c r="B123" s="304" t="s">
        <v>393</v>
      </c>
      <c r="C123" s="304" t="s">
        <v>1043</v>
      </c>
      <c r="D123" s="304" t="s">
        <v>600</v>
      </c>
      <c r="E123" s="305">
        <v>25347368</v>
      </c>
      <c r="F123" s="305">
        <v>1641668214854.3372</v>
      </c>
      <c r="G123" s="306">
        <v>911054609676.97217</v>
      </c>
      <c r="H123" s="305">
        <v>-19008216424.083366</v>
      </c>
      <c r="I123" s="305">
        <v>426444957701.02734</v>
      </c>
      <c r="J123" s="305">
        <v>323176863900.42102</v>
      </c>
      <c r="K123" s="305">
        <v>24902879969.544518</v>
      </c>
      <c r="L123" s="305">
        <v>762340150.09442592</v>
      </c>
      <c r="M123" s="305">
        <v>14465128029.592236</v>
      </c>
      <c r="N123" s="305">
        <v>4706233818.0356073</v>
      </c>
      <c r="O123" s="305">
        <v>22277986575.706402</v>
      </c>
      <c r="P123" s="307">
        <v>112443863529.8181</v>
      </c>
      <c r="Q123" s="307">
        <v>142997665420.57651</v>
      </c>
      <c r="R123" s="307">
        <v>42938646.646383442</v>
      </c>
      <c r="S123" s="307">
        <v>0</v>
      </c>
      <c r="T123" s="307">
        <v>577827760.40684295</v>
      </c>
      <c r="U123" s="307">
        <v>256062295357.44781</v>
      </c>
      <c r="V123"/>
    </row>
    <row r="124" spans="1:22" x14ac:dyDescent="0.25">
      <c r="A124" s="304" t="s">
        <v>111</v>
      </c>
      <c r="B124" s="304" t="s">
        <v>394</v>
      </c>
      <c r="C124" s="304" t="s">
        <v>10</v>
      </c>
      <c r="D124" s="304" t="s">
        <v>582</v>
      </c>
      <c r="E124" s="305">
        <v>329198</v>
      </c>
      <c r="F124" s="305">
        <v>8747718633.8231945</v>
      </c>
      <c r="G124" s="306">
        <v>6224272043.1617546</v>
      </c>
      <c r="H124" s="305">
        <v>-238965936.10806599</v>
      </c>
      <c r="I124" s="305">
        <v>2436635803.74787</v>
      </c>
      <c r="J124" s="305">
        <v>325776723.02163643</v>
      </c>
      <c r="K124" s="305">
        <v>325537365.07044786</v>
      </c>
      <c r="L124" s="305">
        <v>0</v>
      </c>
      <c r="M124" s="305">
        <v>0</v>
      </c>
      <c r="N124" s="305">
        <v>239357.95118857274</v>
      </c>
      <c r="O124" s="305">
        <v>0</v>
      </c>
      <c r="P124" s="307">
        <v>0</v>
      </c>
      <c r="Q124" s="307">
        <v>0</v>
      </c>
      <c r="R124" s="307">
        <v>0</v>
      </c>
      <c r="S124" s="307">
        <v>0</v>
      </c>
      <c r="T124" s="307">
        <v>0</v>
      </c>
      <c r="U124" s="307">
        <v>0</v>
      </c>
      <c r="V124"/>
    </row>
    <row r="125" spans="1:22" x14ac:dyDescent="0.25">
      <c r="A125" s="304" t="s">
        <v>112</v>
      </c>
      <c r="B125" s="304" t="s">
        <v>395</v>
      </c>
      <c r="C125" s="304" t="s">
        <v>1045</v>
      </c>
      <c r="D125" s="304" t="s">
        <v>580</v>
      </c>
      <c r="E125" s="305">
        <v>13518416</v>
      </c>
      <c r="F125" s="305">
        <v>93496003636.858841</v>
      </c>
      <c r="G125" s="306">
        <v>57605575925.460648</v>
      </c>
      <c r="H125" s="305">
        <v>-3272718801.8623061</v>
      </c>
      <c r="I125" s="305">
        <v>13388780879.963634</v>
      </c>
      <c r="J125" s="305">
        <v>25774365633.296864</v>
      </c>
      <c r="K125" s="305">
        <v>9511911216.2809258</v>
      </c>
      <c r="L125" s="305">
        <v>11442041639.516142</v>
      </c>
      <c r="M125" s="305">
        <v>1142123774.2040446</v>
      </c>
      <c r="N125" s="305">
        <v>2808450721.3205872</v>
      </c>
      <c r="O125" s="305">
        <v>869838281.97516739</v>
      </c>
      <c r="P125" s="307">
        <v>0</v>
      </c>
      <c r="Q125" s="307">
        <v>0</v>
      </c>
      <c r="R125" s="307">
        <v>0</v>
      </c>
      <c r="S125" s="307">
        <v>0</v>
      </c>
      <c r="T125" s="307">
        <v>0</v>
      </c>
      <c r="U125" s="307">
        <v>0</v>
      </c>
      <c r="V125"/>
    </row>
    <row r="126" spans="1:22" x14ac:dyDescent="0.25">
      <c r="A126" s="304" t="s">
        <v>113</v>
      </c>
      <c r="B126" s="304" t="s">
        <v>396</v>
      </c>
      <c r="C126" s="304" t="s">
        <v>1040</v>
      </c>
      <c r="D126" s="304" t="s">
        <v>568</v>
      </c>
      <c r="E126" s="305">
        <v>403500</v>
      </c>
      <c r="F126" s="305">
        <v>104090006931.94034</v>
      </c>
      <c r="G126" s="306">
        <v>82810133476.719803</v>
      </c>
      <c r="H126" s="305">
        <v>1368697766.2761528</v>
      </c>
      <c r="I126" s="305">
        <v>18182784283.041645</v>
      </c>
      <c r="J126" s="305">
        <v>1728391405.9027336</v>
      </c>
      <c r="K126" s="305">
        <v>240992214.34480175</v>
      </c>
      <c r="L126" s="305">
        <v>1472435531.0102344</v>
      </c>
      <c r="M126" s="305">
        <v>0</v>
      </c>
      <c r="N126" s="305">
        <v>0</v>
      </c>
      <c r="O126" s="305">
        <v>14963660.547697585</v>
      </c>
      <c r="P126" s="307">
        <v>0</v>
      </c>
      <c r="Q126" s="307">
        <v>0</v>
      </c>
      <c r="R126" s="307">
        <v>0</v>
      </c>
      <c r="S126" s="307">
        <v>0</v>
      </c>
      <c r="T126" s="307">
        <v>0</v>
      </c>
      <c r="U126" s="307">
        <v>0</v>
      </c>
      <c r="V126"/>
    </row>
    <row r="127" spans="1:22" x14ac:dyDescent="0.25">
      <c r="A127" s="304" t="s">
        <v>235</v>
      </c>
      <c r="B127" s="304" t="s">
        <v>621</v>
      </c>
      <c r="C127" s="304" t="s">
        <v>1043</v>
      </c>
      <c r="D127" s="304" t="s">
        <v>582</v>
      </c>
      <c r="E127" s="305" t="s">
        <v>1040</v>
      </c>
      <c r="F127" s="305" t="s">
        <v>1040</v>
      </c>
      <c r="G127" s="306" t="s">
        <v>1040</v>
      </c>
      <c r="H127" s="305" t="s">
        <v>1040</v>
      </c>
      <c r="I127" s="305" t="s">
        <v>1040</v>
      </c>
      <c r="J127" s="305" t="s">
        <v>1040</v>
      </c>
      <c r="K127" s="305" t="s">
        <v>1040</v>
      </c>
      <c r="L127" s="305" t="s">
        <v>1040</v>
      </c>
      <c r="M127" s="305" t="s">
        <v>1040</v>
      </c>
      <c r="N127" s="305" t="s">
        <v>1040</v>
      </c>
      <c r="O127" s="305" t="s">
        <v>1040</v>
      </c>
      <c r="P127" s="305" t="s">
        <v>1040</v>
      </c>
      <c r="Q127" s="305" t="s">
        <v>1040</v>
      </c>
      <c r="R127" s="305" t="s">
        <v>1040</v>
      </c>
      <c r="S127" s="305" t="s">
        <v>1040</v>
      </c>
      <c r="T127" s="305" t="s">
        <v>1040</v>
      </c>
      <c r="U127" s="305" t="s">
        <v>1040</v>
      </c>
      <c r="V127"/>
    </row>
    <row r="128" spans="1:22" x14ac:dyDescent="0.25">
      <c r="A128" s="304" t="s">
        <v>114</v>
      </c>
      <c r="B128" s="304" t="s">
        <v>397</v>
      </c>
      <c r="C128" s="304" t="s">
        <v>1045</v>
      </c>
      <c r="D128" s="304" t="s">
        <v>580</v>
      </c>
      <c r="E128" s="305">
        <v>3068742</v>
      </c>
      <c r="F128" s="305">
        <v>33756707531.104912</v>
      </c>
      <c r="G128" s="306">
        <v>20024101819.287327</v>
      </c>
      <c r="H128" s="305">
        <v>-3808672735.5550842</v>
      </c>
      <c r="I128" s="305">
        <v>5219742221.0476732</v>
      </c>
      <c r="J128" s="305">
        <v>12321536226.324997</v>
      </c>
      <c r="K128" s="305">
        <v>439415809.92187297</v>
      </c>
      <c r="L128" s="305">
        <v>6142119435.4491301</v>
      </c>
      <c r="M128" s="305">
        <v>1329315319.1936209</v>
      </c>
      <c r="N128" s="305">
        <v>48692793.200983018</v>
      </c>
      <c r="O128" s="305">
        <v>273695971.78600061</v>
      </c>
      <c r="P128" s="307">
        <v>0</v>
      </c>
      <c r="Q128" s="307">
        <v>0</v>
      </c>
      <c r="R128" s="307">
        <v>0</v>
      </c>
      <c r="S128" s="307">
        <v>0</v>
      </c>
      <c r="T128" s="307">
        <v>4088296896.7733889</v>
      </c>
      <c r="U128" s="307">
        <v>4088296896.7733889</v>
      </c>
      <c r="V128"/>
    </row>
    <row r="129" spans="1:22" x14ac:dyDescent="0.25">
      <c r="A129" s="304" t="s">
        <v>115</v>
      </c>
      <c r="B129" s="304" t="s">
        <v>398</v>
      </c>
      <c r="C129" s="304" t="s">
        <v>1045</v>
      </c>
      <c r="D129" s="304" t="s">
        <v>600</v>
      </c>
      <c r="E129" s="305">
        <v>1243253</v>
      </c>
      <c r="F129" s="305">
        <v>104673481074.66803</v>
      </c>
      <c r="G129" s="306">
        <v>74041897354.231171</v>
      </c>
      <c r="H129" s="305">
        <v>521118337.44156957</v>
      </c>
      <c r="I129" s="305">
        <v>18450600798.555389</v>
      </c>
      <c r="J129" s="305">
        <v>11659864584.439898</v>
      </c>
      <c r="K129" s="305">
        <v>10681561414.829622</v>
      </c>
      <c r="L129" s="305">
        <v>183484419.22266197</v>
      </c>
      <c r="M129" s="305">
        <v>10467616.547045669</v>
      </c>
      <c r="N129" s="305">
        <v>426412469.63230592</v>
      </c>
      <c r="O129" s="305">
        <v>357938664.20826417</v>
      </c>
      <c r="P129" s="307">
        <v>0</v>
      </c>
      <c r="Q129" s="307">
        <v>0</v>
      </c>
      <c r="R129" s="307">
        <v>0</v>
      </c>
      <c r="S129" s="307">
        <v>0</v>
      </c>
      <c r="T129" s="307">
        <v>0</v>
      </c>
      <c r="U129" s="307">
        <v>0</v>
      </c>
      <c r="V129"/>
    </row>
    <row r="130" spans="1:22" x14ac:dyDescent="0.25">
      <c r="A130" s="304" t="s">
        <v>237</v>
      </c>
      <c r="B130" s="304" t="s">
        <v>622</v>
      </c>
      <c r="C130" s="304" t="s">
        <v>1045</v>
      </c>
      <c r="D130" s="304" t="s">
        <v>600</v>
      </c>
      <c r="E130" s="305" t="s">
        <v>1040</v>
      </c>
      <c r="F130" s="305" t="s">
        <v>1040</v>
      </c>
      <c r="G130" s="306" t="s">
        <v>1040</v>
      </c>
      <c r="H130" s="305" t="s">
        <v>1040</v>
      </c>
      <c r="I130" s="305" t="s">
        <v>1040</v>
      </c>
      <c r="J130" s="305" t="s">
        <v>1040</v>
      </c>
      <c r="K130" s="305" t="s">
        <v>1040</v>
      </c>
      <c r="L130" s="305" t="s">
        <v>1040</v>
      </c>
      <c r="M130" s="305" t="s">
        <v>1040</v>
      </c>
      <c r="N130" s="305" t="s">
        <v>1040</v>
      </c>
      <c r="O130" s="305" t="s">
        <v>1040</v>
      </c>
      <c r="P130" s="305" t="s">
        <v>1040</v>
      </c>
      <c r="Q130" s="305" t="s">
        <v>1040</v>
      </c>
      <c r="R130" s="305" t="s">
        <v>1040</v>
      </c>
      <c r="S130" s="305" t="s">
        <v>1040</v>
      </c>
      <c r="T130" s="305" t="s">
        <v>1040</v>
      </c>
      <c r="U130" s="305" t="s">
        <v>1040</v>
      </c>
      <c r="V130"/>
    </row>
    <row r="131" spans="1:22" x14ac:dyDescent="0.25">
      <c r="A131" s="304" t="s">
        <v>116</v>
      </c>
      <c r="B131" s="304" t="s">
        <v>399</v>
      </c>
      <c r="C131" s="304" t="s">
        <v>1046</v>
      </c>
      <c r="D131" s="304" t="s">
        <v>600</v>
      </c>
      <c r="E131" s="305">
        <v>103089132.564478</v>
      </c>
      <c r="F131" s="305">
        <v>13544371024643.668</v>
      </c>
      <c r="G131" s="306">
        <v>10979812641410.809</v>
      </c>
      <c r="H131" s="305">
        <v>-317978920782.58783</v>
      </c>
      <c r="I131" s="305">
        <v>2197871844791.0632</v>
      </c>
      <c r="J131" s="305">
        <v>684665459224.38464</v>
      </c>
      <c r="K131" s="305">
        <v>140220056246.98947</v>
      </c>
      <c r="L131" s="305">
        <v>132992543975.79428</v>
      </c>
      <c r="M131" s="305">
        <v>109144256.52870281</v>
      </c>
      <c r="N131" s="305">
        <v>15361802485.663055</v>
      </c>
      <c r="O131" s="305">
        <v>32589651801.692719</v>
      </c>
      <c r="P131" s="307">
        <v>304210650703.65704</v>
      </c>
      <c r="Q131" s="307">
        <v>45092065204.222679</v>
      </c>
      <c r="R131" s="307">
        <v>2772893415.4819293</v>
      </c>
      <c r="S131" s="307">
        <v>0</v>
      </c>
      <c r="T131" s="307">
        <v>11316651134.354818</v>
      </c>
      <c r="U131" s="307">
        <v>363392260457.71643</v>
      </c>
      <c r="V131"/>
    </row>
    <row r="132" spans="1:22" x14ac:dyDescent="0.25">
      <c r="A132" s="304" t="s">
        <v>400</v>
      </c>
      <c r="B132" s="304" t="s">
        <v>401</v>
      </c>
      <c r="C132" s="304" t="s">
        <v>1043</v>
      </c>
      <c r="D132" s="304" t="s">
        <v>582</v>
      </c>
      <c r="E132" s="305" t="s">
        <v>1040</v>
      </c>
      <c r="F132" s="305" t="s">
        <v>1040</v>
      </c>
      <c r="G132" s="306" t="s">
        <v>1040</v>
      </c>
      <c r="H132" s="305" t="s">
        <v>1040</v>
      </c>
      <c r="I132" s="305" t="s">
        <v>1040</v>
      </c>
      <c r="J132" s="305" t="s">
        <v>1040</v>
      </c>
      <c r="K132" s="305" t="s">
        <v>1040</v>
      </c>
      <c r="L132" s="305" t="s">
        <v>1040</v>
      </c>
      <c r="M132" s="305" t="s">
        <v>1040</v>
      </c>
      <c r="N132" s="305" t="s">
        <v>1040</v>
      </c>
      <c r="O132" s="305" t="s">
        <v>1040</v>
      </c>
      <c r="P132" s="305" t="s">
        <v>1040</v>
      </c>
      <c r="Q132" s="305" t="s">
        <v>1040</v>
      </c>
      <c r="R132" s="305" t="s">
        <v>1040</v>
      </c>
      <c r="S132" s="305" t="s">
        <v>1040</v>
      </c>
      <c r="T132" s="305" t="s">
        <v>1040</v>
      </c>
      <c r="U132" s="305" t="s">
        <v>1040</v>
      </c>
      <c r="V132"/>
    </row>
    <row r="133" spans="1:22" x14ac:dyDescent="0.25">
      <c r="A133" s="304" t="s">
        <v>402</v>
      </c>
      <c r="B133" s="304" t="s">
        <v>403</v>
      </c>
      <c r="C133" s="304" t="s">
        <v>1041</v>
      </c>
      <c r="D133" s="304" t="s">
        <v>582</v>
      </c>
      <c r="E133" s="305">
        <v>3876661</v>
      </c>
      <c r="F133" s="305">
        <v>67537063080.009949</v>
      </c>
      <c r="G133" s="306">
        <v>38450917595.644638</v>
      </c>
      <c r="H133" s="305">
        <v>-1701972160.5264113</v>
      </c>
      <c r="I133" s="305">
        <v>14708341592.837191</v>
      </c>
      <c r="J133" s="305">
        <v>16079776052.054537</v>
      </c>
      <c r="K133" s="305">
        <v>11059923640.450647</v>
      </c>
      <c r="L133" s="305">
        <v>4694093122.3452749</v>
      </c>
      <c r="M133" s="305">
        <v>19833677.1237562</v>
      </c>
      <c r="N133" s="305">
        <v>80159873.993586227</v>
      </c>
      <c r="O133" s="305">
        <v>215168974.8027733</v>
      </c>
      <c r="P133" s="307">
        <v>10596763.338500375</v>
      </c>
      <c r="Q133" s="307">
        <v>0</v>
      </c>
      <c r="R133" s="307">
        <v>0</v>
      </c>
      <c r="S133" s="307">
        <v>0</v>
      </c>
      <c r="T133" s="307">
        <v>0</v>
      </c>
      <c r="U133" s="307">
        <v>10596763.338500375</v>
      </c>
      <c r="V133"/>
    </row>
    <row r="134" spans="1:22" x14ac:dyDescent="0.25">
      <c r="A134" s="304" t="s">
        <v>268</v>
      </c>
      <c r="B134" s="304" t="s">
        <v>404</v>
      </c>
      <c r="C134" s="304" t="s">
        <v>1040</v>
      </c>
      <c r="D134" s="304" t="s">
        <v>568</v>
      </c>
      <c r="E134" s="305" t="s">
        <v>1040</v>
      </c>
      <c r="F134" s="305" t="s">
        <v>1040</v>
      </c>
      <c r="G134" s="306" t="s">
        <v>1040</v>
      </c>
      <c r="H134" s="305" t="s">
        <v>1040</v>
      </c>
      <c r="I134" s="305" t="s">
        <v>1040</v>
      </c>
      <c r="J134" s="305" t="s">
        <v>1040</v>
      </c>
      <c r="K134" s="305" t="s">
        <v>1040</v>
      </c>
      <c r="L134" s="305" t="s">
        <v>1040</v>
      </c>
      <c r="M134" s="305" t="s">
        <v>1040</v>
      </c>
      <c r="N134" s="305" t="s">
        <v>1040</v>
      </c>
      <c r="O134" s="305" t="s">
        <v>1040</v>
      </c>
      <c r="P134" s="305" t="s">
        <v>1040</v>
      </c>
      <c r="Q134" s="305" t="s">
        <v>1040</v>
      </c>
      <c r="R134" s="305" t="s">
        <v>1040</v>
      </c>
      <c r="S134" s="305" t="s">
        <v>1040</v>
      </c>
      <c r="T134" s="305" t="s">
        <v>1040</v>
      </c>
      <c r="U134" s="305" t="s">
        <v>1040</v>
      </c>
      <c r="V134"/>
    </row>
    <row r="135" spans="1:22" x14ac:dyDescent="0.25">
      <c r="A135" s="304" t="s">
        <v>117</v>
      </c>
      <c r="B135" s="304" t="s">
        <v>405</v>
      </c>
      <c r="C135" s="304" t="s">
        <v>1043</v>
      </c>
      <c r="D135" s="304" t="s">
        <v>582</v>
      </c>
      <c r="E135" s="305">
        <v>2554000</v>
      </c>
      <c r="F135" s="305">
        <v>34174036528.670418</v>
      </c>
      <c r="G135" s="306">
        <v>12194994820.119461</v>
      </c>
      <c r="H135" s="305">
        <v>-1395079863.9905596</v>
      </c>
      <c r="I135" s="305">
        <v>9386029155.3068275</v>
      </c>
      <c r="J135" s="305">
        <v>13988092417.234688</v>
      </c>
      <c r="K135" s="305">
        <v>429291569.30327231</v>
      </c>
      <c r="L135" s="305">
        <v>6715673812.7813129</v>
      </c>
      <c r="M135" s="305">
        <v>392257871.99986887</v>
      </c>
      <c r="N135" s="305">
        <v>2290187463.806766</v>
      </c>
      <c r="O135" s="305">
        <v>1130699494.4553916</v>
      </c>
      <c r="P135" s="307">
        <v>62397265.238553569</v>
      </c>
      <c r="Q135" s="307">
        <v>0</v>
      </c>
      <c r="R135" s="307">
        <v>28871198.119038597</v>
      </c>
      <c r="S135" s="307">
        <v>659185935.23923063</v>
      </c>
      <c r="T135" s="307">
        <v>2279527806.2912521</v>
      </c>
      <c r="U135" s="307">
        <v>3029982204.8880749</v>
      </c>
      <c r="V135"/>
    </row>
    <row r="136" spans="1:22" x14ac:dyDescent="0.25">
      <c r="A136" s="304" t="s">
        <v>118</v>
      </c>
      <c r="B136" s="304" t="s">
        <v>406</v>
      </c>
      <c r="C136" s="304" t="s">
        <v>1041</v>
      </c>
      <c r="D136" s="304" t="s">
        <v>600</v>
      </c>
      <c r="E136" s="305" t="s">
        <v>1040</v>
      </c>
      <c r="F136" s="305" t="s">
        <v>1040</v>
      </c>
      <c r="G136" s="306" t="s">
        <v>1040</v>
      </c>
      <c r="H136" s="305" t="s">
        <v>1040</v>
      </c>
      <c r="I136" s="305" t="s">
        <v>1040</v>
      </c>
      <c r="J136" s="305" t="s">
        <v>1040</v>
      </c>
      <c r="K136" s="305" t="s">
        <v>1040</v>
      </c>
      <c r="L136" s="305" t="s">
        <v>1040</v>
      </c>
      <c r="M136" s="305" t="s">
        <v>1040</v>
      </c>
      <c r="N136" s="305" t="s">
        <v>1040</v>
      </c>
      <c r="O136" s="305" t="s">
        <v>1040</v>
      </c>
      <c r="P136" s="305" t="s">
        <v>1040</v>
      </c>
      <c r="Q136" s="305" t="s">
        <v>1040</v>
      </c>
      <c r="R136" s="305" t="s">
        <v>1040</v>
      </c>
      <c r="S136" s="305" t="s">
        <v>1040</v>
      </c>
      <c r="T136" s="305" t="s">
        <v>1040</v>
      </c>
      <c r="U136" s="305" t="s">
        <v>1040</v>
      </c>
      <c r="V136"/>
    </row>
    <row r="137" spans="1:22" x14ac:dyDescent="0.25">
      <c r="A137" s="304" t="s">
        <v>119</v>
      </c>
      <c r="B137" s="304" t="s">
        <v>407</v>
      </c>
      <c r="C137" s="304" t="s">
        <v>1042</v>
      </c>
      <c r="D137" s="304" t="s">
        <v>582</v>
      </c>
      <c r="E137" s="305">
        <v>30142708.798309799</v>
      </c>
      <c r="F137" s="305">
        <v>954837898202.83374</v>
      </c>
      <c r="G137" s="306">
        <v>712151379911.58911</v>
      </c>
      <c r="H137" s="305">
        <v>-11484878158.021536</v>
      </c>
      <c r="I137" s="305">
        <v>180379350517.36896</v>
      </c>
      <c r="J137" s="305">
        <v>73792045931.897247</v>
      </c>
      <c r="K137" s="305">
        <v>46996295075.977341</v>
      </c>
      <c r="L137" s="305">
        <v>20580739880.848019</v>
      </c>
      <c r="M137" s="305">
        <v>2443513852.9178181</v>
      </c>
      <c r="N137" s="305">
        <v>1063275653.8237391</v>
      </c>
      <c r="O137" s="305">
        <v>555973987.35262251</v>
      </c>
      <c r="P137" s="307">
        <v>18789594.245627191</v>
      </c>
      <c r="Q137" s="307">
        <v>81782164.633468226</v>
      </c>
      <c r="R137" s="307">
        <v>2802014.5274593751</v>
      </c>
      <c r="S137" s="307">
        <v>0</v>
      </c>
      <c r="T137" s="307">
        <v>2048873707.5711548</v>
      </c>
      <c r="U137" s="307">
        <v>2152247480.9777098</v>
      </c>
      <c r="V137"/>
    </row>
    <row r="138" spans="1:22" x14ac:dyDescent="0.25">
      <c r="A138" s="304" t="s">
        <v>120</v>
      </c>
      <c r="B138" s="304" t="s">
        <v>408</v>
      </c>
      <c r="C138" s="304" t="s">
        <v>1045</v>
      </c>
      <c r="D138" s="304" t="s">
        <v>580</v>
      </c>
      <c r="E138" s="305">
        <v>19792295</v>
      </c>
      <c r="F138" s="305">
        <v>108390069168.39478</v>
      </c>
      <c r="G138" s="306">
        <v>75802506897.435532</v>
      </c>
      <c r="H138" s="305">
        <v>-6115602866.6048937</v>
      </c>
      <c r="I138" s="305">
        <v>14005180804.057983</v>
      </c>
      <c r="J138" s="305">
        <v>24697984333.506145</v>
      </c>
      <c r="K138" s="305">
        <v>10295264261.807667</v>
      </c>
      <c r="L138" s="305">
        <v>1432722170.8657255</v>
      </c>
      <c r="M138" s="305">
        <v>5900647894.0615988</v>
      </c>
      <c r="N138" s="305">
        <v>4490993566.7509222</v>
      </c>
      <c r="O138" s="305">
        <v>245060614.95307842</v>
      </c>
      <c r="P138" s="307">
        <v>0</v>
      </c>
      <c r="Q138" s="307">
        <v>2326289217.8757253</v>
      </c>
      <c r="R138" s="307">
        <v>5694017.0898498902</v>
      </c>
      <c r="S138" s="307">
        <v>0</v>
      </c>
      <c r="T138" s="307">
        <v>1312590.1015757739</v>
      </c>
      <c r="U138" s="307">
        <v>2333295825.0671511</v>
      </c>
      <c r="V138"/>
    </row>
    <row r="139" spans="1:22" x14ac:dyDescent="0.25">
      <c r="A139" s="304" t="s">
        <v>121</v>
      </c>
      <c r="B139" s="304" t="s">
        <v>409</v>
      </c>
      <c r="C139" s="304" t="s">
        <v>1043</v>
      </c>
      <c r="D139" s="304" t="s">
        <v>580</v>
      </c>
      <c r="E139" s="305" t="s">
        <v>1040</v>
      </c>
      <c r="F139" s="305" t="s">
        <v>1040</v>
      </c>
      <c r="G139" s="306" t="s">
        <v>1040</v>
      </c>
      <c r="H139" s="305" t="s">
        <v>1040</v>
      </c>
      <c r="I139" s="305" t="s">
        <v>1040</v>
      </c>
      <c r="J139" s="305" t="s">
        <v>1040</v>
      </c>
      <c r="K139" s="305" t="s">
        <v>1040</v>
      </c>
      <c r="L139" s="305" t="s">
        <v>1040</v>
      </c>
      <c r="M139" s="305" t="s">
        <v>1040</v>
      </c>
      <c r="N139" s="305" t="s">
        <v>1040</v>
      </c>
      <c r="O139" s="305" t="s">
        <v>1040</v>
      </c>
      <c r="P139" s="305" t="s">
        <v>1040</v>
      </c>
      <c r="Q139" s="305" t="s">
        <v>1040</v>
      </c>
      <c r="R139" s="305" t="s">
        <v>1040</v>
      </c>
      <c r="S139" s="305" t="s">
        <v>1040</v>
      </c>
      <c r="T139" s="305" t="s">
        <v>1040</v>
      </c>
      <c r="U139" s="305" t="s">
        <v>1040</v>
      </c>
      <c r="V139"/>
    </row>
    <row r="140" spans="1:22" x14ac:dyDescent="0.25">
      <c r="A140" s="304" t="s">
        <v>122</v>
      </c>
      <c r="B140" s="304" t="s">
        <v>410</v>
      </c>
      <c r="C140" s="304" t="s">
        <v>1045</v>
      </c>
      <c r="D140" s="304" t="s">
        <v>600</v>
      </c>
      <c r="E140" s="305">
        <v>2031252</v>
      </c>
      <c r="F140" s="305">
        <v>120974844625.02194</v>
      </c>
      <c r="G140" s="306">
        <v>91890360611.388565</v>
      </c>
      <c r="H140" s="305">
        <v>1720820963.4600008</v>
      </c>
      <c r="I140" s="305">
        <v>16819256404.360292</v>
      </c>
      <c r="J140" s="305">
        <v>10544406645.813084</v>
      </c>
      <c r="K140" s="305">
        <v>1591092009.1337554</v>
      </c>
      <c r="L140" s="305">
        <v>5108179263.2978611</v>
      </c>
      <c r="M140" s="305">
        <v>0</v>
      </c>
      <c r="N140" s="305">
        <v>1697058216.3755097</v>
      </c>
      <c r="O140" s="305">
        <v>1678762787.1518173</v>
      </c>
      <c r="P140" s="307">
        <v>0</v>
      </c>
      <c r="Q140" s="307">
        <v>0</v>
      </c>
      <c r="R140" s="307">
        <v>0</v>
      </c>
      <c r="S140" s="307">
        <v>0</v>
      </c>
      <c r="T140" s="307">
        <v>469314369.85413986</v>
      </c>
      <c r="U140" s="307">
        <v>469314369.85413986</v>
      </c>
      <c r="V140"/>
    </row>
    <row r="141" spans="1:22" x14ac:dyDescent="0.25">
      <c r="A141" s="304" t="s">
        <v>123</v>
      </c>
      <c r="B141" s="304" t="s">
        <v>411</v>
      </c>
      <c r="C141" s="304" t="s">
        <v>10</v>
      </c>
      <c r="D141" s="304" t="s">
        <v>580</v>
      </c>
      <c r="E141" s="305">
        <v>27132629</v>
      </c>
      <c r="F141" s="305">
        <v>151520436419.24884</v>
      </c>
      <c r="G141" s="306">
        <v>63085535065.148293</v>
      </c>
      <c r="H141" s="305">
        <v>-859566492.4947232</v>
      </c>
      <c r="I141" s="305">
        <v>22467048113.214581</v>
      </c>
      <c r="J141" s="305">
        <v>66827419733.380684</v>
      </c>
      <c r="K141" s="305">
        <v>30307718125.199139</v>
      </c>
      <c r="L141" s="305">
        <v>14482765967.622152</v>
      </c>
      <c r="M141" s="305">
        <v>9511168376.9667435</v>
      </c>
      <c r="N141" s="305">
        <v>772858140.53396201</v>
      </c>
      <c r="O141" s="305">
        <v>11752909123.058695</v>
      </c>
      <c r="P141" s="307">
        <v>0</v>
      </c>
      <c r="Q141" s="307">
        <v>0</v>
      </c>
      <c r="R141" s="307">
        <v>0</v>
      </c>
      <c r="S141" s="307">
        <v>0</v>
      </c>
      <c r="T141" s="307">
        <v>0</v>
      </c>
      <c r="U141" s="307">
        <v>0</v>
      </c>
      <c r="V141"/>
    </row>
    <row r="142" spans="1:22" x14ac:dyDescent="0.25">
      <c r="A142" s="304" t="s">
        <v>124</v>
      </c>
      <c r="B142" s="304" t="s">
        <v>412</v>
      </c>
      <c r="C142" s="304" t="s">
        <v>1040</v>
      </c>
      <c r="D142" s="304" t="s">
        <v>570</v>
      </c>
      <c r="E142" s="305">
        <v>16319850</v>
      </c>
      <c r="F142" s="305">
        <v>9686593051138.0215</v>
      </c>
      <c r="G142" s="306">
        <v>7709024291307.0156</v>
      </c>
      <c r="H142" s="305">
        <v>-27354691838.066093</v>
      </c>
      <c r="I142" s="305">
        <v>1789607791747.3237</v>
      </c>
      <c r="J142" s="305">
        <v>215315659921.74792</v>
      </c>
      <c r="K142" s="305">
        <v>34534230114.944954</v>
      </c>
      <c r="L142" s="305">
        <v>47079173131.383621</v>
      </c>
      <c r="M142" s="305">
        <v>399301084.17248166</v>
      </c>
      <c r="N142" s="305">
        <v>408514533.82419473</v>
      </c>
      <c r="O142" s="305">
        <v>17660516932.20158</v>
      </c>
      <c r="P142" s="307">
        <v>2715400084.1689386</v>
      </c>
      <c r="Q142" s="307">
        <v>112518524041.05212</v>
      </c>
      <c r="R142" s="307">
        <v>0</v>
      </c>
      <c r="S142" s="307">
        <v>0</v>
      </c>
      <c r="T142" s="307">
        <v>0</v>
      </c>
      <c r="U142" s="307">
        <v>115233924125.22107</v>
      </c>
      <c r="V142"/>
    </row>
    <row r="143" spans="1:22" x14ac:dyDescent="0.25">
      <c r="A143" s="304" t="s">
        <v>125</v>
      </c>
      <c r="B143" s="304" t="s">
        <v>1051</v>
      </c>
      <c r="C143" s="304" t="s">
        <v>1040</v>
      </c>
      <c r="D143" s="304" t="s">
        <v>568</v>
      </c>
      <c r="E143" s="305" t="s">
        <v>1040</v>
      </c>
      <c r="F143" s="305" t="s">
        <v>1040</v>
      </c>
      <c r="G143" s="306" t="s">
        <v>1040</v>
      </c>
      <c r="H143" s="305" t="s">
        <v>1040</v>
      </c>
      <c r="I143" s="305" t="s">
        <v>1040</v>
      </c>
      <c r="J143" s="305" t="s">
        <v>1040</v>
      </c>
      <c r="K143" s="305" t="s">
        <v>1040</v>
      </c>
      <c r="L143" s="305" t="s">
        <v>1040</v>
      </c>
      <c r="M143" s="305" t="s">
        <v>1040</v>
      </c>
      <c r="N143" s="305" t="s">
        <v>1040</v>
      </c>
      <c r="O143" s="305" t="s">
        <v>1040</v>
      </c>
      <c r="P143" s="305" t="s">
        <v>1040</v>
      </c>
      <c r="Q143" s="305" t="s">
        <v>1040</v>
      </c>
      <c r="R143" s="305" t="s">
        <v>1040</v>
      </c>
      <c r="S143" s="305" t="s">
        <v>1040</v>
      </c>
      <c r="T143" s="305" t="s">
        <v>1040</v>
      </c>
      <c r="U143" s="305" t="s">
        <v>1040</v>
      </c>
      <c r="V143"/>
    </row>
    <row r="144" spans="1:22" x14ac:dyDescent="0.25">
      <c r="A144" s="304" t="s">
        <v>126</v>
      </c>
      <c r="B144" s="304" t="s">
        <v>413</v>
      </c>
      <c r="C144" s="304" t="s">
        <v>1040</v>
      </c>
      <c r="D144" s="304" t="s">
        <v>568</v>
      </c>
      <c r="E144" s="305" t="s">
        <v>1040</v>
      </c>
      <c r="F144" s="305" t="s">
        <v>1040</v>
      </c>
      <c r="G144" s="306" t="s">
        <v>1040</v>
      </c>
      <c r="H144" s="305" t="s">
        <v>1040</v>
      </c>
      <c r="I144" s="305" t="s">
        <v>1040</v>
      </c>
      <c r="J144" s="305" t="s">
        <v>1040</v>
      </c>
      <c r="K144" s="305" t="s">
        <v>1040</v>
      </c>
      <c r="L144" s="305" t="s">
        <v>1040</v>
      </c>
      <c r="M144" s="305" t="s">
        <v>1040</v>
      </c>
      <c r="N144" s="305" t="s">
        <v>1040</v>
      </c>
      <c r="O144" s="305" t="s">
        <v>1040</v>
      </c>
      <c r="P144" s="305" t="s">
        <v>1040</v>
      </c>
      <c r="Q144" s="305" t="s">
        <v>1040</v>
      </c>
      <c r="R144" s="305" t="s">
        <v>1040</v>
      </c>
      <c r="S144" s="305" t="s">
        <v>1040</v>
      </c>
      <c r="T144" s="305" t="s">
        <v>1040</v>
      </c>
      <c r="U144" s="305" t="s">
        <v>1040</v>
      </c>
      <c r="V144"/>
    </row>
    <row r="145" spans="1:22" x14ac:dyDescent="0.25">
      <c r="A145" s="304" t="s">
        <v>127</v>
      </c>
      <c r="B145" s="304" t="s">
        <v>414</v>
      </c>
      <c r="C145" s="304" t="s">
        <v>1040</v>
      </c>
      <c r="D145" s="304" t="s">
        <v>570</v>
      </c>
      <c r="E145" s="305">
        <v>4098900</v>
      </c>
      <c r="F145" s="305">
        <v>1697405900544.1685</v>
      </c>
      <c r="G145" s="306">
        <v>1254771187477.356</v>
      </c>
      <c r="H145" s="305">
        <v>-87189561379.788574</v>
      </c>
      <c r="I145" s="305">
        <v>312669056794.11096</v>
      </c>
      <c r="J145" s="305">
        <v>217155217652.49023</v>
      </c>
      <c r="K145" s="305">
        <v>9057142295.4635429</v>
      </c>
      <c r="L145" s="305">
        <v>102493246770.77591</v>
      </c>
      <c r="M145" s="305">
        <v>6995262905.310132</v>
      </c>
      <c r="N145" s="305">
        <v>4049836535.0038652</v>
      </c>
      <c r="O145" s="305">
        <v>79497491875.309952</v>
      </c>
      <c r="P145" s="307">
        <v>2725019977.6530242</v>
      </c>
      <c r="Q145" s="307">
        <v>10129313200.183313</v>
      </c>
      <c r="R145" s="307">
        <v>172793413.45421576</v>
      </c>
      <c r="S145" s="307">
        <v>10390007.949521957</v>
      </c>
      <c r="T145" s="307">
        <v>2024720671.3867402</v>
      </c>
      <c r="U145" s="307">
        <v>15062237270.626816</v>
      </c>
      <c r="V145"/>
    </row>
    <row r="146" spans="1:22" x14ac:dyDescent="0.25">
      <c r="A146" s="304" t="s">
        <v>128</v>
      </c>
      <c r="B146" s="304" t="s">
        <v>415</v>
      </c>
      <c r="C146" s="304" t="s">
        <v>1046</v>
      </c>
      <c r="D146" s="304" t="s">
        <v>582</v>
      </c>
      <c r="E146" s="305">
        <v>5149311</v>
      </c>
      <c r="F146" s="305">
        <v>100888513246.58815</v>
      </c>
      <c r="G146" s="306">
        <v>64336519164.151581</v>
      </c>
      <c r="H146" s="305">
        <v>-3906610454.3812857</v>
      </c>
      <c r="I146" s="305">
        <v>16103060142.687496</v>
      </c>
      <c r="J146" s="305">
        <v>24355544394.13036</v>
      </c>
      <c r="K146" s="305">
        <v>11881124329.557663</v>
      </c>
      <c r="L146" s="305">
        <v>4626623495.197094</v>
      </c>
      <c r="M146" s="305">
        <v>3800709915.0332489</v>
      </c>
      <c r="N146" s="305">
        <v>1111998222.1707735</v>
      </c>
      <c r="O146" s="305">
        <v>2825555358.2505903</v>
      </c>
      <c r="P146" s="307">
        <v>0</v>
      </c>
      <c r="Q146" s="307">
        <v>0</v>
      </c>
      <c r="R146" s="307">
        <v>0</v>
      </c>
      <c r="S146" s="307">
        <v>0</v>
      </c>
      <c r="T146" s="307">
        <v>109533073.92098959</v>
      </c>
      <c r="U146" s="307">
        <v>109533073.92098959</v>
      </c>
      <c r="V146"/>
    </row>
    <row r="147" spans="1:22" x14ac:dyDescent="0.25">
      <c r="A147" s="304" t="s">
        <v>129</v>
      </c>
      <c r="B147" s="304" t="s">
        <v>416</v>
      </c>
      <c r="C147" s="304" t="s">
        <v>1045</v>
      </c>
      <c r="D147" s="304" t="s">
        <v>580</v>
      </c>
      <c r="E147" s="305">
        <v>13956977</v>
      </c>
      <c r="F147" s="305">
        <v>63248935415.634956</v>
      </c>
      <c r="G147" s="306">
        <v>39900024785.98262</v>
      </c>
      <c r="H147" s="305">
        <v>-2003654446.6694517</v>
      </c>
      <c r="I147" s="305">
        <v>5387934238.8363171</v>
      </c>
      <c r="J147" s="305">
        <v>19964630837.485466</v>
      </c>
      <c r="K147" s="305">
        <v>10044039986.115992</v>
      </c>
      <c r="L147" s="305">
        <v>6588500375.4752197</v>
      </c>
      <c r="M147" s="305">
        <v>733984659.96492302</v>
      </c>
      <c r="N147" s="305">
        <v>362737895.40526181</v>
      </c>
      <c r="O147" s="305">
        <v>2235334718.1163726</v>
      </c>
      <c r="P147" s="307">
        <v>0</v>
      </c>
      <c r="Q147" s="307">
        <v>0</v>
      </c>
      <c r="R147" s="307">
        <v>33202.407699929805</v>
      </c>
      <c r="S147" s="307">
        <v>0</v>
      </c>
      <c r="T147" s="307">
        <v>0</v>
      </c>
      <c r="U147" s="307">
        <v>33202.407699929805</v>
      </c>
      <c r="V147"/>
    </row>
    <row r="148" spans="1:22" x14ac:dyDescent="0.25">
      <c r="A148" s="304" t="s">
        <v>130</v>
      </c>
      <c r="B148" s="304" t="s">
        <v>417</v>
      </c>
      <c r="C148" s="304" t="s">
        <v>1045</v>
      </c>
      <c r="D148" s="304" t="s">
        <v>582</v>
      </c>
      <c r="E148" s="305">
        <v>141356083</v>
      </c>
      <c r="F148" s="305">
        <v>1552377081865.6189</v>
      </c>
      <c r="G148" s="306">
        <v>465348901923.70496</v>
      </c>
      <c r="H148" s="305">
        <v>-7029826317.2653971</v>
      </c>
      <c r="I148" s="305">
        <v>240031544142.71973</v>
      </c>
      <c r="J148" s="305">
        <v>854026462116.45959</v>
      </c>
      <c r="K148" s="305">
        <v>262743449036.72604</v>
      </c>
      <c r="L148" s="305">
        <v>16401516496.261761</v>
      </c>
      <c r="M148" s="305">
        <v>13481510892.721073</v>
      </c>
      <c r="N148" s="305">
        <v>2036941455.1317832</v>
      </c>
      <c r="O148" s="305">
        <v>2389182130.0243359</v>
      </c>
      <c r="P148" s="307">
        <v>499988636837.47223</v>
      </c>
      <c r="Q148" s="307">
        <v>56981781076.831596</v>
      </c>
      <c r="R148" s="307">
        <v>1639610.2132774177</v>
      </c>
      <c r="S148" s="307">
        <v>0</v>
      </c>
      <c r="T148" s="307">
        <v>1804581.0776182914</v>
      </c>
      <c r="U148" s="307">
        <v>556973862105.59473</v>
      </c>
      <c r="V148"/>
    </row>
    <row r="149" spans="1:22" x14ac:dyDescent="0.25">
      <c r="A149" s="304" t="s">
        <v>243</v>
      </c>
      <c r="B149" s="304" t="s">
        <v>623</v>
      </c>
      <c r="C149" s="304" t="s">
        <v>1040</v>
      </c>
      <c r="D149" s="304" t="s">
        <v>568</v>
      </c>
      <c r="E149" s="305" t="s">
        <v>1040</v>
      </c>
      <c r="F149" s="305" t="s">
        <v>1040</v>
      </c>
      <c r="G149" s="306" t="s">
        <v>1040</v>
      </c>
      <c r="H149" s="305" t="s">
        <v>1040</v>
      </c>
      <c r="I149" s="305" t="s">
        <v>1040</v>
      </c>
      <c r="J149" s="305" t="s">
        <v>1040</v>
      </c>
      <c r="K149" s="305" t="s">
        <v>1040</v>
      </c>
      <c r="L149" s="305" t="s">
        <v>1040</v>
      </c>
      <c r="M149" s="305" t="s">
        <v>1040</v>
      </c>
      <c r="N149" s="305" t="s">
        <v>1040</v>
      </c>
      <c r="O149" s="305" t="s">
        <v>1040</v>
      </c>
      <c r="P149" s="305" t="s">
        <v>1040</v>
      </c>
      <c r="Q149" s="305" t="s">
        <v>1040</v>
      </c>
      <c r="R149" s="305" t="s">
        <v>1040</v>
      </c>
      <c r="S149" s="305" t="s">
        <v>1040</v>
      </c>
      <c r="T149" s="305" t="s">
        <v>1040</v>
      </c>
      <c r="U149" s="305" t="s">
        <v>1040</v>
      </c>
      <c r="V149"/>
    </row>
    <row r="150" spans="1:22" x14ac:dyDescent="0.25">
      <c r="A150" s="304" t="s">
        <v>131</v>
      </c>
      <c r="B150" s="304" t="s">
        <v>418</v>
      </c>
      <c r="C150" s="304" t="s">
        <v>1040</v>
      </c>
      <c r="D150" s="304" t="s">
        <v>570</v>
      </c>
      <c r="E150" s="305">
        <v>4623300</v>
      </c>
      <c r="F150" s="305">
        <v>3984347618677.1406</v>
      </c>
      <c r="G150" s="306">
        <v>2460156041977.5508</v>
      </c>
      <c r="H150" s="305">
        <v>168455330836.24182</v>
      </c>
      <c r="I150" s="305">
        <v>846425105831.1908</v>
      </c>
      <c r="J150" s="305">
        <v>509311140032.15704</v>
      </c>
      <c r="K150" s="305">
        <v>2334783816.53582</v>
      </c>
      <c r="L150" s="305">
        <v>14229490677.557076</v>
      </c>
      <c r="M150" s="305">
        <v>3092104384.2767448</v>
      </c>
      <c r="N150" s="305">
        <v>6550641000.3278742</v>
      </c>
      <c r="O150" s="305">
        <v>22134297406.427311</v>
      </c>
      <c r="P150" s="307">
        <v>262657939582.79303</v>
      </c>
      <c r="Q150" s="307">
        <v>198262779411.80292</v>
      </c>
      <c r="R150" s="307">
        <v>0</v>
      </c>
      <c r="S150" s="307">
        <v>0</v>
      </c>
      <c r="T150" s="307">
        <v>49103752.436283499</v>
      </c>
      <c r="U150" s="307">
        <v>460969822747.03223</v>
      </c>
      <c r="V150"/>
    </row>
    <row r="151" spans="1:22" x14ac:dyDescent="0.25">
      <c r="A151" s="304" t="s">
        <v>244</v>
      </c>
      <c r="B151" s="304" t="s">
        <v>419</v>
      </c>
      <c r="C151" s="304" t="s">
        <v>1040</v>
      </c>
      <c r="D151" s="304" t="s">
        <v>568</v>
      </c>
      <c r="E151" s="305">
        <v>2566981</v>
      </c>
      <c r="F151" s="305">
        <v>378784913296.79828</v>
      </c>
      <c r="G151" s="306">
        <v>115625258895.40523</v>
      </c>
      <c r="H151" s="305">
        <v>6149768257.0802736</v>
      </c>
      <c r="I151" s="305">
        <v>59007610772.625961</v>
      </c>
      <c r="J151" s="305">
        <v>198002275371.6868</v>
      </c>
      <c r="K151" s="305">
        <v>2238427869.7315979</v>
      </c>
      <c r="L151" s="305">
        <v>2975033397.3038826</v>
      </c>
      <c r="M151" s="305">
        <v>0</v>
      </c>
      <c r="N151" s="305">
        <v>42033915.76150436</v>
      </c>
      <c r="O151" s="305">
        <v>8871800385.3855209</v>
      </c>
      <c r="P151" s="307">
        <v>137544554990.99274</v>
      </c>
      <c r="Q151" s="307">
        <v>46330424812.511559</v>
      </c>
      <c r="R151" s="307">
        <v>0</v>
      </c>
      <c r="S151" s="307">
        <v>0</v>
      </c>
      <c r="T151" s="307">
        <v>0</v>
      </c>
      <c r="U151" s="307">
        <v>183874979803.5043</v>
      </c>
      <c r="V151"/>
    </row>
    <row r="152" spans="1:22" x14ac:dyDescent="0.25">
      <c r="A152" s="304" t="s">
        <v>133</v>
      </c>
      <c r="B152" s="304" t="s">
        <v>420</v>
      </c>
      <c r="C152" s="304" t="s">
        <v>10</v>
      </c>
      <c r="D152" s="304" t="s">
        <v>582</v>
      </c>
      <c r="E152" s="305">
        <v>155772000</v>
      </c>
      <c r="F152" s="305">
        <v>1900180009494.2432</v>
      </c>
      <c r="G152" s="306">
        <v>1183835360189.4141</v>
      </c>
      <c r="H152" s="305">
        <v>-31922606949.784286</v>
      </c>
      <c r="I152" s="305">
        <v>225719612415.94766</v>
      </c>
      <c r="J152" s="305">
        <v>522547643838.66559</v>
      </c>
      <c r="K152" s="305">
        <v>185954121444.74847</v>
      </c>
      <c r="L152" s="305">
        <v>206358574296.9317</v>
      </c>
      <c r="M152" s="305">
        <v>12079929564.220945</v>
      </c>
      <c r="N152" s="305">
        <v>922682711.4943676</v>
      </c>
      <c r="O152" s="305">
        <v>44558955202.525711</v>
      </c>
      <c r="P152" s="307">
        <v>11002343452.466837</v>
      </c>
      <c r="Q152" s="307">
        <v>61646729095.826523</v>
      </c>
      <c r="R152" s="307">
        <v>22399845.708364803</v>
      </c>
      <c r="S152" s="307">
        <v>0</v>
      </c>
      <c r="T152" s="307">
        <v>1908224.742595138</v>
      </c>
      <c r="U152" s="307">
        <v>72673380618.744324</v>
      </c>
      <c r="V152"/>
    </row>
    <row r="153" spans="1:22" x14ac:dyDescent="0.25">
      <c r="A153" s="304" t="s">
        <v>246</v>
      </c>
      <c r="B153" s="304" t="s">
        <v>624</v>
      </c>
      <c r="C153" s="304" t="s">
        <v>1043</v>
      </c>
      <c r="D153" s="304" t="s">
        <v>600</v>
      </c>
      <c r="E153" s="305" t="s">
        <v>1040</v>
      </c>
      <c r="F153" s="305" t="s">
        <v>1040</v>
      </c>
      <c r="G153" s="306" t="s">
        <v>1040</v>
      </c>
      <c r="H153" s="305" t="s">
        <v>1040</v>
      </c>
      <c r="I153" s="305" t="s">
        <v>1040</v>
      </c>
      <c r="J153" s="305" t="s">
        <v>1040</v>
      </c>
      <c r="K153" s="305" t="s">
        <v>1040</v>
      </c>
      <c r="L153" s="305" t="s">
        <v>1040</v>
      </c>
      <c r="M153" s="305" t="s">
        <v>1040</v>
      </c>
      <c r="N153" s="305" t="s">
        <v>1040</v>
      </c>
      <c r="O153" s="305" t="s">
        <v>1040</v>
      </c>
      <c r="P153" s="305" t="s">
        <v>1040</v>
      </c>
      <c r="Q153" s="305" t="s">
        <v>1040</v>
      </c>
      <c r="R153" s="305" t="s">
        <v>1040</v>
      </c>
      <c r="S153" s="305" t="s">
        <v>1040</v>
      </c>
      <c r="T153" s="305" t="s">
        <v>1040</v>
      </c>
      <c r="U153" s="305" t="s">
        <v>1040</v>
      </c>
      <c r="V153"/>
    </row>
    <row r="154" spans="1:22" x14ac:dyDescent="0.25">
      <c r="A154" s="304" t="s">
        <v>134</v>
      </c>
      <c r="B154" s="304" t="s">
        <v>421</v>
      </c>
      <c r="C154" s="304" t="s">
        <v>1046</v>
      </c>
      <c r="D154" s="304" t="s">
        <v>600</v>
      </c>
      <c r="E154" s="305">
        <v>3231502</v>
      </c>
      <c r="F154" s="305">
        <v>243291157876.02222</v>
      </c>
      <c r="G154" s="306">
        <v>193620068538.10886</v>
      </c>
      <c r="H154" s="305">
        <v>-13718740777.320011</v>
      </c>
      <c r="I154" s="305">
        <v>37719406327.949333</v>
      </c>
      <c r="J154" s="305">
        <v>25670423787.284031</v>
      </c>
      <c r="K154" s="305">
        <v>7555900680.2494516</v>
      </c>
      <c r="L154" s="305">
        <v>4057114613.8038063</v>
      </c>
      <c r="M154" s="305">
        <v>4600444999.103014</v>
      </c>
      <c r="N154" s="305">
        <v>1018792910.6868974</v>
      </c>
      <c r="O154" s="305">
        <v>8438170583.4408617</v>
      </c>
      <c r="P154" s="307">
        <v>0</v>
      </c>
      <c r="Q154" s="307">
        <v>0</v>
      </c>
      <c r="R154" s="307">
        <v>0</v>
      </c>
      <c r="S154" s="307">
        <v>0</v>
      </c>
      <c r="T154" s="307">
        <v>0</v>
      </c>
      <c r="U154" s="307">
        <v>0</v>
      </c>
      <c r="V154"/>
    </row>
    <row r="155" spans="1:22" x14ac:dyDescent="0.25">
      <c r="A155" s="304" t="s">
        <v>247</v>
      </c>
      <c r="B155" s="304" t="s">
        <v>422</v>
      </c>
      <c r="C155" s="304" t="s">
        <v>1043</v>
      </c>
      <c r="D155" s="304" t="s">
        <v>582</v>
      </c>
      <c r="E155" s="305">
        <v>5887138</v>
      </c>
      <c r="F155" s="305">
        <v>52916846895.021545</v>
      </c>
      <c r="G155" s="306">
        <v>-9324769631.1615849</v>
      </c>
      <c r="H155" s="305">
        <v>-3195047945.3790193</v>
      </c>
      <c r="I155" s="305">
        <v>14992240937.296408</v>
      </c>
      <c r="J155" s="305">
        <v>50444423534.265739</v>
      </c>
      <c r="K155" s="305">
        <v>18321003563.757996</v>
      </c>
      <c r="L155" s="305">
        <v>74658750.5959948</v>
      </c>
      <c r="M155" s="305">
        <v>8012686347.3758564</v>
      </c>
      <c r="N155" s="305">
        <v>6745877145.2292519</v>
      </c>
      <c r="O155" s="305">
        <v>1876963652.1264684</v>
      </c>
      <c r="P155" s="307">
        <v>6573105201.9099417</v>
      </c>
      <c r="Q155" s="307">
        <v>238591454.53456131</v>
      </c>
      <c r="R155" s="307">
        <v>0</v>
      </c>
      <c r="S155" s="307">
        <v>0</v>
      </c>
      <c r="T155" s="307">
        <v>8601537418.7356739</v>
      </c>
      <c r="U155" s="307">
        <v>15413234075.180176</v>
      </c>
      <c r="V155"/>
    </row>
    <row r="156" spans="1:22" x14ac:dyDescent="0.25">
      <c r="A156" s="304" t="s">
        <v>135</v>
      </c>
      <c r="B156" s="304" t="s">
        <v>423</v>
      </c>
      <c r="C156" s="304" t="s">
        <v>1046</v>
      </c>
      <c r="D156" s="304" t="s">
        <v>582</v>
      </c>
      <c r="E156" s="305" t="s">
        <v>1040</v>
      </c>
      <c r="F156" s="305" t="s">
        <v>1040</v>
      </c>
      <c r="G156" s="306" t="s">
        <v>1040</v>
      </c>
      <c r="H156" s="305" t="s">
        <v>1040</v>
      </c>
      <c r="I156" s="305" t="s">
        <v>1040</v>
      </c>
      <c r="J156" s="305" t="s">
        <v>1040</v>
      </c>
      <c r="K156" s="305" t="s">
        <v>1040</v>
      </c>
      <c r="L156" s="305" t="s">
        <v>1040</v>
      </c>
      <c r="M156" s="305" t="s">
        <v>1040</v>
      </c>
      <c r="N156" s="305" t="s">
        <v>1040</v>
      </c>
      <c r="O156" s="305" t="s">
        <v>1040</v>
      </c>
      <c r="P156" s="305" t="s">
        <v>1040</v>
      </c>
      <c r="Q156" s="305" t="s">
        <v>1040</v>
      </c>
      <c r="R156" s="305" t="s">
        <v>1040</v>
      </c>
      <c r="S156" s="305" t="s">
        <v>1040</v>
      </c>
      <c r="T156" s="305" t="s">
        <v>1040</v>
      </c>
      <c r="U156" s="305" t="s">
        <v>1040</v>
      </c>
      <c r="V156"/>
    </row>
    <row r="157" spans="1:22" x14ac:dyDescent="0.25">
      <c r="A157" s="304" t="s">
        <v>136</v>
      </c>
      <c r="B157" s="304" t="s">
        <v>424</v>
      </c>
      <c r="C157" s="304" t="s">
        <v>1046</v>
      </c>
      <c r="D157" s="304" t="s">
        <v>600</v>
      </c>
      <c r="E157" s="305">
        <v>27968244</v>
      </c>
      <c r="F157" s="305">
        <v>1256118316636.426</v>
      </c>
      <c r="G157" s="306">
        <v>927691316228.99487</v>
      </c>
      <c r="H157" s="305">
        <v>-34548779565.448326</v>
      </c>
      <c r="I157" s="305">
        <v>200261252943.8215</v>
      </c>
      <c r="J157" s="305">
        <v>162714527029.05798</v>
      </c>
      <c r="K157" s="305">
        <v>55608135232.63871</v>
      </c>
      <c r="L157" s="305">
        <v>15898536817.857792</v>
      </c>
      <c r="M157" s="305">
        <v>28740168406.966839</v>
      </c>
      <c r="N157" s="305">
        <v>16309702437.456615</v>
      </c>
      <c r="O157" s="305">
        <v>16863455706.2647</v>
      </c>
      <c r="P157" s="307">
        <v>15024817597.635015</v>
      </c>
      <c r="Q157" s="307">
        <v>0</v>
      </c>
      <c r="R157" s="307">
        <v>2688353.2957053939</v>
      </c>
      <c r="S157" s="307">
        <v>0</v>
      </c>
      <c r="T157" s="307">
        <v>14267022476.942608</v>
      </c>
      <c r="U157" s="307">
        <v>29294528427.873329</v>
      </c>
      <c r="V157"/>
    </row>
    <row r="158" spans="1:22" x14ac:dyDescent="0.25">
      <c r="A158" s="304" t="s">
        <v>137</v>
      </c>
      <c r="B158" s="304" t="s">
        <v>425</v>
      </c>
      <c r="C158" s="304" t="s">
        <v>1043</v>
      </c>
      <c r="D158" s="304" t="s">
        <v>582</v>
      </c>
      <c r="E158" s="305">
        <v>83054478</v>
      </c>
      <c r="F158" s="305">
        <v>1636013736136.5332</v>
      </c>
      <c r="G158" s="306">
        <v>1169080521979.5444</v>
      </c>
      <c r="H158" s="305">
        <v>-49142372717.295937</v>
      </c>
      <c r="I158" s="305">
        <v>228018803334.25787</v>
      </c>
      <c r="J158" s="305">
        <v>288056783540.02673</v>
      </c>
      <c r="K158" s="305">
        <v>214452504959.54745</v>
      </c>
      <c r="L158" s="305">
        <v>6020583916.6946516</v>
      </c>
      <c r="M158" s="305">
        <v>29507920255.576038</v>
      </c>
      <c r="N158" s="305">
        <v>1439754921.9184346</v>
      </c>
      <c r="O158" s="305">
        <v>25076715768.575047</v>
      </c>
      <c r="P158" s="307">
        <v>155922892.58570415</v>
      </c>
      <c r="Q158" s="307">
        <v>5407698911.5195751</v>
      </c>
      <c r="R158" s="307">
        <v>411685017.52935928</v>
      </c>
      <c r="S158" s="307">
        <v>262397.71337462118</v>
      </c>
      <c r="T158" s="307">
        <v>5583734498.3670921</v>
      </c>
      <c r="U158" s="307">
        <v>11559303717.715105</v>
      </c>
      <c r="V158"/>
    </row>
    <row r="159" spans="1:22" x14ac:dyDescent="0.25">
      <c r="A159" s="304" t="s">
        <v>138</v>
      </c>
      <c r="B159" s="304" t="s">
        <v>426</v>
      </c>
      <c r="C159" s="304" t="s">
        <v>1041</v>
      </c>
      <c r="D159" s="304" t="s">
        <v>600</v>
      </c>
      <c r="E159" s="305">
        <v>38165450</v>
      </c>
      <c r="F159" s="305">
        <v>5188234063611.1895</v>
      </c>
      <c r="G159" s="306">
        <v>4195704527286.5283</v>
      </c>
      <c r="H159" s="305">
        <v>-130310423560.01912</v>
      </c>
      <c r="I159" s="305">
        <v>783381228740.01013</v>
      </c>
      <c r="J159" s="305">
        <v>339458731144.67041</v>
      </c>
      <c r="K159" s="305">
        <v>91143682326.787827</v>
      </c>
      <c r="L159" s="305">
        <v>100423696268.5238</v>
      </c>
      <c r="M159" s="305">
        <v>14304014687.427914</v>
      </c>
      <c r="N159" s="305">
        <v>2607199874.6991696</v>
      </c>
      <c r="O159" s="305">
        <v>88015329060.252182</v>
      </c>
      <c r="P159" s="307">
        <v>2808439971.4008164</v>
      </c>
      <c r="Q159" s="307">
        <v>10960218303.513163</v>
      </c>
      <c r="R159" s="307">
        <v>17830837236.22224</v>
      </c>
      <c r="S159" s="307">
        <v>2796867125.6607995</v>
      </c>
      <c r="T159" s="307">
        <v>8568446290.182456</v>
      </c>
      <c r="U159" s="307">
        <v>42964808926.979477</v>
      </c>
      <c r="V159"/>
    </row>
    <row r="160" spans="1:22" x14ac:dyDescent="0.25">
      <c r="A160" s="304" t="s">
        <v>139</v>
      </c>
      <c r="B160" s="304" t="s">
        <v>427</v>
      </c>
      <c r="C160" s="304" t="s">
        <v>1040</v>
      </c>
      <c r="D160" s="304" t="s">
        <v>570</v>
      </c>
      <c r="E160" s="305">
        <v>10549450</v>
      </c>
      <c r="F160" s="305">
        <v>3226360571362.7271</v>
      </c>
      <c r="G160" s="306">
        <v>2680060855240.9761</v>
      </c>
      <c r="H160" s="305">
        <v>-130377611741.53996</v>
      </c>
      <c r="I160" s="305">
        <v>632327038396.34839</v>
      </c>
      <c r="J160" s="305">
        <v>44350289466.942635</v>
      </c>
      <c r="K160" s="305">
        <v>19687376170.020206</v>
      </c>
      <c r="L160" s="305">
        <v>10627660977.220537</v>
      </c>
      <c r="M160" s="305">
        <v>4945849869.3616428</v>
      </c>
      <c r="N160" s="305">
        <v>1790299327.5783443</v>
      </c>
      <c r="O160" s="305">
        <v>6912675764.0611267</v>
      </c>
      <c r="P160" s="307">
        <v>0</v>
      </c>
      <c r="Q160" s="307">
        <v>0</v>
      </c>
      <c r="R160" s="307">
        <v>0</v>
      </c>
      <c r="S160" s="307">
        <v>0</v>
      </c>
      <c r="T160" s="307">
        <v>386427358.70077157</v>
      </c>
      <c r="U160" s="307">
        <v>386427358.70077157</v>
      </c>
      <c r="V160"/>
    </row>
    <row r="161" spans="1:22" x14ac:dyDescent="0.25">
      <c r="A161" s="304" t="s">
        <v>249</v>
      </c>
      <c r="B161" s="304" t="s">
        <v>428</v>
      </c>
      <c r="C161" s="304" t="s">
        <v>1040</v>
      </c>
      <c r="D161" s="304" t="s">
        <v>568</v>
      </c>
      <c r="E161" s="305" t="s">
        <v>1040</v>
      </c>
      <c r="F161" s="305" t="s">
        <v>1040</v>
      </c>
      <c r="G161" s="306" t="s">
        <v>1040</v>
      </c>
      <c r="H161" s="305" t="s">
        <v>1040</v>
      </c>
      <c r="I161" s="305" t="s">
        <v>1040</v>
      </c>
      <c r="J161" s="305" t="s">
        <v>1040</v>
      </c>
      <c r="K161" s="305" t="s">
        <v>1040</v>
      </c>
      <c r="L161" s="305" t="s">
        <v>1040</v>
      </c>
      <c r="M161" s="305" t="s">
        <v>1040</v>
      </c>
      <c r="N161" s="305" t="s">
        <v>1040</v>
      </c>
      <c r="O161" s="305" t="s">
        <v>1040</v>
      </c>
      <c r="P161" s="305" t="s">
        <v>1040</v>
      </c>
      <c r="Q161" s="305" t="s">
        <v>1040</v>
      </c>
      <c r="R161" s="305" t="s">
        <v>1040</v>
      </c>
      <c r="S161" s="305" t="s">
        <v>1040</v>
      </c>
      <c r="T161" s="305" t="s">
        <v>1040</v>
      </c>
      <c r="U161" s="305" t="s">
        <v>1040</v>
      </c>
      <c r="V161"/>
    </row>
    <row r="162" spans="1:22" x14ac:dyDescent="0.25">
      <c r="A162" s="304" t="s">
        <v>250</v>
      </c>
      <c r="B162" s="304" t="s">
        <v>429</v>
      </c>
      <c r="C162" s="304" t="s">
        <v>1040</v>
      </c>
      <c r="D162" s="304" t="s">
        <v>568</v>
      </c>
      <c r="E162" s="305" t="s">
        <v>1040</v>
      </c>
      <c r="F162" s="305" t="s">
        <v>1040</v>
      </c>
      <c r="G162" s="306" t="s">
        <v>1040</v>
      </c>
      <c r="H162" s="305" t="s">
        <v>1040</v>
      </c>
      <c r="I162" s="305" t="s">
        <v>1040</v>
      </c>
      <c r="J162" s="305" t="s">
        <v>1040</v>
      </c>
      <c r="K162" s="305" t="s">
        <v>1040</v>
      </c>
      <c r="L162" s="305" t="s">
        <v>1040</v>
      </c>
      <c r="M162" s="305" t="s">
        <v>1040</v>
      </c>
      <c r="N162" s="305" t="s">
        <v>1040</v>
      </c>
      <c r="O162" s="305" t="s">
        <v>1040</v>
      </c>
      <c r="P162" s="305" t="s">
        <v>1040</v>
      </c>
      <c r="Q162" s="305" t="s">
        <v>1040</v>
      </c>
      <c r="R162" s="305" t="s">
        <v>1040</v>
      </c>
      <c r="S162" s="305" t="s">
        <v>1040</v>
      </c>
      <c r="T162" s="305" t="s">
        <v>1040</v>
      </c>
      <c r="U162" s="305" t="s">
        <v>1040</v>
      </c>
      <c r="V162"/>
    </row>
    <row r="163" spans="1:22" x14ac:dyDescent="0.25">
      <c r="A163" s="304" t="s">
        <v>142</v>
      </c>
      <c r="B163" s="304" t="s">
        <v>1052</v>
      </c>
      <c r="C163" s="304" t="s">
        <v>1041</v>
      </c>
      <c r="D163" s="304" t="s">
        <v>600</v>
      </c>
      <c r="E163" s="305">
        <v>21634350</v>
      </c>
      <c r="F163" s="305">
        <v>1750351938558.1338</v>
      </c>
      <c r="G163" s="306">
        <v>1275531694492.8547</v>
      </c>
      <c r="H163" s="305">
        <v>-30348757408.298874</v>
      </c>
      <c r="I163" s="305">
        <v>309208833211.86218</v>
      </c>
      <c r="J163" s="305">
        <v>195960168261.71564</v>
      </c>
      <c r="K163" s="305">
        <v>52874208017.487068</v>
      </c>
      <c r="L163" s="305">
        <v>73727076789.166031</v>
      </c>
      <c r="M163" s="305">
        <v>10510170026.935768</v>
      </c>
      <c r="N163" s="305">
        <v>1524710149.0712085</v>
      </c>
      <c r="O163" s="305">
        <v>6424248198.5450621</v>
      </c>
      <c r="P163" s="307">
        <v>13625107861.262079</v>
      </c>
      <c r="Q163" s="307">
        <v>35566034273.628281</v>
      </c>
      <c r="R163" s="307">
        <v>7551007.5785557674</v>
      </c>
      <c r="S163" s="307">
        <v>1074476176.9338603</v>
      </c>
      <c r="T163" s="307">
        <v>626585761.10768485</v>
      </c>
      <c r="U163" s="307">
        <v>50899755080.510452</v>
      </c>
      <c r="V163"/>
    </row>
    <row r="164" spans="1:22" x14ac:dyDescent="0.25">
      <c r="A164" s="304" t="s">
        <v>143</v>
      </c>
      <c r="B164" s="304" t="s">
        <v>431</v>
      </c>
      <c r="C164" s="304" t="s">
        <v>1041</v>
      </c>
      <c r="D164" s="304" t="s">
        <v>600</v>
      </c>
      <c r="E164" s="305">
        <v>143113650</v>
      </c>
      <c r="F164" s="305">
        <v>10471058737753.547</v>
      </c>
      <c r="G164" s="306">
        <v>3486851889139.5122</v>
      </c>
      <c r="H164" s="305">
        <v>-32524100085.134151</v>
      </c>
      <c r="I164" s="305">
        <v>2534835476058.3228</v>
      </c>
      <c r="J164" s="305">
        <v>4481895472640.8467</v>
      </c>
      <c r="K164" s="305">
        <v>238254104410.53003</v>
      </c>
      <c r="L164" s="305">
        <v>193992306753.73486</v>
      </c>
      <c r="M164" s="305">
        <v>46595100066.569595</v>
      </c>
      <c r="N164" s="305">
        <v>193667354289.23694</v>
      </c>
      <c r="O164" s="305">
        <v>340627228180.74988</v>
      </c>
      <c r="P164" s="307">
        <v>1616009618188.9338</v>
      </c>
      <c r="Q164" s="307">
        <v>1706036759368.8608</v>
      </c>
      <c r="R164" s="307">
        <v>84567650137.178986</v>
      </c>
      <c r="S164" s="307">
        <v>8251303296.2883635</v>
      </c>
      <c r="T164" s="307">
        <v>53894047948.763603</v>
      </c>
      <c r="U164" s="307">
        <v>3468759378940.0264</v>
      </c>
      <c r="V164"/>
    </row>
    <row r="165" spans="1:22" x14ac:dyDescent="0.25">
      <c r="A165" s="304" t="s">
        <v>144</v>
      </c>
      <c r="B165" s="304" t="s">
        <v>432</v>
      </c>
      <c r="C165" s="304" t="s">
        <v>1045</v>
      </c>
      <c r="D165" s="304" t="s">
        <v>580</v>
      </c>
      <c r="E165" s="305">
        <v>9037690</v>
      </c>
      <c r="F165" s="305">
        <v>48135649940.385559</v>
      </c>
      <c r="G165" s="306">
        <v>18102903236.527363</v>
      </c>
      <c r="H165" s="305">
        <v>-1013111414.9233724</v>
      </c>
      <c r="I165" s="305">
        <v>4410440280.2651024</v>
      </c>
      <c r="J165" s="305">
        <v>26635417838.516464</v>
      </c>
      <c r="K165" s="305">
        <v>18527888234.191391</v>
      </c>
      <c r="L165" s="305">
        <v>2099838525.5140197</v>
      </c>
      <c r="M165" s="305">
        <v>4740326263.18855</v>
      </c>
      <c r="N165" s="305">
        <v>237950102.24350774</v>
      </c>
      <c r="O165" s="305">
        <v>1025906510.7620807</v>
      </c>
      <c r="P165" s="307">
        <v>0</v>
      </c>
      <c r="Q165" s="307">
        <v>3247543.6156198415</v>
      </c>
      <c r="R165" s="307">
        <v>0</v>
      </c>
      <c r="S165" s="307">
        <v>0</v>
      </c>
      <c r="T165" s="307">
        <v>260659.00129769661</v>
      </c>
      <c r="U165" s="307">
        <v>3508202.616917538</v>
      </c>
      <c r="V165"/>
    </row>
    <row r="166" spans="1:22" x14ac:dyDescent="0.25">
      <c r="A166" s="304" t="s">
        <v>148</v>
      </c>
      <c r="B166" s="304" t="s">
        <v>433</v>
      </c>
      <c r="C166" s="304" t="s">
        <v>1043</v>
      </c>
      <c r="D166" s="304" t="s">
        <v>582</v>
      </c>
      <c r="E166" s="305" t="s">
        <v>1040</v>
      </c>
      <c r="F166" s="305" t="s">
        <v>1040</v>
      </c>
      <c r="G166" s="306" t="s">
        <v>1040</v>
      </c>
      <c r="H166" s="305" t="s">
        <v>1040</v>
      </c>
      <c r="I166" s="305" t="s">
        <v>1040</v>
      </c>
      <c r="J166" s="305" t="s">
        <v>1040</v>
      </c>
      <c r="K166" s="305" t="s">
        <v>1040</v>
      </c>
      <c r="L166" s="305" t="s">
        <v>1040</v>
      </c>
      <c r="M166" s="305" t="s">
        <v>1040</v>
      </c>
      <c r="N166" s="305" t="s">
        <v>1040</v>
      </c>
      <c r="O166" s="305" t="s">
        <v>1040</v>
      </c>
      <c r="P166" s="305" t="s">
        <v>1040</v>
      </c>
      <c r="Q166" s="305" t="s">
        <v>1040</v>
      </c>
      <c r="R166" s="305" t="s">
        <v>1040</v>
      </c>
      <c r="S166" s="305" t="s">
        <v>1040</v>
      </c>
      <c r="T166" s="305" t="s">
        <v>1040</v>
      </c>
      <c r="U166" s="305" t="s">
        <v>1040</v>
      </c>
      <c r="V166"/>
    </row>
    <row r="167" spans="1:22" x14ac:dyDescent="0.25">
      <c r="A167" s="304" t="s">
        <v>254</v>
      </c>
      <c r="B167" s="304" t="s">
        <v>625</v>
      </c>
      <c r="C167" s="304" t="s">
        <v>1040</v>
      </c>
      <c r="D167" s="304" t="s">
        <v>568</v>
      </c>
      <c r="E167" s="305" t="s">
        <v>1040</v>
      </c>
      <c r="F167" s="305" t="s">
        <v>1040</v>
      </c>
      <c r="G167" s="306" t="s">
        <v>1040</v>
      </c>
      <c r="H167" s="305" t="s">
        <v>1040</v>
      </c>
      <c r="I167" s="305" t="s">
        <v>1040</v>
      </c>
      <c r="J167" s="305" t="s">
        <v>1040</v>
      </c>
      <c r="K167" s="305" t="s">
        <v>1040</v>
      </c>
      <c r="L167" s="305" t="s">
        <v>1040</v>
      </c>
      <c r="M167" s="305" t="s">
        <v>1040</v>
      </c>
      <c r="N167" s="305" t="s">
        <v>1040</v>
      </c>
      <c r="O167" s="305" t="s">
        <v>1040</v>
      </c>
      <c r="P167" s="305" t="s">
        <v>1040</v>
      </c>
      <c r="Q167" s="305" t="s">
        <v>1040</v>
      </c>
      <c r="R167" s="305" t="s">
        <v>1040</v>
      </c>
      <c r="S167" s="305" t="s">
        <v>1040</v>
      </c>
      <c r="T167" s="305" t="s">
        <v>1040</v>
      </c>
      <c r="U167" s="305" t="s">
        <v>1040</v>
      </c>
      <c r="V167"/>
    </row>
    <row r="168" spans="1:22" x14ac:dyDescent="0.25">
      <c r="A168" s="304" t="s">
        <v>1053</v>
      </c>
      <c r="B168" s="304" t="s">
        <v>434</v>
      </c>
      <c r="C168" s="304" t="s">
        <v>1045</v>
      </c>
      <c r="D168" s="304" t="s">
        <v>582</v>
      </c>
      <c r="E168" s="305" t="s">
        <v>1040</v>
      </c>
      <c r="F168" s="305" t="s">
        <v>1040</v>
      </c>
      <c r="G168" s="306" t="s">
        <v>1040</v>
      </c>
      <c r="H168" s="305" t="s">
        <v>1040</v>
      </c>
      <c r="I168" s="305" t="s">
        <v>1040</v>
      </c>
      <c r="J168" s="305" t="s">
        <v>1040</v>
      </c>
      <c r="K168" s="305" t="s">
        <v>1040</v>
      </c>
      <c r="L168" s="305" t="s">
        <v>1040</v>
      </c>
      <c r="M168" s="305" t="s">
        <v>1040</v>
      </c>
      <c r="N168" s="305" t="s">
        <v>1040</v>
      </c>
      <c r="O168" s="305" t="s">
        <v>1040</v>
      </c>
      <c r="P168" s="305" t="s">
        <v>1040</v>
      </c>
      <c r="Q168" s="305" t="s">
        <v>1040</v>
      </c>
      <c r="R168" s="305" t="s">
        <v>1040</v>
      </c>
      <c r="S168" s="305" t="s">
        <v>1040</v>
      </c>
      <c r="T168" s="305" t="s">
        <v>1040</v>
      </c>
      <c r="U168" s="305" t="s">
        <v>1040</v>
      </c>
      <c r="V168"/>
    </row>
    <row r="169" spans="1:22" x14ac:dyDescent="0.25">
      <c r="A169" s="304" t="s">
        <v>150</v>
      </c>
      <c r="B169" s="304" t="s">
        <v>435</v>
      </c>
      <c r="C169" s="304" t="s">
        <v>1040</v>
      </c>
      <c r="D169" s="304" t="s">
        <v>568</v>
      </c>
      <c r="E169" s="305">
        <v>23118994</v>
      </c>
      <c r="F169" s="305">
        <v>3377808903534.2036</v>
      </c>
      <c r="G169" s="306">
        <v>113473643023.91418</v>
      </c>
      <c r="H169" s="305">
        <v>258583314868.64832</v>
      </c>
      <c r="I169" s="305">
        <v>762926990022.98596</v>
      </c>
      <c r="J169" s="305">
        <v>2242824955618.6553</v>
      </c>
      <c r="K169" s="305">
        <v>15849983269.546846</v>
      </c>
      <c r="L169" s="305">
        <v>13001522710.249815</v>
      </c>
      <c r="M169" s="305">
        <v>0</v>
      </c>
      <c r="N169" s="305">
        <v>1253549300.188602</v>
      </c>
      <c r="O169" s="305">
        <v>210149141489.13443</v>
      </c>
      <c r="P169" s="307">
        <v>1843233839028.8218</v>
      </c>
      <c r="Q169" s="307">
        <v>159336919820.71399</v>
      </c>
      <c r="R169" s="307">
        <v>0</v>
      </c>
      <c r="S169" s="307">
        <v>0</v>
      </c>
      <c r="T169" s="307">
        <v>0</v>
      </c>
      <c r="U169" s="307">
        <v>2002570758849.5356</v>
      </c>
      <c r="V169"/>
    </row>
    <row r="170" spans="1:22" x14ac:dyDescent="0.25">
      <c r="A170" s="304" t="s">
        <v>151</v>
      </c>
      <c r="B170" s="304" t="s">
        <v>436</v>
      </c>
      <c r="C170" s="304" t="s">
        <v>1045</v>
      </c>
      <c r="D170" s="304" t="s">
        <v>580</v>
      </c>
      <c r="E170" s="305">
        <v>11658172</v>
      </c>
      <c r="F170" s="305">
        <v>159181949269.72888</v>
      </c>
      <c r="G170" s="306">
        <v>126193991793.74463</v>
      </c>
      <c r="H170" s="305">
        <v>-3620022652.9227962</v>
      </c>
      <c r="I170" s="305">
        <v>17715332386.750404</v>
      </c>
      <c r="J170" s="305">
        <v>18892647742.156643</v>
      </c>
      <c r="K170" s="305">
        <v>6802728529.4858131</v>
      </c>
      <c r="L170" s="305">
        <v>3006448672.2234268</v>
      </c>
      <c r="M170" s="305">
        <v>5782693684.2929535</v>
      </c>
      <c r="N170" s="305">
        <v>2038661320.1005855</v>
      </c>
      <c r="O170" s="305">
        <v>1193107825.2848456</v>
      </c>
      <c r="P170" s="307">
        <v>0</v>
      </c>
      <c r="Q170" s="307">
        <v>26889403.185868025</v>
      </c>
      <c r="R170" s="307">
        <v>0</v>
      </c>
      <c r="S170" s="307">
        <v>0</v>
      </c>
      <c r="T170" s="307">
        <v>42118307.583148226</v>
      </c>
      <c r="U170" s="307">
        <v>69007710.769016251</v>
      </c>
      <c r="V170"/>
    </row>
    <row r="171" spans="1:22" x14ac:dyDescent="0.25">
      <c r="A171" s="304" t="s">
        <v>152</v>
      </c>
      <c r="B171" s="304" t="s">
        <v>437</v>
      </c>
      <c r="C171" s="304" t="s">
        <v>1041</v>
      </c>
      <c r="D171" s="304" t="s">
        <v>600</v>
      </c>
      <c r="E171" s="305" t="s">
        <v>1040</v>
      </c>
      <c r="F171" s="305" t="s">
        <v>1040</v>
      </c>
      <c r="G171" s="306" t="s">
        <v>1040</v>
      </c>
      <c r="H171" s="305" t="s">
        <v>1040</v>
      </c>
      <c r="I171" s="305" t="s">
        <v>1040</v>
      </c>
      <c r="J171" s="305" t="s">
        <v>1040</v>
      </c>
      <c r="K171" s="305" t="s">
        <v>1040</v>
      </c>
      <c r="L171" s="305" t="s">
        <v>1040</v>
      </c>
      <c r="M171" s="305" t="s">
        <v>1040</v>
      </c>
      <c r="N171" s="305" t="s">
        <v>1040</v>
      </c>
      <c r="O171" s="305" t="s">
        <v>1040</v>
      </c>
      <c r="P171" s="305" t="s">
        <v>1040</v>
      </c>
      <c r="Q171" s="305" t="s">
        <v>1040</v>
      </c>
      <c r="R171" s="305" t="s">
        <v>1040</v>
      </c>
      <c r="S171" s="305" t="s">
        <v>1040</v>
      </c>
      <c r="T171" s="305" t="s">
        <v>1040</v>
      </c>
      <c r="U171" s="305" t="s">
        <v>1040</v>
      </c>
      <c r="V171"/>
    </row>
    <row r="172" spans="1:22" x14ac:dyDescent="0.25">
      <c r="A172" s="304" t="s">
        <v>153</v>
      </c>
      <c r="B172" s="304" t="s">
        <v>438</v>
      </c>
      <c r="C172" s="304" t="s">
        <v>1045</v>
      </c>
      <c r="D172" s="304" t="s">
        <v>600</v>
      </c>
      <c r="E172" s="305">
        <v>84494.4248870718</v>
      </c>
      <c r="F172" s="305">
        <v>13837428939.965239</v>
      </c>
      <c r="G172" s="306">
        <v>11909494841.605953</v>
      </c>
      <c r="H172" s="305">
        <v>-1081859729.0061674</v>
      </c>
      <c r="I172" s="305">
        <v>2853110629.4720025</v>
      </c>
      <c r="J172" s="305">
        <v>156683197.89344966</v>
      </c>
      <c r="K172" s="305">
        <v>29407920.608503751</v>
      </c>
      <c r="L172" s="305">
        <v>3064102.1601265855</v>
      </c>
      <c r="M172" s="305">
        <v>0</v>
      </c>
      <c r="N172" s="305">
        <v>9574318.0475429092</v>
      </c>
      <c r="O172" s="305">
        <v>114636857.07727641</v>
      </c>
      <c r="P172" s="307">
        <v>0</v>
      </c>
      <c r="Q172" s="307">
        <v>0</v>
      </c>
      <c r="R172" s="307">
        <v>0</v>
      </c>
      <c r="S172" s="307">
        <v>0</v>
      </c>
      <c r="T172" s="307">
        <v>0</v>
      </c>
      <c r="U172" s="307">
        <v>0</v>
      </c>
      <c r="V172"/>
    </row>
    <row r="173" spans="1:22" x14ac:dyDescent="0.25">
      <c r="A173" s="304" t="s">
        <v>154</v>
      </c>
      <c r="B173" s="304" t="s">
        <v>439</v>
      </c>
      <c r="C173" s="304" t="s">
        <v>1045</v>
      </c>
      <c r="D173" s="304" t="s">
        <v>580</v>
      </c>
      <c r="E173" s="305">
        <v>5525477.9999999898</v>
      </c>
      <c r="F173" s="305">
        <v>22241575367.978764</v>
      </c>
      <c r="G173" s="306">
        <v>15011593065.705679</v>
      </c>
      <c r="H173" s="305">
        <v>-1688052334.4240365</v>
      </c>
      <c r="I173" s="305">
        <v>1388230697.6078219</v>
      </c>
      <c r="J173" s="305">
        <v>7529803939.0892982</v>
      </c>
      <c r="K173" s="305">
        <v>5474823919.8415613</v>
      </c>
      <c r="L173" s="305">
        <v>284286186.04787177</v>
      </c>
      <c r="M173" s="305">
        <v>1108335675.7020695</v>
      </c>
      <c r="N173" s="305">
        <v>620438867.15510118</v>
      </c>
      <c r="O173" s="305">
        <v>41919290.342695326</v>
      </c>
      <c r="P173" s="307">
        <v>0</v>
      </c>
      <c r="Q173" s="307">
        <v>0</v>
      </c>
      <c r="R173" s="307">
        <v>0</v>
      </c>
      <c r="S173" s="307">
        <v>0</v>
      </c>
      <c r="T173" s="307">
        <v>0</v>
      </c>
      <c r="U173" s="307">
        <v>0</v>
      </c>
      <c r="V173"/>
    </row>
    <row r="174" spans="1:22" x14ac:dyDescent="0.25">
      <c r="A174" s="304" t="s">
        <v>256</v>
      </c>
      <c r="B174" s="304" t="s">
        <v>440</v>
      </c>
      <c r="C174" s="304" t="s">
        <v>1040</v>
      </c>
      <c r="D174" s="304" t="s">
        <v>568</v>
      </c>
      <c r="E174" s="305">
        <v>4341800</v>
      </c>
      <c r="F174" s="305">
        <v>1306773305052.3315</v>
      </c>
      <c r="G174" s="306">
        <v>715743081430.68921</v>
      </c>
      <c r="H174" s="305">
        <v>237579331702.62933</v>
      </c>
      <c r="I174" s="305">
        <v>353442272786.72089</v>
      </c>
      <c r="J174" s="305">
        <v>8619132.2920513712</v>
      </c>
      <c r="K174" s="305">
        <v>114433.36447877804</v>
      </c>
      <c r="L174" s="305">
        <v>0</v>
      </c>
      <c r="M174" s="305">
        <v>0</v>
      </c>
      <c r="N174" s="305">
        <v>896057.97111619532</v>
      </c>
      <c r="O174" s="305">
        <v>7608640.9564563986</v>
      </c>
      <c r="P174" s="307">
        <v>0</v>
      </c>
      <c r="Q174" s="307">
        <v>0</v>
      </c>
      <c r="R174" s="307">
        <v>0</v>
      </c>
      <c r="S174" s="307">
        <v>0</v>
      </c>
      <c r="T174" s="307">
        <v>0</v>
      </c>
      <c r="U174" s="307">
        <v>0</v>
      </c>
      <c r="V174"/>
    </row>
    <row r="175" spans="1:22" x14ac:dyDescent="0.25">
      <c r="A175" s="304" t="s">
        <v>441</v>
      </c>
      <c r="B175" s="304" t="s">
        <v>442</v>
      </c>
      <c r="C175" s="304" t="s">
        <v>1040</v>
      </c>
      <c r="D175" s="304" t="s">
        <v>570</v>
      </c>
      <c r="E175" s="305">
        <v>5387000</v>
      </c>
      <c r="F175" s="305">
        <v>766962277491.5564</v>
      </c>
      <c r="G175" s="306">
        <v>593986635704.18542</v>
      </c>
      <c r="H175" s="305">
        <v>-25986461872.384106</v>
      </c>
      <c r="I175" s="305">
        <v>172138869621.28635</v>
      </c>
      <c r="J175" s="305">
        <v>26823234038.468803</v>
      </c>
      <c r="K175" s="305">
        <v>8033568759.7863131</v>
      </c>
      <c r="L175" s="305">
        <v>5006623341.684104</v>
      </c>
      <c r="M175" s="305">
        <v>784022480.83156323</v>
      </c>
      <c r="N175" s="305">
        <v>651404188.9677825</v>
      </c>
      <c r="O175" s="305">
        <v>11797095114.46055</v>
      </c>
      <c r="P175" s="307">
        <v>89652725.285009041</v>
      </c>
      <c r="Q175" s="307">
        <v>321559268.8390801</v>
      </c>
      <c r="R175" s="307">
        <v>0</v>
      </c>
      <c r="S175" s="307">
        <v>139308158.61439845</v>
      </c>
      <c r="T175" s="307">
        <v>0</v>
      </c>
      <c r="U175" s="307">
        <v>550520152.7384876</v>
      </c>
      <c r="V175"/>
    </row>
    <row r="176" spans="1:22" x14ac:dyDescent="0.25">
      <c r="A176" s="304" t="s">
        <v>156</v>
      </c>
      <c r="B176" s="304" t="s">
        <v>443</v>
      </c>
      <c r="C176" s="304" t="s">
        <v>1040</v>
      </c>
      <c r="D176" s="304" t="s">
        <v>568</v>
      </c>
      <c r="E176" s="305" t="s">
        <v>1040</v>
      </c>
      <c r="F176" s="305" t="s">
        <v>1040</v>
      </c>
      <c r="G176" s="306" t="s">
        <v>1040</v>
      </c>
      <c r="H176" s="305" t="s">
        <v>1040</v>
      </c>
      <c r="I176" s="305" t="s">
        <v>1040</v>
      </c>
      <c r="J176" s="305" t="s">
        <v>1040</v>
      </c>
      <c r="K176" s="305" t="s">
        <v>1040</v>
      </c>
      <c r="L176" s="305" t="s">
        <v>1040</v>
      </c>
      <c r="M176" s="305" t="s">
        <v>1040</v>
      </c>
      <c r="N176" s="305" t="s">
        <v>1040</v>
      </c>
      <c r="O176" s="305" t="s">
        <v>1040</v>
      </c>
      <c r="P176" s="305" t="s">
        <v>1040</v>
      </c>
      <c r="Q176" s="305" t="s">
        <v>1040</v>
      </c>
      <c r="R176" s="305" t="s">
        <v>1040</v>
      </c>
      <c r="S176" s="305" t="s">
        <v>1040</v>
      </c>
      <c r="T176" s="305" t="s">
        <v>1040</v>
      </c>
      <c r="U176" s="305" t="s">
        <v>1040</v>
      </c>
      <c r="V176"/>
    </row>
    <row r="177" spans="1:22" x14ac:dyDescent="0.25">
      <c r="A177" s="304" t="s">
        <v>157</v>
      </c>
      <c r="B177" s="304" t="s">
        <v>444</v>
      </c>
      <c r="C177" s="304" t="s">
        <v>1043</v>
      </c>
      <c r="D177" s="304" t="s">
        <v>582</v>
      </c>
      <c r="E177" s="305" t="s">
        <v>1040</v>
      </c>
      <c r="F177" s="305" t="s">
        <v>1040</v>
      </c>
      <c r="G177" s="306" t="s">
        <v>1040</v>
      </c>
      <c r="H177" s="305" t="s">
        <v>1040</v>
      </c>
      <c r="I177" s="305" t="s">
        <v>1040</v>
      </c>
      <c r="J177" s="305" t="s">
        <v>1040</v>
      </c>
      <c r="K177" s="305" t="s">
        <v>1040</v>
      </c>
      <c r="L177" s="305" t="s">
        <v>1040</v>
      </c>
      <c r="M177" s="305" t="s">
        <v>1040</v>
      </c>
      <c r="N177" s="305" t="s">
        <v>1040</v>
      </c>
      <c r="O177" s="305" t="s">
        <v>1040</v>
      </c>
      <c r="P177" s="305" t="s">
        <v>1040</v>
      </c>
      <c r="Q177" s="305" t="s">
        <v>1040</v>
      </c>
      <c r="R177" s="305" t="s">
        <v>1040</v>
      </c>
      <c r="S177" s="305" t="s">
        <v>1040</v>
      </c>
      <c r="T177" s="305" t="s">
        <v>1040</v>
      </c>
      <c r="U177" s="305" t="s">
        <v>1040</v>
      </c>
      <c r="V177"/>
    </row>
    <row r="178" spans="1:22" x14ac:dyDescent="0.25">
      <c r="A178" s="304" t="s">
        <v>257</v>
      </c>
      <c r="B178" s="304" t="s">
        <v>445</v>
      </c>
      <c r="C178" s="304" t="s">
        <v>1045</v>
      </c>
      <c r="D178" s="304" t="s">
        <v>580</v>
      </c>
      <c r="E178" s="305" t="s">
        <v>1040</v>
      </c>
      <c r="F178" s="305" t="s">
        <v>1040</v>
      </c>
      <c r="G178" s="306" t="s">
        <v>1040</v>
      </c>
      <c r="H178" s="305" t="s">
        <v>1040</v>
      </c>
      <c r="I178" s="305" t="s">
        <v>1040</v>
      </c>
      <c r="J178" s="305" t="s">
        <v>1040</v>
      </c>
      <c r="K178" s="305" t="s">
        <v>1040</v>
      </c>
      <c r="L178" s="305" t="s">
        <v>1040</v>
      </c>
      <c r="M178" s="305" t="s">
        <v>1040</v>
      </c>
      <c r="N178" s="305" t="s">
        <v>1040</v>
      </c>
      <c r="O178" s="305" t="s">
        <v>1040</v>
      </c>
      <c r="P178" s="305" t="s">
        <v>1040</v>
      </c>
      <c r="Q178" s="305" t="s">
        <v>1040</v>
      </c>
      <c r="R178" s="305" t="s">
        <v>1040</v>
      </c>
      <c r="S178" s="305" t="s">
        <v>1040</v>
      </c>
      <c r="T178" s="305" t="s">
        <v>1040</v>
      </c>
      <c r="U178" s="305" t="s">
        <v>1040</v>
      </c>
      <c r="V178"/>
    </row>
    <row r="179" spans="1:22" x14ac:dyDescent="0.25">
      <c r="A179" s="304" t="s">
        <v>9</v>
      </c>
      <c r="B179" s="304" t="s">
        <v>446</v>
      </c>
      <c r="C179" s="304" t="s">
        <v>1045</v>
      </c>
      <c r="D179" s="304" t="s">
        <v>600</v>
      </c>
      <c r="E179" s="305">
        <v>46888200</v>
      </c>
      <c r="F179" s="305">
        <v>4041714080516.6494</v>
      </c>
      <c r="G179" s="306">
        <v>3289516369794.4629</v>
      </c>
      <c r="H179" s="305">
        <v>-36003635457.303635</v>
      </c>
      <c r="I179" s="305">
        <v>519842615937.33264</v>
      </c>
      <c r="J179" s="305">
        <v>268358730242.15793</v>
      </c>
      <c r="K179" s="305">
        <v>89791520182.036087</v>
      </c>
      <c r="L179" s="305">
        <v>46173573332.86927</v>
      </c>
      <c r="M179" s="305">
        <v>4180316022.284318</v>
      </c>
      <c r="N179" s="305">
        <v>2202811224.788435</v>
      </c>
      <c r="O179" s="305">
        <v>4349100799.6258488</v>
      </c>
      <c r="P179" s="307">
        <v>4152004366.0171194</v>
      </c>
      <c r="Q179" s="307">
        <v>5726642236.7930784</v>
      </c>
      <c r="R179" s="307">
        <v>78529408614.023926</v>
      </c>
      <c r="S179" s="307">
        <v>0</v>
      </c>
      <c r="T179" s="307">
        <v>33253353463.719826</v>
      </c>
      <c r="U179" s="307">
        <v>121661408680.55396</v>
      </c>
      <c r="V179"/>
    </row>
    <row r="180" spans="1:22" x14ac:dyDescent="0.25">
      <c r="A180" s="304" t="s">
        <v>158</v>
      </c>
      <c r="B180" s="304" t="s">
        <v>447</v>
      </c>
      <c r="C180" s="304" t="s">
        <v>1040</v>
      </c>
      <c r="D180" s="304" t="s">
        <v>570</v>
      </c>
      <c r="E180" s="305">
        <v>43398150</v>
      </c>
      <c r="F180" s="305">
        <v>17723137087588.316</v>
      </c>
      <c r="G180" s="306">
        <v>14352553719528.756</v>
      </c>
      <c r="H180" s="305">
        <v>-520715358984.83984</v>
      </c>
      <c r="I180" s="305">
        <v>3567069677536.7808</v>
      </c>
      <c r="J180" s="305">
        <v>324229049507.61926</v>
      </c>
      <c r="K180" s="305">
        <v>173765187349.67422</v>
      </c>
      <c r="L180" s="305">
        <v>81721412785.865936</v>
      </c>
      <c r="M180" s="305">
        <v>5012548986.4235563</v>
      </c>
      <c r="N180" s="305">
        <v>13679283674.984934</v>
      </c>
      <c r="O180" s="305">
        <v>47530236260.192261</v>
      </c>
      <c r="P180" s="307">
        <v>408387096.80132955</v>
      </c>
      <c r="Q180" s="307">
        <v>621897965.41643858</v>
      </c>
      <c r="R180" s="307">
        <v>847746682.47178864</v>
      </c>
      <c r="S180" s="307">
        <v>528486357.03883082</v>
      </c>
      <c r="T180" s="307">
        <v>113862348.74998216</v>
      </c>
      <c r="U180" s="307">
        <v>2520380450.4783702</v>
      </c>
      <c r="V180"/>
    </row>
    <row r="181" spans="1:22" x14ac:dyDescent="0.25">
      <c r="A181" s="304" t="s">
        <v>159</v>
      </c>
      <c r="B181" s="304" t="s">
        <v>448</v>
      </c>
      <c r="C181" s="304" t="s">
        <v>10</v>
      </c>
      <c r="D181" s="304" t="s">
        <v>582</v>
      </c>
      <c r="E181" s="305">
        <v>19625383.508818399</v>
      </c>
      <c r="F181" s="305">
        <v>424686353837.1756</v>
      </c>
      <c r="G181" s="306">
        <v>327162082007.31732</v>
      </c>
      <c r="H181" s="305">
        <v>-9342784905.6938076</v>
      </c>
      <c r="I181" s="305">
        <v>66153237361.443436</v>
      </c>
      <c r="J181" s="305">
        <v>40713819374.108627</v>
      </c>
      <c r="K181" s="305">
        <v>23255668263.732327</v>
      </c>
      <c r="L181" s="305">
        <v>3341616532.7726059</v>
      </c>
      <c r="M181" s="305">
        <v>1140745161.3756545</v>
      </c>
      <c r="N181" s="305">
        <v>407553318.47879553</v>
      </c>
      <c r="O181" s="305">
        <v>12565997079.830751</v>
      </c>
      <c r="P181" s="307">
        <v>0</v>
      </c>
      <c r="Q181" s="307">
        <v>0</v>
      </c>
      <c r="R181" s="307">
        <v>0</v>
      </c>
      <c r="S181" s="307">
        <v>0</v>
      </c>
      <c r="T181" s="307">
        <v>2239017.9184945156</v>
      </c>
      <c r="U181" s="307">
        <v>2239017.9184945156</v>
      </c>
      <c r="V181"/>
    </row>
    <row r="182" spans="1:22" x14ac:dyDescent="0.25">
      <c r="A182" s="304" t="s">
        <v>449</v>
      </c>
      <c r="B182" s="304" t="s">
        <v>450</v>
      </c>
      <c r="C182" s="304" t="s">
        <v>1046</v>
      </c>
      <c r="D182" s="304" t="s">
        <v>600</v>
      </c>
      <c r="E182" s="305">
        <v>48000</v>
      </c>
      <c r="F182" s="305">
        <v>6345291745.117651</v>
      </c>
      <c r="G182" s="306">
        <v>4610165696.875</v>
      </c>
      <c r="H182" s="305">
        <v>-818232335.92559481</v>
      </c>
      <c r="I182" s="305">
        <v>2342420437.1611075</v>
      </c>
      <c r="J182" s="305">
        <v>210937947.00713766</v>
      </c>
      <c r="K182" s="305">
        <v>209741157.2511948</v>
      </c>
      <c r="L182" s="305">
        <v>0</v>
      </c>
      <c r="M182" s="305">
        <v>0</v>
      </c>
      <c r="N182" s="305">
        <v>1196789.7559428636</v>
      </c>
      <c r="O182" s="305">
        <v>0</v>
      </c>
      <c r="P182" s="307">
        <v>0</v>
      </c>
      <c r="Q182" s="307">
        <v>0</v>
      </c>
      <c r="R182" s="307">
        <v>0</v>
      </c>
      <c r="S182" s="307">
        <v>0</v>
      </c>
      <c r="T182" s="307">
        <v>0</v>
      </c>
      <c r="U182" s="307">
        <v>0</v>
      </c>
      <c r="V182"/>
    </row>
    <row r="183" spans="1:22" x14ac:dyDescent="0.25">
      <c r="A183" s="304" t="s">
        <v>451</v>
      </c>
      <c r="B183" s="304" t="s">
        <v>452</v>
      </c>
      <c r="C183" s="304" t="s">
        <v>1046</v>
      </c>
      <c r="D183" s="304" t="s">
        <v>600</v>
      </c>
      <c r="E183" s="305">
        <v>164791</v>
      </c>
      <c r="F183" s="305">
        <v>15180815686.86404</v>
      </c>
      <c r="G183" s="306">
        <v>13429245633.838501</v>
      </c>
      <c r="H183" s="305">
        <v>-1017775302.0106792</v>
      </c>
      <c r="I183" s="305">
        <v>2765276269.8660126</v>
      </c>
      <c r="J183" s="305">
        <v>4069085.1702057379</v>
      </c>
      <c r="K183" s="305" t="s">
        <v>1040</v>
      </c>
      <c r="L183" s="305">
        <v>0</v>
      </c>
      <c r="M183" s="305">
        <v>0</v>
      </c>
      <c r="N183" s="305">
        <v>4069085.1702057379</v>
      </c>
      <c r="O183" s="305">
        <v>0</v>
      </c>
      <c r="P183" s="307">
        <v>0</v>
      </c>
      <c r="Q183" s="307">
        <v>0</v>
      </c>
      <c r="R183" s="307">
        <v>0</v>
      </c>
      <c r="S183" s="307">
        <v>0</v>
      </c>
      <c r="T183" s="307">
        <v>0</v>
      </c>
      <c r="U183" s="307">
        <v>0</v>
      </c>
      <c r="V183"/>
    </row>
    <row r="184" spans="1:22" x14ac:dyDescent="0.25">
      <c r="A184" s="304" t="s">
        <v>453</v>
      </c>
      <c r="B184" s="304" t="s">
        <v>454</v>
      </c>
      <c r="C184" s="304" t="s">
        <v>1046</v>
      </c>
      <c r="D184" s="304" t="s">
        <v>600</v>
      </c>
      <c r="E184" s="305">
        <v>119051</v>
      </c>
      <c r="F184" s="305">
        <v>7089805069.4010277</v>
      </c>
      <c r="G184" s="306">
        <v>5970615203.4243755</v>
      </c>
      <c r="H184" s="305">
        <v>-696110114.51431179</v>
      </c>
      <c r="I184" s="305">
        <v>1450380030.4233012</v>
      </c>
      <c r="J184" s="305">
        <v>364919950.06766206</v>
      </c>
      <c r="K184" s="305">
        <v>273565428.10762578</v>
      </c>
      <c r="L184" s="305">
        <v>17189187.85348532</v>
      </c>
      <c r="M184" s="305">
        <v>0</v>
      </c>
      <c r="N184" s="305">
        <v>2830204.5145878633</v>
      </c>
      <c r="O184" s="305">
        <v>71335129.591963053</v>
      </c>
      <c r="P184" s="307">
        <v>0</v>
      </c>
      <c r="Q184" s="307">
        <v>0</v>
      </c>
      <c r="R184" s="307">
        <v>0</v>
      </c>
      <c r="S184" s="307">
        <v>0</v>
      </c>
      <c r="T184" s="307">
        <v>0</v>
      </c>
      <c r="U184" s="307">
        <v>0</v>
      </c>
      <c r="V184"/>
    </row>
    <row r="185" spans="1:22" x14ac:dyDescent="0.25">
      <c r="A185" s="304" t="s">
        <v>160</v>
      </c>
      <c r="B185" s="304" t="s">
        <v>455</v>
      </c>
      <c r="C185" s="304" t="s">
        <v>1045</v>
      </c>
      <c r="D185" s="304" t="s">
        <v>582</v>
      </c>
      <c r="E185" s="305">
        <v>36232945</v>
      </c>
      <c r="F185" s="305">
        <v>440164469907.69464</v>
      </c>
      <c r="G185" s="306">
        <v>167827270184.65985</v>
      </c>
      <c r="H185" s="305">
        <v>-32239009096.715134</v>
      </c>
      <c r="I185" s="305">
        <v>54156415753.086182</v>
      </c>
      <c r="J185" s="305">
        <v>250419793066.66376</v>
      </c>
      <c r="K185" s="305">
        <v>39193225438.45517</v>
      </c>
      <c r="L185" s="305">
        <v>104276816037.77449</v>
      </c>
      <c r="M185" s="305">
        <v>13792660612.725269</v>
      </c>
      <c r="N185" s="305">
        <v>26149787594.781521</v>
      </c>
      <c r="O185" s="305">
        <v>10686638366.595274</v>
      </c>
      <c r="P185" s="307">
        <v>56158347337.344734</v>
      </c>
      <c r="Q185" s="307">
        <v>0</v>
      </c>
      <c r="R185" s="307">
        <v>0</v>
      </c>
      <c r="S185" s="307">
        <v>0</v>
      </c>
      <c r="T185" s="307">
        <v>162317678.98728517</v>
      </c>
      <c r="U185" s="307">
        <v>56320665016.332016</v>
      </c>
      <c r="V185"/>
    </row>
    <row r="186" spans="1:22" x14ac:dyDescent="0.25">
      <c r="A186" s="304" t="s">
        <v>161</v>
      </c>
      <c r="B186" s="304" t="s">
        <v>456</v>
      </c>
      <c r="C186" s="304" t="s">
        <v>1046</v>
      </c>
      <c r="D186" s="304" t="s">
        <v>600</v>
      </c>
      <c r="E186" s="305" t="s">
        <v>1040</v>
      </c>
      <c r="F186" s="305" t="s">
        <v>1040</v>
      </c>
      <c r="G186" s="306" t="s">
        <v>1040</v>
      </c>
      <c r="H186" s="305" t="s">
        <v>1040</v>
      </c>
      <c r="I186" s="305" t="s">
        <v>1040</v>
      </c>
      <c r="J186" s="305" t="s">
        <v>1040</v>
      </c>
      <c r="K186" s="305" t="s">
        <v>1040</v>
      </c>
      <c r="L186" s="305" t="s">
        <v>1040</v>
      </c>
      <c r="M186" s="305" t="s">
        <v>1040</v>
      </c>
      <c r="N186" s="305" t="s">
        <v>1040</v>
      </c>
      <c r="O186" s="305" t="s">
        <v>1040</v>
      </c>
      <c r="P186" s="305" t="s">
        <v>1040</v>
      </c>
      <c r="Q186" s="305" t="s">
        <v>1040</v>
      </c>
      <c r="R186" s="305" t="s">
        <v>1040</v>
      </c>
      <c r="S186" s="305" t="s">
        <v>1040</v>
      </c>
      <c r="T186" s="305" t="s">
        <v>1040</v>
      </c>
      <c r="U186" s="305" t="s">
        <v>1040</v>
      </c>
      <c r="V186"/>
    </row>
    <row r="187" spans="1:22" x14ac:dyDescent="0.25">
      <c r="A187" s="304" t="s">
        <v>162</v>
      </c>
      <c r="B187" s="304" t="s">
        <v>457</v>
      </c>
      <c r="C187" s="304" t="s">
        <v>1045</v>
      </c>
      <c r="D187" s="304" t="s">
        <v>582</v>
      </c>
      <c r="E187" s="305">
        <v>1131000</v>
      </c>
      <c r="F187" s="305">
        <v>45684405216.672462</v>
      </c>
      <c r="G187" s="306">
        <v>26084490946.775528</v>
      </c>
      <c r="H187" s="305">
        <v>978278599.73454201</v>
      </c>
      <c r="I187" s="305">
        <v>6655582886.3197479</v>
      </c>
      <c r="J187" s="305">
        <v>11966052783.842644</v>
      </c>
      <c r="K187" s="305">
        <v>10986876925.770689</v>
      </c>
      <c r="L187" s="305">
        <v>390917038.48676437</v>
      </c>
      <c r="M187" s="305">
        <v>428191152.2329852</v>
      </c>
      <c r="N187" s="305">
        <v>140489239.00799298</v>
      </c>
      <c r="O187" s="305">
        <v>19578428.344212115</v>
      </c>
      <c r="P187" s="307">
        <v>0</v>
      </c>
      <c r="Q187" s="307">
        <v>0</v>
      </c>
      <c r="R187" s="307">
        <v>0</v>
      </c>
      <c r="S187" s="307">
        <v>0</v>
      </c>
      <c r="T187" s="307">
        <v>0</v>
      </c>
      <c r="U187" s="307">
        <v>0</v>
      </c>
      <c r="V187"/>
    </row>
    <row r="188" spans="1:22" x14ac:dyDescent="0.25">
      <c r="A188" s="304" t="s">
        <v>163</v>
      </c>
      <c r="B188" s="304" t="s">
        <v>458</v>
      </c>
      <c r="C188" s="304" t="s">
        <v>1040</v>
      </c>
      <c r="D188" s="304" t="s">
        <v>570</v>
      </c>
      <c r="E188" s="305">
        <v>9024040</v>
      </c>
      <c r="F188" s="305">
        <v>5666645454600.0947</v>
      </c>
      <c r="G188" s="306">
        <v>4765795542142.0352</v>
      </c>
      <c r="H188" s="305">
        <v>-75198717631.514069</v>
      </c>
      <c r="I188" s="305">
        <v>834614715623.96118</v>
      </c>
      <c r="J188" s="305">
        <v>141433914465.61237</v>
      </c>
      <c r="K188" s="305">
        <v>10007363786.632812</v>
      </c>
      <c r="L188" s="305">
        <v>15147215749.891594</v>
      </c>
      <c r="M188" s="305">
        <v>31655137268.569187</v>
      </c>
      <c r="N188" s="305">
        <v>15590630272.631824</v>
      </c>
      <c r="O188" s="305">
        <v>65731726847.364189</v>
      </c>
      <c r="P188" s="307">
        <v>0</v>
      </c>
      <c r="Q188" s="307">
        <v>0</v>
      </c>
      <c r="R188" s="307">
        <v>0</v>
      </c>
      <c r="S188" s="307">
        <v>0</v>
      </c>
      <c r="T188" s="307">
        <v>3301840540.5227814</v>
      </c>
      <c r="U188" s="307">
        <v>3301840540.5227814</v>
      </c>
      <c r="V188"/>
    </row>
    <row r="189" spans="1:22" x14ac:dyDescent="0.25">
      <c r="A189" s="304" t="s">
        <v>164</v>
      </c>
      <c r="B189" s="304" t="s">
        <v>459</v>
      </c>
      <c r="C189" s="304" t="s">
        <v>1040</v>
      </c>
      <c r="D189" s="304" t="s">
        <v>570</v>
      </c>
      <c r="E189" s="305">
        <v>7437100</v>
      </c>
      <c r="F189" s="305">
        <v>5479621800444.9121</v>
      </c>
      <c r="G189" s="306">
        <v>3767728504313.6846</v>
      </c>
      <c r="H189" s="305">
        <v>410611467016.48364</v>
      </c>
      <c r="I189" s="305">
        <v>1231291989659.4558</v>
      </c>
      <c r="J189" s="305">
        <v>69989839455.287415</v>
      </c>
      <c r="K189" s="305">
        <v>6287114230.0158901</v>
      </c>
      <c r="L189" s="305">
        <v>34136964758.402233</v>
      </c>
      <c r="M189" s="305">
        <v>2223763023.1976824</v>
      </c>
      <c r="N189" s="305">
        <v>1155028010.3608344</v>
      </c>
      <c r="O189" s="305">
        <v>26186969433.310783</v>
      </c>
      <c r="P189" s="307">
        <v>0</v>
      </c>
      <c r="Q189" s="307">
        <v>0</v>
      </c>
      <c r="R189" s="307">
        <v>0</v>
      </c>
      <c r="S189" s="307">
        <v>0</v>
      </c>
      <c r="T189" s="307">
        <v>0</v>
      </c>
      <c r="U189" s="307">
        <v>0</v>
      </c>
      <c r="V189"/>
    </row>
    <row r="190" spans="1:22" x14ac:dyDescent="0.25">
      <c r="A190" s="304" t="s">
        <v>165</v>
      </c>
      <c r="B190" s="304" t="s">
        <v>460</v>
      </c>
      <c r="C190" s="304" t="s">
        <v>1042</v>
      </c>
      <c r="D190" s="304" t="s">
        <v>582</v>
      </c>
      <c r="E190" s="305">
        <v>19043381.999999899</v>
      </c>
      <c r="F190" s="305">
        <v>387898055140.68506</v>
      </c>
      <c r="G190" s="306">
        <v>154737777830.02219</v>
      </c>
      <c r="H190" s="305">
        <v>11904401468.289988</v>
      </c>
      <c r="I190" s="305">
        <v>70638541297.186478</v>
      </c>
      <c r="J190" s="305">
        <v>150617334545.18643</v>
      </c>
      <c r="K190" s="305">
        <v>32540030859.912518</v>
      </c>
      <c r="L190" s="305">
        <v>27948004455.758423</v>
      </c>
      <c r="M190" s="305">
        <v>104037780.71714982</v>
      </c>
      <c r="N190" s="305">
        <v>124293641.82150859</v>
      </c>
      <c r="O190" s="305">
        <v>1208059761.9214215</v>
      </c>
      <c r="P190" s="307">
        <v>73377039119.063461</v>
      </c>
      <c r="Q190" s="307">
        <v>15315868925.991936</v>
      </c>
      <c r="R190" s="307">
        <v>0</v>
      </c>
      <c r="S190" s="307">
        <v>0</v>
      </c>
      <c r="T190" s="307">
        <v>0</v>
      </c>
      <c r="U190" s="307">
        <v>88692908045.055389</v>
      </c>
      <c r="V190"/>
    </row>
    <row r="191" spans="1:22" x14ac:dyDescent="0.25">
      <c r="A191" s="304" t="s">
        <v>166</v>
      </c>
      <c r="B191" s="304" t="s">
        <v>461</v>
      </c>
      <c r="C191" s="304" t="s">
        <v>1041</v>
      </c>
      <c r="D191" s="304" t="s">
        <v>580</v>
      </c>
      <c r="E191" s="305">
        <v>6550213</v>
      </c>
      <c r="F191" s="305">
        <v>43804414463.228989</v>
      </c>
      <c r="G191" s="306">
        <v>26542184056.665878</v>
      </c>
      <c r="H191" s="305">
        <v>-1434089404.2194507</v>
      </c>
      <c r="I191" s="305">
        <v>7157654804.2678337</v>
      </c>
      <c r="J191" s="305">
        <v>11538665006.514727</v>
      </c>
      <c r="K191" s="305">
        <v>5005699513.3363447</v>
      </c>
      <c r="L191" s="305">
        <v>3417066491.314034</v>
      </c>
      <c r="M191" s="305">
        <v>0</v>
      </c>
      <c r="N191" s="305">
        <v>99255553.829675943</v>
      </c>
      <c r="O191" s="305">
        <v>2840171915.3919015</v>
      </c>
      <c r="P191" s="307">
        <v>63194004.672711454</v>
      </c>
      <c r="Q191" s="307">
        <v>86719586.557525963</v>
      </c>
      <c r="R191" s="307">
        <v>26557941.412532151</v>
      </c>
      <c r="S191" s="307">
        <v>0</v>
      </c>
      <c r="T191" s="307">
        <v>0</v>
      </c>
      <c r="U191" s="307">
        <v>176471532.64276958</v>
      </c>
      <c r="V191"/>
    </row>
    <row r="192" spans="1:22" x14ac:dyDescent="0.25">
      <c r="A192" s="304" t="s">
        <v>462</v>
      </c>
      <c r="B192" s="304" t="s">
        <v>463</v>
      </c>
      <c r="C192" s="304" t="s">
        <v>1045</v>
      </c>
      <c r="D192" s="304" t="s">
        <v>580</v>
      </c>
      <c r="E192" s="305" t="s">
        <v>1040</v>
      </c>
      <c r="F192" s="305" t="s">
        <v>1040</v>
      </c>
      <c r="G192" s="306" t="s">
        <v>1040</v>
      </c>
      <c r="H192" s="305" t="s">
        <v>1040</v>
      </c>
      <c r="I192" s="305" t="s">
        <v>1040</v>
      </c>
      <c r="J192" s="305" t="s">
        <v>1040</v>
      </c>
      <c r="K192" s="305" t="s">
        <v>1040</v>
      </c>
      <c r="L192" s="305" t="s">
        <v>1040</v>
      </c>
      <c r="M192" s="305" t="s">
        <v>1040</v>
      </c>
      <c r="N192" s="305" t="s">
        <v>1040</v>
      </c>
      <c r="O192" s="305" t="s">
        <v>1040</v>
      </c>
      <c r="P192" s="305" t="s">
        <v>1040</v>
      </c>
      <c r="Q192" s="305" t="s">
        <v>1040</v>
      </c>
      <c r="R192" s="305" t="s">
        <v>1040</v>
      </c>
      <c r="S192" s="305" t="s">
        <v>1040</v>
      </c>
      <c r="T192" s="305" t="s">
        <v>1040</v>
      </c>
      <c r="U192" s="305" t="s">
        <v>1040</v>
      </c>
      <c r="V192"/>
    </row>
    <row r="193" spans="1:22" x14ac:dyDescent="0.25">
      <c r="A193" s="304" t="s">
        <v>167</v>
      </c>
      <c r="B193" s="304" t="s">
        <v>464</v>
      </c>
      <c r="C193" s="304" t="s">
        <v>1043</v>
      </c>
      <c r="D193" s="304" t="s">
        <v>582</v>
      </c>
      <c r="E193" s="305">
        <v>64232758</v>
      </c>
      <c r="F193" s="305">
        <v>2425777667819.2788</v>
      </c>
      <c r="G193" s="306">
        <v>1358495968540.3049</v>
      </c>
      <c r="H193" s="305">
        <v>-58107871205.394272</v>
      </c>
      <c r="I193" s="305">
        <v>623737221860.00317</v>
      </c>
      <c r="J193" s="305">
        <v>501652348624.36493</v>
      </c>
      <c r="K193" s="305">
        <v>257813841205.57455</v>
      </c>
      <c r="L193" s="305">
        <v>12920899341.004147</v>
      </c>
      <c r="M193" s="305">
        <v>5938013348.2292776</v>
      </c>
      <c r="N193" s="305">
        <v>3356207242.86694</v>
      </c>
      <c r="O193" s="305">
        <v>180658399473.49222</v>
      </c>
      <c r="P193" s="307">
        <v>6931536731.9323034</v>
      </c>
      <c r="Q193" s="307">
        <v>32081104585.1064</v>
      </c>
      <c r="R193" s="307">
        <v>0</v>
      </c>
      <c r="S193" s="307">
        <v>1764768471.4976029</v>
      </c>
      <c r="T193" s="307">
        <v>187578224.66152927</v>
      </c>
      <c r="U193" s="307">
        <v>40964988013.197838</v>
      </c>
      <c r="V193"/>
    </row>
    <row r="194" spans="1:22" x14ac:dyDescent="0.25">
      <c r="A194" s="304" t="s">
        <v>169</v>
      </c>
      <c r="B194" s="304" t="s">
        <v>1054</v>
      </c>
      <c r="C194" s="304" t="s">
        <v>1043</v>
      </c>
      <c r="D194" s="304" t="s">
        <v>582</v>
      </c>
      <c r="E194" s="305" t="s">
        <v>1040</v>
      </c>
      <c r="F194" s="305" t="s">
        <v>1040</v>
      </c>
      <c r="G194" s="306" t="s">
        <v>1040</v>
      </c>
      <c r="H194" s="305" t="s">
        <v>1040</v>
      </c>
      <c r="I194" s="305" t="s">
        <v>1040</v>
      </c>
      <c r="J194" s="305" t="s">
        <v>1040</v>
      </c>
      <c r="K194" s="305" t="s">
        <v>1040</v>
      </c>
      <c r="L194" s="305" t="s">
        <v>1040</v>
      </c>
      <c r="M194" s="305" t="s">
        <v>1040</v>
      </c>
      <c r="N194" s="305" t="s">
        <v>1040</v>
      </c>
      <c r="O194" s="305" t="s">
        <v>1040</v>
      </c>
      <c r="P194" s="305" t="s">
        <v>1040</v>
      </c>
      <c r="Q194" s="305" t="s">
        <v>1040</v>
      </c>
      <c r="R194" s="305" t="s">
        <v>1040</v>
      </c>
      <c r="S194" s="305" t="s">
        <v>1040</v>
      </c>
      <c r="T194" s="305" t="s">
        <v>1040</v>
      </c>
      <c r="U194" s="305" t="s">
        <v>1040</v>
      </c>
      <c r="V194"/>
    </row>
    <row r="195" spans="1:22" x14ac:dyDescent="0.25">
      <c r="A195" s="304" t="s">
        <v>170</v>
      </c>
      <c r="B195" s="304" t="s">
        <v>466</v>
      </c>
      <c r="C195" s="304" t="s">
        <v>1045</v>
      </c>
      <c r="D195" s="304" t="s">
        <v>580</v>
      </c>
      <c r="E195" s="305">
        <v>6145004</v>
      </c>
      <c r="F195" s="305">
        <v>40652635219.061935</v>
      </c>
      <c r="G195" s="306">
        <v>31034536303.330406</v>
      </c>
      <c r="H195" s="305">
        <v>-2085239003.4126048</v>
      </c>
      <c r="I195" s="305">
        <v>4881090720.0026608</v>
      </c>
      <c r="J195" s="305">
        <v>6822247199.1414719</v>
      </c>
      <c r="K195" s="305">
        <v>4892563747.9157276</v>
      </c>
      <c r="L195" s="305">
        <v>369488223.89470923</v>
      </c>
      <c r="M195" s="305">
        <v>1226467942.9652903</v>
      </c>
      <c r="N195" s="305">
        <v>65218712.230437458</v>
      </c>
      <c r="O195" s="305">
        <v>240204294.35395154</v>
      </c>
      <c r="P195" s="307">
        <v>0</v>
      </c>
      <c r="Q195" s="307">
        <v>0</v>
      </c>
      <c r="R195" s="307">
        <v>0</v>
      </c>
      <c r="S195" s="307">
        <v>0</v>
      </c>
      <c r="T195" s="307">
        <v>28304277.781355754</v>
      </c>
      <c r="U195" s="307">
        <v>28304277.781355754</v>
      </c>
      <c r="V195"/>
    </row>
    <row r="196" spans="1:22" x14ac:dyDescent="0.25">
      <c r="A196" s="304" t="s">
        <v>259</v>
      </c>
      <c r="B196" s="304" t="s">
        <v>467</v>
      </c>
      <c r="C196" s="304" t="s">
        <v>1043</v>
      </c>
      <c r="D196" s="304" t="s">
        <v>582</v>
      </c>
      <c r="E196" s="305">
        <v>102311</v>
      </c>
      <c r="F196" s="305">
        <v>5716681803.1648512</v>
      </c>
      <c r="G196" s="306">
        <v>1913648423.8907776</v>
      </c>
      <c r="H196" s="305">
        <v>-121182104.47500992</v>
      </c>
      <c r="I196" s="305">
        <v>556588157.99133313</v>
      </c>
      <c r="J196" s="305">
        <v>3367627325.7577505</v>
      </c>
      <c r="K196" s="305">
        <v>442176828.60111278</v>
      </c>
      <c r="L196" s="305">
        <v>11530688.088872597</v>
      </c>
      <c r="M196" s="305">
        <v>22298.811594322196</v>
      </c>
      <c r="N196" s="305">
        <v>957431.80475429096</v>
      </c>
      <c r="O196" s="305">
        <v>2912940078.4514165</v>
      </c>
      <c r="P196" s="307">
        <v>0</v>
      </c>
      <c r="Q196" s="307">
        <v>0</v>
      </c>
      <c r="R196" s="307">
        <v>0</v>
      </c>
      <c r="S196" s="307">
        <v>0</v>
      </c>
      <c r="T196" s="307">
        <v>0</v>
      </c>
      <c r="U196" s="307">
        <v>0</v>
      </c>
      <c r="V196"/>
    </row>
    <row r="197" spans="1:22" x14ac:dyDescent="0.25">
      <c r="A197" s="304" t="s">
        <v>171</v>
      </c>
      <c r="B197" s="304" t="s">
        <v>468</v>
      </c>
      <c r="C197" s="304" t="s">
        <v>1040</v>
      </c>
      <c r="D197" s="304" t="s">
        <v>568</v>
      </c>
      <c r="E197" s="305">
        <v>1305236</v>
      </c>
      <c r="F197" s="305">
        <v>151562941356.02457</v>
      </c>
      <c r="G197" s="306">
        <v>66235379811.927841</v>
      </c>
      <c r="H197" s="305">
        <v>-6174736551.1914549</v>
      </c>
      <c r="I197" s="305">
        <v>32403274990.880436</v>
      </c>
      <c r="J197" s="305">
        <v>59099023104.407745</v>
      </c>
      <c r="K197" s="305">
        <v>433600981.25414836</v>
      </c>
      <c r="L197" s="305">
        <v>106158976.11123799</v>
      </c>
      <c r="M197" s="305">
        <v>83109806.018648729</v>
      </c>
      <c r="N197" s="305">
        <v>100312932.11541648</v>
      </c>
      <c r="O197" s="305">
        <v>310756275.52563208</v>
      </c>
      <c r="P197" s="307">
        <v>15073392944.880013</v>
      </c>
      <c r="Q197" s="307">
        <v>42991691188.502647</v>
      </c>
      <c r="R197" s="307">
        <v>0</v>
      </c>
      <c r="S197" s="307">
        <v>0</v>
      </c>
      <c r="T197" s="307">
        <v>0</v>
      </c>
      <c r="U197" s="307">
        <v>58065084133.38266</v>
      </c>
      <c r="V197"/>
    </row>
    <row r="198" spans="1:22" x14ac:dyDescent="0.25">
      <c r="A198" s="304" t="s">
        <v>172</v>
      </c>
      <c r="B198" s="304" t="s">
        <v>469</v>
      </c>
      <c r="C198" s="304" t="s">
        <v>1042</v>
      </c>
      <c r="D198" s="304" t="s">
        <v>582</v>
      </c>
      <c r="E198" s="305">
        <v>10029000</v>
      </c>
      <c r="F198" s="305">
        <v>475261031117.40295</v>
      </c>
      <c r="G198" s="306">
        <v>375757374968.85071</v>
      </c>
      <c r="H198" s="305">
        <v>-29201136624.49461</v>
      </c>
      <c r="I198" s="305">
        <v>84448910396.136658</v>
      </c>
      <c r="J198" s="305">
        <v>44255882376.910225</v>
      </c>
      <c r="K198" s="305">
        <v>19054111933.220272</v>
      </c>
      <c r="L198" s="305">
        <v>10071039840.712368</v>
      </c>
      <c r="M198" s="305">
        <v>1850042357.2015176</v>
      </c>
      <c r="N198" s="305">
        <v>2223305017.986742</v>
      </c>
      <c r="O198" s="305">
        <v>512737123.91813493</v>
      </c>
      <c r="P198" s="307">
        <v>10447690060.913956</v>
      </c>
      <c r="Q198" s="307">
        <v>0</v>
      </c>
      <c r="R198" s="307">
        <v>0</v>
      </c>
      <c r="S198" s="307">
        <v>0</v>
      </c>
      <c r="T198" s="307">
        <v>96956042.957228944</v>
      </c>
      <c r="U198" s="307">
        <v>10544646103.871185</v>
      </c>
      <c r="V198"/>
    </row>
    <row r="199" spans="1:22" x14ac:dyDescent="0.25">
      <c r="A199" s="304" t="s">
        <v>173</v>
      </c>
      <c r="B199" s="304" t="s">
        <v>470</v>
      </c>
      <c r="C199" s="304" t="s">
        <v>1041</v>
      </c>
      <c r="D199" s="304" t="s">
        <v>600</v>
      </c>
      <c r="E199" s="305">
        <v>72065000</v>
      </c>
      <c r="F199" s="305">
        <v>8275217119422.0859</v>
      </c>
      <c r="G199" s="306">
        <v>7061867018112.3135</v>
      </c>
      <c r="H199" s="305">
        <v>-173972885593.31018</v>
      </c>
      <c r="I199" s="305">
        <v>1001377081262.5505</v>
      </c>
      <c r="J199" s="305">
        <v>385945905640.53235</v>
      </c>
      <c r="K199" s="305">
        <v>229895822092.90628</v>
      </c>
      <c r="L199" s="305">
        <v>97354155787.002426</v>
      </c>
      <c r="M199" s="305">
        <v>18884169455.30098</v>
      </c>
      <c r="N199" s="305">
        <v>2487899088.0463309</v>
      </c>
      <c r="O199" s="305">
        <v>22333444289.866364</v>
      </c>
      <c r="P199" s="307">
        <v>8783580859.272089</v>
      </c>
      <c r="Q199" s="307">
        <v>1544174104.8799293</v>
      </c>
      <c r="R199" s="307">
        <v>0</v>
      </c>
      <c r="S199" s="307">
        <v>2508892737.0797505</v>
      </c>
      <c r="T199" s="307">
        <v>2153767226.1782413</v>
      </c>
      <c r="U199" s="307">
        <v>14990414927.410009</v>
      </c>
      <c r="V199"/>
    </row>
    <row r="200" spans="1:22" x14ac:dyDescent="0.25">
      <c r="A200" s="304" t="s">
        <v>174</v>
      </c>
      <c r="B200" s="304" t="s">
        <v>471</v>
      </c>
      <c r="C200" s="304" t="s">
        <v>1041</v>
      </c>
      <c r="D200" s="304" t="s">
        <v>582</v>
      </c>
      <c r="E200" s="305" t="s">
        <v>1040</v>
      </c>
      <c r="F200" s="305" t="s">
        <v>1040</v>
      </c>
      <c r="G200" s="306" t="s">
        <v>1040</v>
      </c>
      <c r="H200" s="305" t="s">
        <v>1040</v>
      </c>
      <c r="I200" s="305" t="s">
        <v>1040</v>
      </c>
      <c r="J200" s="305" t="s">
        <v>1040</v>
      </c>
      <c r="K200" s="305" t="s">
        <v>1040</v>
      </c>
      <c r="L200" s="305" t="s">
        <v>1040</v>
      </c>
      <c r="M200" s="305" t="s">
        <v>1040</v>
      </c>
      <c r="N200" s="305" t="s">
        <v>1040</v>
      </c>
      <c r="O200" s="305" t="s">
        <v>1040</v>
      </c>
      <c r="P200" s="305" t="s">
        <v>1040</v>
      </c>
      <c r="Q200" s="305" t="s">
        <v>1040</v>
      </c>
      <c r="R200" s="305" t="s">
        <v>1040</v>
      </c>
      <c r="S200" s="305" t="s">
        <v>1040</v>
      </c>
      <c r="T200" s="305" t="s">
        <v>1040</v>
      </c>
      <c r="U200" s="305" t="s">
        <v>1040</v>
      </c>
      <c r="V200"/>
    </row>
    <row r="201" spans="1:22" x14ac:dyDescent="0.25">
      <c r="A201" s="304" t="s">
        <v>175</v>
      </c>
      <c r="B201" s="304" t="s">
        <v>472</v>
      </c>
      <c r="C201" s="304" t="s">
        <v>1045</v>
      </c>
      <c r="D201" s="304" t="s">
        <v>580</v>
      </c>
      <c r="E201" s="305">
        <v>28816229</v>
      </c>
      <c r="F201" s="305">
        <v>171661844809.14914</v>
      </c>
      <c r="G201" s="306">
        <v>62387235754.624397</v>
      </c>
      <c r="H201" s="305">
        <v>-4765891254.0916061</v>
      </c>
      <c r="I201" s="305">
        <v>16869833767.298355</v>
      </c>
      <c r="J201" s="305">
        <v>97170666541.317978</v>
      </c>
      <c r="K201" s="305">
        <v>71613022960.369354</v>
      </c>
      <c r="L201" s="305">
        <v>8603441076.9880238</v>
      </c>
      <c r="M201" s="305">
        <v>159246128.74785256</v>
      </c>
      <c r="N201" s="305">
        <v>723477704.25510466</v>
      </c>
      <c r="O201" s="305">
        <v>16071478670.957636</v>
      </c>
      <c r="P201" s="307">
        <v>0</v>
      </c>
      <c r="Q201" s="307">
        <v>0</v>
      </c>
      <c r="R201" s="307">
        <v>0</v>
      </c>
      <c r="S201" s="307">
        <v>0</v>
      </c>
      <c r="T201" s="307">
        <v>0</v>
      </c>
      <c r="U201" s="307">
        <v>0</v>
      </c>
      <c r="V201"/>
    </row>
    <row r="202" spans="1:22" x14ac:dyDescent="0.25">
      <c r="A202" s="304" t="s">
        <v>176</v>
      </c>
      <c r="B202" s="304" t="s">
        <v>473</v>
      </c>
      <c r="C202" s="304" t="s">
        <v>1041</v>
      </c>
      <c r="D202" s="304" t="s">
        <v>582</v>
      </c>
      <c r="E202" s="305">
        <v>47075295</v>
      </c>
      <c r="F202" s="305">
        <v>1380344363228.2815</v>
      </c>
      <c r="G202" s="306">
        <v>728938075953.16577</v>
      </c>
      <c r="H202" s="305">
        <v>-14649443703.353085</v>
      </c>
      <c r="I202" s="305">
        <v>341292377388.17798</v>
      </c>
      <c r="J202" s="305">
        <v>324763353590.29071</v>
      </c>
      <c r="K202" s="305">
        <v>127041419673.6814</v>
      </c>
      <c r="L202" s="305">
        <v>87389296621.159088</v>
      </c>
      <c r="M202" s="305">
        <v>2737669186.3067284</v>
      </c>
      <c r="N202" s="305">
        <v>2318310648.6372495</v>
      </c>
      <c r="O202" s="305">
        <v>12533406271.990751</v>
      </c>
      <c r="P202" s="307">
        <v>11188082416.102211</v>
      </c>
      <c r="Q202" s="307">
        <v>54398891562.736214</v>
      </c>
      <c r="R202" s="307">
        <v>27130704487.916042</v>
      </c>
      <c r="S202" s="307">
        <v>25572721.761031508</v>
      </c>
      <c r="T202" s="307">
        <v>0</v>
      </c>
      <c r="U202" s="307">
        <v>92743251188.515503</v>
      </c>
      <c r="V202"/>
    </row>
    <row r="203" spans="1:22" x14ac:dyDescent="0.25">
      <c r="A203" s="304" t="s">
        <v>177</v>
      </c>
      <c r="B203" s="304" t="s">
        <v>474</v>
      </c>
      <c r="C203" s="304" t="s">
        <v>1040</v>
      </c>
      <c r="D203" s="304" t="s">
        <v>568</v>
      </c>
      <c r="E203" s="305">
        <v>4533144.8432032801</v>
      </c>
      <c r="F203" s="305">
        <v>1585231628236.2761</v>
      </c>
      <c r="G203" s="306">
        <v>493759284675.89966</v>
      </c>
      <c r="H203" s="305">
        <v>212666825211.70901</v>
      </c>
      <c r="I203" s="305">
        <v>330344579923.21735</v>
      </c>
      <c r="J203" s="305">
        <v>548460938425.45013</v>
      </c>
      <c r="K203" s="305">
        <v>8369396334.6184044</v>
      </c>
      <c r="L203" s="305">
        <v>1819028818.4062977</v>
      </c>
      <c r="M203" s="305">
        <v>0</v>
      </c>
      <c r="N203" s="305">
        <v>140449279.72185525</v>
      </c>
      <c r="O203" s="305">
        <v>2719000781.3489485</v>
      </c>
      <c r="P203" s="307">
        <v>417634980319.38019</v>
      </c>
      <c r="Q203" s="307">
        <v>117778082891.97444</v>
      </c>
      <c r="R203" s="307">
        <v>0</v>
      </c>
      <c r="S203" s="307">
        <v>0</v>
      </c>
      <c r="T203" s="307">
        <v>0</v>
      </c>
      <c r="U203" s="307">
        <v>535413063211.35461</v>
      </c>
      <c r="V203"/>
    </row>
    <row r="204" spans="1:22" x14ac:dyDescent="0.25">
      <c r="A204" s="304" t="s">
        <v>178</v>
      </c>
      <c r="B204" s="304" t="s">
        <v>475</v>
      </c>
      <c r="C204" s="304" t="s">
        <v>1040</v>
      </c>
      <c r="D204" s="304" t="s">
        <v>570</v>
      </c>
      <c r="E204" s="305">
        <v>60226500</v>
      </c>
      <c r="F204" s="305">
        <v>39907530891472.477</v>
      </c>
      <c r="G204" s="306">
        <v>34858553761978.105</v>
      </c>
      <c r="H204" s="305">
        <v>-439069001520.14008</v>
      </c>
      <c r="I204" s="305">
        <v>5110863319241.5469</v>
      </c>
      <c r="J204" s="305">
        <v>377182811772.96381</v>
      </c>
      <c r="K204" s="305">
        <v>49559929983.833351</v>
      </c>
      <c r="L204" s="305">
        <v>80227071232.903503</v>
      </c>
      <c r="M204" s="305">
        <v>9576509881.9936142</v>
      </c>
      <c r="N204" s="305">
        <v>2925382816.8693089</v>
      </c>
      <c r="O204" s="305">
        <v>49105098409.213203</v>
      </c>
      <c r="P204" s="307">
        <v>107996002951.22392</v>
      </c>
      <c r="Q204" s="307">
        <v>76618186824.249664</v>
      </c>
      <c r="R204" s="307">
        <v>1174605449.5507791</v>
      </c>
      <c r="S204" s="307">
        <v>0</v>
      </c>
      <c r="T204" s="307">
        <v>24223.126398770983</v>
      </c>
      <c r="U204" s="307">
        <v>185788819448.15076</v>
      </c>
      <c r="V204"/>
    </row>
    <row r="205" spans="1:22" x14ac:dyDescent="0.25">
      <c r="A205" s="304" t="s">
        <v>476</v>
      </c>
      <c r="B205" s="304" t="s">
        <v>477</v>
      </c>
      <c r="C205" s="304" t="s">
        <v>1040</v>
      </c>
      <c r="D205" s="304" t="s">
        <v>570</v>
      </c>
      <c r="E205" s="305">
        <v>296410404</v>
      </c>
      <c r="F205" s="305">
        <v>217623159381448.59</v>
      </c>
      <c r="G205" s="306">
        <v>185922216383804.91</v>
      </c>
      <c r="H205" s="305">
        <v>-2059105234678.22</v>
      </c>
      <c r="I205" s="305">
        <v>29663191174630.605</v>
      </c>
      <c r="J205" s="305">
        <v>4096857057691.3086</v>
      </c>
      <c r="K205" s="305">
        <v>770072760402.77551</v>
      </c>
      <c r="L205" s="305">
        <v>837950207039.30786</v>
      </c>
      <c r="M205" s="305">
        <v>246374525805.05573</v>
      </c>
      <c r="N205" s="305">
        <v>136984532954.61304</v>
      </c>
      <c r="O205" s="305">
        <v>1074514747764.7133</v>
      </c>
      <c r="P205" s="307">
        <v>423347670182.80066</v>
      </c>
      <c r="Q205" s="307">
        <v>456587792788.67615</v>
      </c>
      <c r="R205" s="307">
        <v>119835592852.26263</v>
      </c>
      <c r="S205" s="307">
        <v>3888417163.2307506</v>
      </c>
      <c r="T205" s="307">
        <v>27300810737.872601</v>
      </c>
      <c r="U205" s="307">
        <v>1030960283724.8428</v>
      </c>
      <c r="V205"/>
    </row>
    <row r="206" spans="1:22" x14ac:dyDescent="0.25">
      <c r="A206" s="304" t="s">
        <v>181</v>
      </c>
      <c r="B206" s="304" t="s">
        <v>478</v>
      </c>
      <c r="C206" s="304" t="s">
        <v>1046</v>
      </c>
      <c r="D206" s="304" t="s">
        <v>600</v>
      </c>
      <c r="E206" s="305">
        <v>3305723</v>
      </c>
      <c r="F206" s="305">
        <v>286551829320.41711</v>
      </c>
      <c r="G206" s="306">
        <v>229821315500.17108</v>
      </c>
      <c r="H206" s="305">
        <v>-2873707999.9657326</v>
      </c>
      <c r="I206" s="305">
        <v>32206691671.236313</v>
      </c>
      <c r="J206" s="305">
        <v>27397530148.975441</v>
      </c>
      <c r="K206" s="305">
        <v>7842469779.4032564</v>
      </c>
      <c r="L206" s="305">
        <v>11837143480.899782</v>
      </c>
      <c r="M206" s="305">
        <v>7248569516.5585632</v>
      </c>
      <c r="N206" s="305">
        <v>406043871.11321473</v>
      </c>
      <c r="O206" s="305">
        <v>63303501.000622131</v>
      </c>
      <c r="P206" s="307">
        <v>0</v>
      </c>
      <c r="Q206" s="307">
        <v>0</v>
      </c>
      <c r="R206" s="307">
        <v>0</v>
      </c>
      <c r="S206" s="307">
        <v>0</v>
      </c>
      <c r="T206" s="307">
        <v>0</v>
      </c>
      <c r="U206" s="307">
        <v>0</v>
      </c>
      <c r="V206"/>
    </row>
    <row r="207" spans="1:22" x14ac:dyDescent="0.25">
      <c r="A207" s="304" t="s">
        <v>182</v>
      </c>
      <c r="B207" s="304" t="s">
        <v>479</v>
      </c>
      <c r="C207" s="304" t="s">
        <v>1041</v>
      </c>
      <c r="D207" s="304" t="s">
        <v>580</v>
      </c>
      <c r="E207" s="305">
        <v>26167369</v>
      </c>
      <c r="F207" s="305">
        <v>139098618873.33755</v>
      </c>
      <c r="G207" s="306">
        <v>-101710039042.03627</v>
      </c>
      <c r="H207" s="305">
        <v>203176679.92507085</v>
      </c>
      <c r="I207" s="305">
        <v>40368524772.990562</v>
      </c>
      <c r="J207" s="305">
        <v>200236956462.45819</v>
      </c>
      <c r="K207" s="305">
        <v>28313106932.433178</v>
      </c>
      <c r="L207" s="305">
        <v>28067264541.773453</v>
      </c>
      <c r="M207" s="305">
        <v>7914727.0457887948</v>
      </c>
      <c r="N207" s="305">
        <v>825985466.45469177</v>
      </c>
      <c r="O207" s="305">
        <v>2631241883.550283</v>
      </c>
      <c r="P207" s="307">
        <v>8540677851.9177942</v>
      </c>
      <c r="Q207" s="307">
        <v>131610366108.04332</v>
      </c>
      <c r="R207" s="307">
        <v>0</v>
      </c>
      <c r="S207" s="307">
        <v>240398951.23968163</v>
      </c>
      <c r="T207" s="307">
        <v>0</v>
      </c>
      <c r="U207" s="307">
        <v>140391442911.20081</v>
      </c>
      <c r="V207"/>
    </row>
    <row r="208" spans="1:22" x14ac:dyDescent="0.25">
      <c r="A208" s="304" t="s">
        <v>183</v>
      </c>
      <c r="B208" s="304" t="s">
        <v>480</v>
      </c>
      <c r="C208" s="304" t="s">
        <v>1043</v>
      </c>
      <c r="D208" s="304" t="s">
        <v>582</v>
      </c>
      <c r="E208" s="305">
        <v>211367</v>
      </c>
      <c r="F208" s="305">
        <v>6108591211.8963852</v>
      </c>
      <c r="G208" s="306">
        <v>3706400297.4453735</v>
      </c>
      <c r="H208" s="305">
        <v>-180217693.01162049</v>
      </c>
      <c r="I208" s="305">
        <v>1113254994.675524</v>
      </c>
      <c r="J208" s="305">
        <v>1469153612.7871082</v>
      </c>
      <c r="K208" s="305">
        <v>1165947610.8712132</v>
      </c>
      <c r="L208" s="305">
        <v>114675245.64048333</v>
      </c>
      <c r="M208" s="305">
        <v>30244215.718501341</v>
      </c>
      <c r="N208" s="305">
        <v>105317498.52297199</v>
      </c>
      <c r="O208" s="305">
        <v>52969042.03393808</v>
      </c>
      <c r="P208" s="307">
        <v>0</v>
      </c>
      <c r="Q208" s="307">
        <v>0</v>
      </c>
      <c r="R208" s="307">
        <v>0</v>
      </c>
      <c r="S208" s="307">
        <v>0</v>
      </c>
      <c r="T208" s="307">
        <v>0</v>
      </c>
      <c r="U208" s="307">
        <v>0</v>
      </c>
      <c r="V208"/>
    </row>
    <row r="209" spans="1:22" x14ac:dyDescent="0.25">
      <c r="A209" s="304" t="s">
        <v>481</v>
      </c>
      <c r="B209" s="304" t="s">
        <v>482</v>
      </c>
      <c r="C209" s="304" t="s">
        <v>1046</v>
      </c>
      <c r="D209" s="304" t="s">
        <v>600</v>
      </c>
      <c r="E209" s="305">
        <v>26577000</v>
      </c>
      <c r="F209" s="305">
        <v>1854953299964.0471</v>
      </c>
      <c r="G209" s="306">
        <v>588251650216.91711</v>
      </c>
      <c r="H209" s="305">
        <v>32720941806.485397</v>
      </c>
      <c r="I209" s="305">
        <v>421591718364.46033</v>
      </c>
      <c r="J209" s="305">
        <v>812388989576.18445</v>
      </c>
      <c r="K209" s="305">
        <v>40249028903.331055</v>
      </c>
      <c r="L209" s="305">
        <v>23044869058.989468</v>
      </c>
      <c r="M209" s="305">
        <v>14649396008.064777</v>
      </c>
      <c r="N209" s="305">
        <v>10840914492.129721</v>
      </c>
      <c r="O209" s="305">
        <v>83352937627.40979</v>
      </c>
      <c r="P209" s="307">
        <v>556202870561.53699</v>
      </c>
      <c r="Q209" s="307">
        <v>72855969995.046677</v>
      </c>
      <c r="R209" s="307">
        <v>651288101.84784794</v>
      </c>
      <c r="S209" s="307">
        <v>0</v>
      </c>
      <c r="T209" s="307">
        <v>10541714827.828133</v>
      </c>
      <c r="U209" s="307">
        <v>640251843486.25964</v>
      </c>
      <c r="V209"/>
    </row>
    <row r="210" spans="1:22" x14ac:dyDescent="0.25">
      <c r="A210" s="304" t="s">
        <v>483</v>
      </c>
      <c r="B210" s="304" t="s">
        <v>484</v>
      </c>
      <c r="C210" s="304" t="s">
        <v>1043</v>
      </c>
      <c r="D210" s="304" t="s">
        <v>580</v>
      </c>
      <c r="E210" s="305">
        <v>83104900</v>
      </c>
      <c r="F210" s="305">
        <v>779054906630.75037</v>
      </c>
      <c r="G210" s="306">
        <v>348687296203.65649</v>
      </c>
      <c r="H210" s="305">
        <v>-25159069467.003723</v>
      </c>
      <c r="I210" s="305">
        <v>153816335946.82138</v>
      </c>
      <c r="J210" s="305">
        <v>301710343947.27618</v>
      </c>
      <c r="K210" s="305">
        <v>168741177102.11353</v>
      </c>
      <c r="L210" s="305">
        <v>4585712883.1856279</v>
      </c>
      <c r="M210" s="305">
        <v>33935914763.000126</v>
      </c>
      <c r="N210" s="305">
        <v>8357520663.3051167</v>
      </c>
      <c r="O210" s="305">
        <v>12661424698.963762</v>
      </c>
      <c r="P210" s="307">
        <v>60181221094.048317</v>
      </c>
      <c r="Q210" s="307">
        <v>11431918846.287146</v>
      </c>
      <c r="R210" s="307">
        <v>1700918788.217103</v>
      </c>
      <c r="S210" s="307">
        <v>0</v>
      </c>
      <c r="T210" s="307">
        <v>114535108.15540108</v>
      </c>
      <c r="U210" s="307">
        <v>73428593836.707962</v>
      </c>
      <c r="V210"/>
    </row>
    <row r="211" spans="1:22" x14ac:dyDescent="0.25">
      <c r="A211" s="304" t="s">
        <v>485</v>
      </c>
      <c r="B211" s="304" t="s">
        <v>486</v>
      </c>
      <c r="C211" s="304" t="s">
        <v>1040</v>
      </c>
      <c r="D211" s="304" t="s">
        <v>568</v>
      </c>
      <c r="E211" s="305" t="s">
        <v>1040</v>
      </c>
      <c r="F211" s="305" t="s">
        <v>1040</v>
      </c>
      <c r="G211" s="306" t="s">
        <v>1040</v>
      </c>
      <c r="H211" s="305" t="s">
        <v>1040</v>
      </c>
      <c r="I211" s="305" t="s">
        <v>1040</v>
      </c>
      <c r="J211" s="305" t="s">
        <v>1040</v>
      </c>
      <c r="K211" s="305" t="s">
        <v>1040</v>
      </c>
      <c r="L211" s="305" t="s">
        <v>1040</v>
      </c>
      <c r="M211" s="305" t="s">
        <v>1040</v>
      </c>
      <c r="N211" s="305" t="s">
        <v>1040</v>
      </c>
      <c r="O211" s="305" t="s">
        <v>1040</v>
      </c>
      <c r="P211" s="305" t="s">
        <v>1040</v>
      </c>
      <c r="Q211" s="305" t="s">
        <v>1040</v>
      </c>
      <c r="R211" s="305" t="s">
        <v>1040</v>
      </c>
      <c r="S211" s="305" t="s">
        <v>1040</v>
      </c>
      <c r="T211" s="305" t="s">
        <v>1040</v>
      </c>
      <c r="U211" s="305" t="s">
        <v>1040</v>
      </c>
      <c r="V211"/>
    </row>
    <row r="212" spans="1:22" x14ac:dyDescent="0.25">
      <c r="A212" s="304" t="s">
        <v>487</v>
      </c>
      <c r="B212" s="304" t="s">
        <v>1055</v>
      </c>
      <c r="C212" s="304" t="s">
        <v>1042</v>
      </c>
      <c r="D212" s="304" t="s">
        <v>582</v>
      </c>
      <c r="E212" s="305" t="s">
        <v>1040</v>
      </c>
      <c r="F212" s="305" t="s">
        <v>1040</v>
      </c>
      <c r="G212" s="306" t="s">
        <v>1040</v>
      </c>
      <c r="H212" s="305" t="s">
        <v>1040</v>
      </c>
      <c r="I212" s="305" t="s">
        <v>1040</v>
      </c>
      <c r="J212" s="305" t="s">
        <v>1040</v>
      </c>
      <c r="K212" s="305" t="s">
        <v>1040</v>
      </c>
      <c r="L212" s="305" t="s">
        <v>1040</v>
      </c>
      <c r="M212" s="305" t="s">
        <v>1040</v>
      </c>
      <c r="N212" s="305" t="s">
        <v>1040</v>
      </c>
      <c r="O212" s="305" t="s">
        <v>1040</v>
      </c>
      <c r="P212" s="305" t="s">
        <v>1040</v>
      </c>
      <c r="Q212" s="305" t="s">
        <v>1040</v>
      </c>
      <c r="R212" s="305" t="s">
        <v>1040</v>
      </c>
      <c r="S212" s="305" t="s">
        <v>1040</v>
      </c>
      <c r="T212" s="305" t="s">
        <v>1040</v>
      </c>
      <c r="U212" s="305" t="s">
        <v>1040</v>
      </c>
      <c r="V212"/>
    </row>
    <row r="213" spans="1:22" x14ac:dyDescent="0.25">
      <c r="A213" s="304" t="s">
        <v>489</v>
      </c>
      <c r="B213" s="304" t="s">
        <v>490</v>
      </c>
      <c r="C213" s="304" t="s">
        <v>1042</v>
      </c>
      <c r="D213" s="304" t="s">
        <v>580</v>
      </c>
      <c r="E213" s="305" t="s">
        <v>1040</v>
      </c>
      <c r="F213" s="305" t="s">
        <v>1040</v>
      </c>
      <c r="G213" s="306" t="s">
        <v>1040</v>
      </c>
      <c r="H213" s="305" t="s">
        <v>1040</v>
      </c>
      <c r="I213" s="305" t="s">
        <v>1040</v>
      </c>
      <c r="J213" s="305" t="s">
        <v>1040</v>
      </c>
      <c r="K213" s="305" t="s">
        <v>1040</v>
      </c>
      <c r="L213" s="305" t="s">
        <v>1040</v>
      </c>
      <c r="M213" s="305" t="s">
        <v>1040</v>
      </c>
      <c r="N213" s="305" t="s">
        <v>1040</v>
      </c>
      <c r="O213" s="305" t="s">
        <v>1040</v>
      </c>
      <c r="P213" s="305" t="s">
        <v>1040</v>
      </c>
      <c r="Q213" s="305" t="s">
        <v>1040</v>
      </c>
      <c r="R213" s="305" t="s">
        <v>1040</v>
      </c>
      <c r="S213" s="305" t="s">
        <v>1040</v>
      </c>
      <c r="T213" s="305" t="s">
        <v>1040</v>
      </c>
      <c r="U213" s="305" t="s">
        <v>1040</v>
      </c>
      <c r="V213"/>
    </row>
    <row r="214" spans="1:22" x14ac:dyDescent="0.25">
      <c r="A214" s="304" t="s">
        <v>187</v>
      </c>
      <c r="B214" s="304" t="s">
        <v>491</v>
      </c>
      <c r="C214" s="304" t="s">
        <v>1045</v>
      </c>
      <c r="D214" s="304" t="s">
        <v>580</v>
      </c>
      <c r="E214" s="305">
        <v>11668457</v>
      </c>
      <c r="F214" s="305">
        <v>112926409671.68109</v>
      </c>
      <c r="G214" s="306">
        <v>81218728573.435272</v>
      </c>
      <c r="H214" s="305">
        <v>-10580525360.522421</v>
      </c>
      <c r="I214" s="305">
        <v>17297540899.713718</v>
      </c>
      <c r="J214" s="305">
        <v>24990665559.05452</v>
      </c>
      <c r="K214" s="305">
        <v>3334978762.2596512</v>
      </c>
      <c r="L214" s="305">
        <v>1121770017.0383515</v>
      </c>
      <c r="M214" s="305">
        <v>5675741398.7285719</v>
      </c>
      <c r="N214" s="305">
        <v>9325662636.4785233</v>
      </c>
      <c r="O214" s="305">
        <v>1167915896.3059211</v>
      </c>
      <c r="P214" s="307">
        <v>0</v>
      </c>
      <c r="Q214" s="307">
        <v>0</v>
      </c>
      <c r="R214" s="307">
        <v>79085336.155842721</v>
      </c>
      <c r="S214" s="307">
        <v>0</v>
      </c>
      <c r="T214" s="307">
        <v>4285511512.0876613</v>
      </c>
      <c r="U214" s="307">
        <v>4364596848.2435036</v>
      </c>
      <c r="V214"/>
    </row>
    <row r="215" spans="1:22" x14ac:dyDescent="0.25">
      <c r="A215" s="304" t="s">
        <v>188</v>
      </c>
      <c r="B215" s="304" t="s">
        <v>492</v>
      </c>
      <c r="C215" s="304" t="s">
        <v>1045</v>
      </c>
      <c r="D215" s="304" t="s">
        <v>580</v>
      </c>
      <c r="E215" s="305">
        <v>13009534</v>
      </c>
      <c r="F215" s="305">
        <v>64886597826.517845</v>
      </c>
      <c r="G215" s="306">
        <v>33007177188.935699</v>
      </c>
      <c r="H215" s="305">
        <v>-4442223257.7213945</v>
      </c>
      <c r="I215" s="305">
        <v>10755900818.948772</v>
      </c>
      <c r="J215" s="305">
        <v>25565743076.354771</v>
      </c>
      <c r="K215" s="305">
        <v>13646206595.566467</v>
      </c>
      <c r="L215" s="305">
        <v>3061365173.5241055</v>
      </c>
      <c r="M215" s="305">
        <v>3218004818.8462439</v>
      </c>
      <c r="N215" s="305">
        <v>3639140545.2451973</v>
      </c>
      <c r="O215" s="305">
        <v>1023866462.8312451</v>
      </c>
      <c r="P215" s="307">
        <v>0</v>
      </c>
      <c r="Q215" s="307">
        <v>0</v>
      </c>
      <c r="R215" s="307">
        <v>685357035.24256289</v>
      </c>
      <c r="S215" s="307">
        <v>0</v>
      </c>
      <c r="T215" s="307">
        <v>291802445.09894818</v>
      </c>
      <c r="U215" s="307">
        <v>977159480.34151101</v>
      </c>
      <c r="V215"/>
    </row>
    <row r="216" spans="1:22" x14ac:dyDescent="0.25">
      <c r="A216" s="304"/>
      <c r="B216" s="304"/>
      <c r="C216" s="304"/>
      <c r="D216" s="304"/>
      <c r="E216" s="304"/>
      <c r="F216" s="308"/>
      <c r="G216" s="304"/>
      <c r="H216" s="309"/>
      <c r="I216" s="304"/>
      <c r="J216" s="304"/>
      <c r="K216" s="304"/>
      <c r="L216" s="304"/>
      <c r="M216" s="304"/>
      <c r="N216" s="304"/>
      <c r="O216" s="304"/>
      <c r="P216" s="304"/>
    </row>
    <row r="217" spans="1:22" x14ac:dyDescent="0.25">
      <c r="A217" s="304"/>
      <c r="B217" s="304"/>
      <c r="C217" s="304"/>
      <c r="D217" s="310" t="s">
        <v>1056</v>
      </c>
      <c r="E217" s="310"/>
      <c r="F217" s="310" t="s">
        <v>1057</v>
      </c>
      <c r="G217" s="300"/>
      <c r="H217" s="299"/>
      <c r="I217" s="299"/>
      <c r="J217" s="299"/>
      <c r="K217" s="299"/>
      <c r="L217" s="299"/>
      <c r="M217" s="299"/>
      <c r="N217" s="299"/>
      <c r="O217" s="299"/>
      <c r="P217" s="299"/>
      <c r="Q217" s="299"/>
      <c r="R217" s="299"/>
      <c r="S217" s="299"/>
      <c r="T217" s="299"/>
      <c r="U217" s="299"/>
    </row>
    <row r="218" spans="1:22" x14ac:dyDescent="0.25">
      <c r="A218" s="304"/>
      <c r="B218" s="304"/>
      <c r="C218" s="304"/>
      <c r="D218" s="310"/>
      <c r="E218" s="310"/>
      <c r="F218" s="299"/>
      <c r="G218" s="300"/>
      <c r="H218" s="299"/>
      <c r="I218" s="299"/>
      <c r="J218" s="299"/>
      <c r="K218" s="299"/>
      <c r="L218" s="299"/>
      <c r="M218" s="299"/>
      <c r="N218" s="299"/>
      <c r="O218" s="299"/>
      <c r="P218" s="299"/>
      <c r="Q218" s="299"/>
      <c r="R218" s="299"/>
      <c r="S218" s="299"/>
      <c r="T218" s="299"/>
      <c r="U218" s="299"/>
    </row>
    <row r="219" spans="1:22" x14ac:dyDescent="0.25">
      <c r="A219" s="304"/>
      <c r="B219" s="304"/>
      <c r="C219" s="304"/>
      <c r="D219" s="310" t="s">
        <v>1058</v>
      </c>
      <c r="E219" s="310" t="s">
        <v>271</v>
      </c>
      <c r="F219" s="310" t="s">
        <v>1024</v>
      </c>
      <c r="G219" s="311" t="s">
        <v>1025</v>
      </c>
      <c r="H219" s="310" t="s">
        <v>1026</v>
      </c>
      <c r="I219" s="310" t="s">
        <v>1027</v>
      </c>
      <c r="J219" s="310" t="s">
        <v>1028</v>
      </c>
      <c r="K219" s="310" t="s">
        <v>1029</v>
      </c>
      <c r="L219" s="310" t="s">
        <v>1030</v>
      </c>
      <c r="M219" s="310" t="s">
        <v>1031</v>
      </c>
      <c r="N219" s="310" t="s">
        <v>1032</v>
      </c>
      <c r="O219" s="310" t="s">
        <v>1033</v>
      </c>
      <c r="P219" s="310" t="s">
        <v>1034</v>
      </c>
      <c r="Q219" s="310" t="s">
        <v>1035</v>
      </c>
      <c r="R219" s="310" t="s">
        <v>1036</v>
      </c>
      <c r="S219" s="310" t="s">
        <v>1037</v>
      </c>
      <c r="T219" s="310" t="s">
        <v>1038</v>
      </c>
      <c r="U219" s="310" t="s">
        <v>1039</v>
      </c>
    </row>
    <row r="220" spans="1:22" x14ac:dyDescent="0.25">
      <c r="A220" s="304"/>
      <c r="B220" s="304"/>
      <c r="C220" s="304"/>
      <c r="D220" s="312" t="s">
        <v>1043</v>
      </c>
      <c r="E220" s="313">
        <v>1796063936</v>
      </c>
      <c r="F220" s="314">
        <v>36115.197930014947</v>
      </c>
      <c r="G220" s="315">
        <v>17983.980226881893</v>
      </c>
      <c r="H220" s="314">
        <v>94.173043440062358</v>
      </c>
      <c r="I220" s="314">
        <v>10196.488544766511</v>
      </c>
      <c r="J220" s="314">
        <v>7840.556114926474</v>
      </c>
      <c r="K220" s="314">
        <v>4317.5705535573961</v>
      </c>
      <c r="L220" s="314">
        <v>479.08188370117665</v>
      </c>
      <c r="M220" s="314">
        <v>680.96111212016888</v>
      </c>
      <c r="N220" s="314">
        <v>106.92235110737903</v>
      </c>
      <c r="O220" s="314">
        <v>480.80479983269419</v>
      </c>
      <c r="P220" s="314">
        <v>630.43050802011567</v>
      </c>
      <c r="Q220" s="314">
        <v>439.91089445957772</v>
      </c>
      <c r="R220" s="314">
        <v>516.55056965315339</v>
      </c>
      <c r="S220" s="314">
        <v>2.4242168044502082</v>
      </c>
      <c r="T220" s="314">
        <v>185.89922567035913</v>
      </c>
      <c r="U220" s="314">
        <v>1775.2154146076564</v>
      </c>
    </row>
    <row r="221" spans="1:22" x14ac:dyDescent="0.25">
      <c r="A221" s="304"/>
      <c r="B221" s="304"/>
      <c r="C221" s="304"/>
      <c r="D221" s="312" t="s">
        <v>1041</v>
      </c>
      <c r="E221" s="313">
        <v>408064333.49385476</v>
      </c>
      <c r="F221" s="314">
        <v>29684.400781334542</v>
      </c>
      <c r="G221" s="315">
        <v>18420.227978985229</v>
      </c>
      <c r="H221" s="314">
        <v>-441.93907694611943</v>
      </c>
      <c r="I221" s="314">
        <v>5450.3428514946645</v>
      </c>
      <c r="J221" s="314">
        <v>6255.7690278007694</v>
      </c>
      <c r="K221" s="314">
        <v>875.58286567139112</v>
      </c>
      <c r="L221" s="314">
        <v>662.49743230568129</v>
      </c>
      <c r="M221" s="314">
        <v>97.56856558742345</v>
      </c>
      <c r="N221" s="314">
        <v>211.61332040733444</v>
      </c>
      <c r="O221" s="314">
        <v>506.30736693205091</v>
      </c>
      <c r="P221" s="314">
        <v>1734.0346815326689</v>
      </c>
      <c r="Q221" s="314">
        <v>1954.3644601490701</v>
      </c>
      <c r="R221" s="314">
        <v>129.56962574094499</v>
      </c>
      <c r="S221" s="314">
        <v>16.115876929704445</v>
      </c>
      <c r="T221" s="314">
        <v>68.114832544500416</v>
      </c>
      <c r="U221" s="314">
        <v>3902.1994768968898</v>
      </c>
    </row>
    <row r="222" spans="1:22" x14ac:dyDescent="0.25">
      <c r="A222" s="304"/>
      <c r="B222" s="304"/>
      <c r="C222" s="304"/>
      <c r="D222" s="312" t="s">
        <v>1046</v>
      </c>
      <c r="E222" s="313">
        <v>531341502.56447786</v>
      </c>
      <c r="F222" s="314">
        <v>42079.261679865376</v>
      </c>
      <c r="G222" s="315">
        <v>29980.6937411012</v>
      </c>
      <c r="H222" s="314">
        <v>-826.04189887207974</v>
      </c>
      <c r="I222" s="314">
        <v>6514.8944025373812</v>
      </c>
      <c r="J222" s="314">
        <v>6409.7154350988785</v>
      </c>
      <c r="K222" s="314">
        <v>2138.4486836414376</v>
      </c>
      <c r="L222" s="314">
        <v>650.82889238235066</v>
      </c>
      <c r="M222" s="314">
        <v>908.86325064020821</v>
      </c>
      <c r="N222" s="314">
        <v>205.30605758974352</v>
      </c>
      <c r="O222" s="314">
        <v>595.28928161633178</v>
      </c>
      <c r="P222" s="314">
        <v>1316.3342669545859</v>
      </c>
      <c r="Q222" s="314">
        <v>220.87987587608538</v>
      </c>
      <c r="R222" s="314">
        <v>8.5695698047823541</v>
      </c>
      <c r="S222" s="314">
        <v>0</v>
      </c>
      <c r="T222" s="314">
        <v>365.19555659335549</v>
      </c>
      <c r="U222" s="314">
        <v>1910.979269228809</v>
      </c>
    </row>
    <row r="223" spans="1:22" x14ac:dyDescent="0.25">
      <c r="A223" s="304"/>
      <c r="B223" s="304"/>
      <c r="C223" s="304"/>
      <c r="D223" s="312" t="s">
        <v>1042</v>
      </c>
      <c r="E223" s="313">
        <v>239764357.91072282</v>
      </c>
      <c r="F223" s="314">
        <v>6951.3248092041104</v>
      </c>
      <c r="G223" s="315">
        <v>2868.5842332512866</v>
      </c>
      <c r="H223" s="314">
        <v>46.910878913906721</v>
      </c>
      <c r="I223" s="314">
        <v>1663.3322139710219</v>
      </c>
      <c r="J223" s="314">
        <v>2372.4974830678939</v>
      </c>
      <c r="K223" s="314">
        <v>473.93957621045308</v>
      </c>
      <c r="L223" s="314">
        <v>200.62735386296146</v>
      </c>
      <c r="M223" s="314">
        <v>13.39736043030336</v>
      </c>
      <c r="N223" s="314">
        <v>6.9233897383497407</v>
      </c>
      <c r="O223" s="314">
        <v>37.229857016862063</v>
      </c>
      <c r="P223" s="314">
        <v>1055.0533191721663</v>
      </c>
      <c r="Q223" s="314">
        <v>574.14645205710997</v>
      </c>
      <c r="R223" s="314">
        <v>0.56817123865375152</v>
      </c>
      <c r="S223" s="314">
        <v>0</v>
      </c>
      <c r="T223" s="314">
        <v>10.612003341034368</v>
      </c>
      <c r="U223" s="314">
        <v>1640.3799458089645</v>
      </c>
    </row>
    <row r="224" spans="1:22" x14ac:dyDescent="0.25">
      <c r="A224" s="304"/>
      <c r="B224" s="304"/>
      <c r="C224" s="304"/>
      <c r="D224" s="312" t="s">
        <v>10</v>
      </c>
      <c r="E224" s="313">
        <v>1439901499.5088184</v>
      </c>
      <c r="F224" s="314">
        <v>15039.742008380812</v>
      </c>
      <c r="G224" s="315">
        <v>8789.1675919346308</v>
      </c>
      <c r="H224" s="314">
        <v>-177.65439842738613</v>
      </c>
      <c r="I224" s="314">
        <v>2631.4408208570198</v>
      </c>
      <c r="J224" s="314">
        <v>3796.7879940165485</v>
      </c>
      <c r="K224" s="314">
        <v>1854.2966162947325</v>
      </c>
      <c r="L224" s="314">
        <v>954.30258077995279</v>
      </c>
      <c r="M224" s="314">
        <v>245.49314369080267</v>
      </c>
      <c r="N224" s="314">
        <v>25.352764469522359</v>
      </c>
      <c r="O224" s="314">
        <v>231.78469134372619</v>
      </c>
      <c r="P224" s="314">
        <v>117.89957366371125</v>
      </c>
      <c r="Q224" s="314">
        <v>153.69318258369026</v>
      </c>
      <c r="R224" s="314">
        <v>156.48898369566041</v>
      </c>
      <c r="S224" s="314">
        <v>3.5953685008684926</v>
      </c>
      <c r="T224" s="314">
        <v>53.88108899388147</v>
      </c>
      <c r="U224" s="314">
        <v>485.55819743781188</v>
      </c>
    </row>
    <row r="225" spans="1:21" x14ac:dyDescent="0.25">
      <c r="A225" s="309"/>
      <c r="B225" s="309"/>
      <c r="C225" s="309"/>
      <c r="D225" s="316" t="s">
        <v>1045</v>
      </c>
      <c r="E225" s="313">
        <v>700684433.96592081</v>
      </c>
      <c r="F225" s="314">
        <v>9709.057328829047</v>
      </c>
      <c r="G225" s="315">
        <v>5831.0047862234696</v>
      </c>
      <c r="H225" s="314">
        <v>-206.30304406383408</v>
      </c>
      <c r="I225" s="314">
        <v>1351.3170353905473</v>
      </c>
      <c r="J225" s="314">
        <v>2733.0385512788639</v>
      </c>
      <c r="K225" s="314">
        <v>897.01662645602323</v>
      </c>
      <c r="L225" s="314">
        <v>319.8828785183473</v>
      </c>
      <c r="M225" s="314">
        <v>174.08891464533878</v>
      </c>
      <c r="N225" s="314">
        <v>144.76149649892358</v>
      </c>
      <c r="O225" s="314">
        <v>125.12481786755745</v>
      </c>
      <c r="P225" s="314">
        <v>876.10236165406104</v>
      </c>
      <c r="Q225" s="314">
        <v>69.116790392613069</v>
      </c>
      <c r="R225" s="314">
        <v>79.598371265542895</v>
      </c>
      <c r="S225" s="314">
        <v>0</v>
      </c>
      <c r="T225" s="314">
        <v>47.346293980456672</v>
      </c>
      <c r="U225" s="314">
        <v>1072.1638172926739</v>
      </c>
    </row>
    <row r="226" spans="1:21" x14ac:dyDescent="0.25">
      <c r="A226" s="309"/>
      <c r="B226" s="309"/>
      <c r="C226" s="309"/>
      <c r="D226" s="316" t="s">
        <v>580</v>
      </c>
      <c r="E226" s="314">
        <v>715963411.54103374</v>
      </c>
      <c r="F226" s="314">
        <v>4670.3564271852692</v>
      </c>
      <c r="G226" s="315">
        <v>2483.4492836064219</v>
      </c>
      <c r="H226" s="314">
        <v>-148.17101533632328</v>
      </c>
      <c r="I226" s="314">
        <v>676.69779500037282</v>
      </c>
      <c r="J226" s="314">
        <v>1658.380363914798</v>
      </c>
      <c r="K226" s="314">
        <v>737.81341391853391</v>
      </c>
      <c r="L226" s="314">
        <v>259.51666597716002</v>
      </c>
      <c r="M226" s="314">
        <v>165.429885558975</v>
      </c>
      <c r="N226" s="314">
        <v>95.215417137900374</v>
      </c>
      <c r="O226" s="314">
        <v>118.70145778321744</v>
      </c>
      <c r="P226" s="314">
        <v>94.32596987829379</v>
      </c>
      <c r="Q226" s="314">
        <v>172.50097178788428</v>
      </c>
      <c r="R226" s="314">
        <v>2.5184497714154443</v>
      </c>
      <c r="S226" s="314">
        <v>0.27341352436568134</v>
      </c>
      <c r="T226" s="314">
        <v>12.084718577052289</v>
      </c>
      <c r="U226" s="314">
        <v>281.70352353901148</v>
      </c>
    </row>
    <row r="227" spans="1:21" x14ac:dyDescent="0.25">
      <c r="A227" s="309"/>
      <c r="B227" s="309"/>
      <c r="C227" s="309"/>
      <c r="D227" s="316" t="s">
        <v>582</v>
      </c>
      <c r="E227" s="314">
        <v>3519642686.4195418</v>
      </c>
      <c r="F227" s="314">
        <v>60228.085491243197</v>
      </c>
      <c r="G227" s="315">
        <v>30534.133668734848</v>
      </c>
      <c r="H227" s="314">
        <v>-177.43078430750361</v>
      </c>
      <c r="I227" s="314">
        <v>14536.031870125977</v>
      </c>
      <c r="J227" s="314">
        <v>15335.350736689876</v>
      </c>
      <c r="K227" s="314">
        <v>7032.4876998968321</v>
      </c>
      <c r="L227" s="314">
        <v>1839.4248806880282</v>
      </c>
      <c r="M227" s="314">
        <v>1119.6762777543684</v>
      </c>
      <c r="N227" s="314">
        <v>199.94413152661275</v>
      </c>
      <c r="O227" s="314">
        <v>895.08988052325549</v>
      </c>
      <c r="P227" s="314">
        <v>2429.4567553420684</v>
      </c>
      <c r="Q227" s="314">
        <v>863.53165165581811</v>
      </c>
      <c r="R227" s="314">
        <v>698.99852443664588</v>
      </c>
      <c r="S227" s="314">
        <v>6.0491516562311238</v>
      </c>
      <c r="T227" s="314">
        <v>250.69178321001377</v>
      </c>
      <c r="U227" s="314">
        <v>4248.7278663007774</v>
      </c>
    </row>
    <row r="228" spans="1:21" x14ac:dyDescent="0.25">
      <c r="A228" s="309"/>
      <c r="B228" s="309"/>
      <c r="C228" s="309"/>
      <c r="D228" s="316" t="s">
        <v>600</v>
      </c>
      <c r="E228" s="314">
        <v>880213965.48321986</v>
      </c>
      <c r="F228" s="314">
        <v>74680.54261920038</v>
      </c>
      <c r="G228" s="315">
        <v>50856.075606036422</v>
      </c>
      <c r="H228" s="314">
        <v>-1185.2526963116236</v>
      </c>
      <c r="I228" s="314">
        <v>12595.086203890794</v>
      </c>
      <c r="J228" s="314">
        <v>12414.633505584754</v>
      </c>
      <c r="K228" s="314">
        <v>2786.5538080160668</v>
      </c>
      <c r="L228" s="314">
        <v>1168.2794748852812</v>
      </c>
      <c r="M228" s="314">
        <v>835.2661838009019</v>
      </c>
      <c r="N228" s="314">
        <v>405.71983114673947</v>
      </c>
      <c r="O228" s="314">
        <v>962.74947630274949</v>
      </c>
      <c r="P228" s="314">
        <v>3206.0719857769473</v>
      </c>
      <c r="Q228" s="314">
        <v>2376.0790320744441</v>
      </c>
      <c r="R228" s="314">
        <v>189.8283171906765</v>
      </c>
      <c r="S228" s="314">
        <v>15.812897054426342</v>
      </c>
      <c r="T228" s="314">
        <v>468.27249933652143</v>
      </c>
      <c r="U228" s="314">
        <v>6256.0647314330163</v>
      </c>
    </row>
    <row r="229" spans="1:21" x14ac:dyDescent="0.25">
      <c r="A229" s="309"/>
      <c r="B229" s="309"/>
      <c r="C229" s="309"/>
      <c r="D229" s="316" t="s">
        <v>570</v>
      </c>
      <c r="E229" s="314">
        <v>953832016.58719158</v>
      </c>
      <c r="F229" s="314">
        <v>554581.22069797188</v>
      </c>
      <c r="G229" s="315">
        <v>451924.5842366885</v>
      </c>
      <c r="H229" s="314">
        <v>-1794.8107204715034</v>
      </c>
      <c r="I229" s="314">
        <v>94010.850245832582</v>
      </c>
      <c r="J229" s="314">
        <v>10440.596935922189</v>
      </c>
      <c r="K229" s="314">
        <v>2065.6767129218483</v>
      </c>
      <c r="L229" s="314">
        <v>2136.6636541704379</v>
      </c>
      <c r="M229" s="314">
        <v>598.61298525461427</v>
      </c>
      <c r="N229" s="314">
        <v>455.40537259528446</v>
      </c>
      <c r="O229" s="314">
        <v>2392.6000618984012</v>
      </c>
      <c r="P229" s="314">
        <v>1158.3774519553119</v>
      </c>
      <c r="Q229" s="314">
        <v>1201.0559943781896</v>
      </c>
      <c r="R229" s="314">
        <v>154.15932345511436</v>
      </c>
      <c r="S229" s="314">
        <v>22.395821911398663</v>
      </c>
      <c r="T229" s="314">
        <v>255.64955738158895</v>
      </c>
      <c r="U229" s="314">
        <v>2791.6381490816029</v>
      </c>
    </row>
    <row r="230" spans="1:21" x14ac:dyDescent="0.25">
      <c r="A230" s="309"/>
      <c r="B230" s="309"/>
      <c r="C230" s="309"/>
      <c r="D230" s="316" t="s">
        <v>568</v>
      </c>
      <c r="E230" s="314">
        <v>58676249.898957342</v>
      </c>
      <c r="F230" s="314">
        <v>13566.101935395964</v>
      </c>
      <c r="G230" s="315">
        <v>5706.9497056415694</v>
      </c>
      <c r="H230" s="314">
        <v>1316.2617239125075</v>
      </c>
      <c r="I230" s="314">
        <v>2764.9326950152754</v>
      </c>
      <c r="J230" s="314">
        <v>3777.9578108266078</v>
      </c>
      <c r="K230" s="314">
        <v>46.86672039267102</v>
      </c>
      <c r="L230" s="314">
        <v>37.174392349291857</v>
      </c>
      <c r="M230" s="314">
        <v>2.1046964769435057</v>
      </c>
      <c r="N230" s="314">
        <v>2.2702133823632336</v>
      </c>
      <c r="O230" s="314">
        <v>236.86587277030711</v>
      </c>
      <c r="P230" s="314">
        <v>2993.0475754305448</v>
      </c>
      <c r="Q230" s="314">
        <v>459.6283400244867</v>
      </c>
      <c r="R230" s="314">
        <v>0</v>
      </c>
      <c r="S230" s="314">
        <v>0</v>
      </c>
      <c r="T230" s="314">
        <v>0</v>
      </c>
      <c r="U230" s="314">
        <v>3452.6759154550314</v>
      </c>
    </row>
    <row r="231" spans="1:21" x14ac:dyDescent="0.25">
      <c r="A231" s="309"/>
      <c r="B231" s="309"/>
      <c r="C231" s="309"/>
      <c r="D231" s="316" t="s">
        <v>602</v>
      </c>
      <c r="E231" s="314">
        <v>6128328329.929944</v>
      </c>
      <c r="F231" s="314">
        <v>707726.30717099633</v>
      </c>
      <c r="G231" s="315">
        <v>541505.19250070793</v>
      </c>
      <c r="H231" s="314">
        <v>-1989.4034925144472</v>
      </c>
      <c r="I231" s="314">
        <v>124583.59880986501</v>
      </c>
      <c r="J231" s="314">
        <v>43626.919352938232</v>
      </c>
      <c r="K231" s="314">
        <v>12669.398355145955</v>
      </c>
      <c r="L231" s="314">
        <v>5441.059068070198</v>
      </c>
      <c r="M231" s="314">
        <v>2721.0900288458029</v>
      </c>
      <c r="N231" s="314">
        <v>1158.5549657889007</v>
      </c>
      <c r="O231" s="314">
        <v>4606.0067492779308</v>
      </c>
      <c r="P231" s="314">
        <v>9881.2797383831676</v>
      </c>
      <c r="Q231" s="314">
        <v>5072.7959899208217</v>
      </c>
      <c r="R231" s="314">
        <v>1045.5046148538522</v>
      </c>
      <c r="S231" s="314">
        <v>44.531284146421811</v>
      </c>
      <c r="T231" s="314">
        <v>986.69855850517627</v>
      </c>
      <c r="U231" s="314">
        <v>17030.810185809441</v>
      </c>
    </row>
    <row r="232" spans="1:21" x14ac:dyDescent="0.25">
      <c r="A232" s="299"/>
      <c r="B232" s="299"/>
      <c r="C232" s="299"/>
      <c r="D232" s="299"/>
      <c r="E232" s="299"/>
      <c r="F232" s="299"/>
      <c r="G232" s="300"/>
      <c r="H232" s="299"/>
      <c r="I232" s="299"/>
      <c r="J232" s="299"/>
      <c r="K232" s="299"/>
      <c r="L232" s="299"/>
      <c r="M232" s="299"/>
      <c r="N232" s="299"/>
      <c r="O232" s="299"/>
      <c r="P232" s="299"/>
      <c r="Q232" s="299"/>
      <c r="R232" s="299"/>
      <c r="S232" s="299"/>
      <c r="T232" s="299"/>
      <c r="U232" s="299"/>
    </row>
    <row r="233" spans="1:21" x14ac:dyDescent="0.25">
      <c r="A233" s="299"/>
      <c r="B233" s="299"/>
      <c r="C233" s="299"/>
      <c r="D233" s="299"/>
      <c r="E233" s="299"/>
      <c r="F233" s="299"/>
      <c r="G233" s="300"/>
      <c r="H233" s="299"/>
      <c r="I233" s="299"/>
      <c r="J233" s="299"/>
      <c r="K233" s="299"/>
      <c r="L233" s="299"/>
      <c r="M233" s="299"/>
      <c r="N233" s="299"/>
      <c r="O233" s="299"/>
      <c r="P233" s="299"/>
      <c r="Q233" s="299"/>
      <c r="R233" s="299"/>
      <c r="S233" s="299"/>
      <c r="T233" s="299"/>
      <c r="U233" s="299"/>
    </row>
    <row r="234" spans="1:21" x14ac:dyDescent="0.25">
      <c r="A234" s="299"/>
      <c r="B234" s="299"/>
      <c r="C234" s="299"/>
      <c r="D234" s="299"/>
      <c r="E234" s="299"/>
      <c r="F234" s="299"/>
      <c r="G234" s="300"/>
      <c r="H234" s="299"/>
      <c r="I234" s="299"/>
      <c r="J234" s="299"/>
      <c r="K234" s="299"/>
      <c r="L234" s="299"/>
      <c r="M234" s="299"/>
      <c r="N234" s="299"/>
      <c r="O234" s="299"/>
      <c r="P234" s="299"/>
      <c r="Q234" s="299"/>
      <c r="R234" s="299"/>
      <c r="S234" s="299"/>
      <c r="T234" s="299"/>
      <c r="U234" s="299"/>
    </row>
    <row r="235" spans="1:21" x14ac:dyDescent="0.25">
      <c r="A235" s="299"/>
      <c r="B235" s="299"/>
      <c r="C235" s="299"/>
      <c r="D235" s="310" t="s">
        <v>1056</v>
      </c>
      <c r="E235" s="299"/>
      <c r="F235" s="310" t="s">
        <v>1059</v>
      </c>
      <c r="G235" s="300"/>
      <c r="H235" s="299"/>
      <c r="I235" s="299"/>
      <c r="J235" s="299"/>
      <c r="K235" s="299"/>
      <c r="L235" s="299"/>
      <c r="M235" s="299"/>
      <c r="N235" s="299"/>
      <c r="O235" s="299"/>
      <c r="P235" s="299"/>
      <c r="Q235" s="299"/>
      <c r="R235" s="299"/>
      <c r="S235" s="299"/>
      <c r="T235" s="299"/>
      <c r="U235" s="299"/>
    </row>
    <row r="236" spans="1:21" x14ac:dyDescent="0.25">
      <c r="A236" s="299"/>
      <c r="B236" s="299"/>
      <c r="C236" s="299"/>
      <c r="D236" s="310"/>
      <c r="E236" s="299"/>
      <c r="F236" s="299"/>
      <c r="G236" s="300"/>
      <c r="H236" s="299"/>
      <c r="I236" s="299"/>
      <c r="J236" s="299"/>
      <c r="K236" s="299"/>
      <c r="L236" s="299"/>
      <c r="M236" s="299"/>
      <c r="N236" s="299"/>
      <c r="O236" s="299"/>
      <c r="P236" s="299"/>
      <c r="Q236" s="299"/>
      <c r="R236" s="299"/>
      <c r="S236" s="299"/>
      <c r="T236" s="299"/>
      <c r="U236" s="299"/>
    </row>
    <row r="237" spans="1:21" x14ac:dyDescent="0.25">
      <c r="A237" s="299"/>
      <c r="B237" s="299"/>
      <c r="C237" s="299"/>
      <c r="D237" s="310" t="s">
        <v>1060</v>
      </c>
      <c r="E237" s="317" t="s">
        <v>271</v>
      </c>
      <c r="F237" s="317" t="s">
        <v>1024</v>
      </c>
      <c r="G237" s="318" t="s">
        <v>1025</v>
      </c>
      <c r="H237" s="310" t="s">
        <v>1026</v>
      </c>
      <c r="I237" s="317" t="s">
        <v>1027</v>
      </c>
      <c r="J237" s="317" t="s">
        <v>1028</v>
      </c>
      <c r="K237" s="317" t="s">
        <v>1029</v>
      </c>
      <c r="L237" s="317" t="s">
        <v>1030</v>
      </c>
      <c r="M237" s="317" t="s">
        <v>1031</v>
      </c>
      <c r="N237" s="317" t="s">
        <v>1032</v>
      </c>
      <c r="O237" s="317" t="s">
        <v>1033</v>
      </c>
      <c r="P237" s="317" t="s">
        <v>1034</v>
      </c>
      <c r="Q237" s="317" t="s">
        <v>1035</v>
      </c>
      <c r="R237" s="317" t="s">
        <v>1036</v>
      </c>
      <c r="S237" s="317" t="s">
        <v>1037</v>
      </c>
      <c r="T237" s="317" t="s">
        <v>1038</v>
      </c>
      <c r="U237" s="310" t="s">
        <v>1039</v>
      </c>
    </row>
    <row r="238" spans="1:21" x14ac:dyDescent="0.25">
      <c r="A238" s="299"/>
      <c r="B238" s="299"/>
      <c r="C238" s="299"/>
      <c r="D238" s="312" t="s">
        <v>1043</v>
      </c>
      <c r="E238" s="319">
        <v>1796063936</v>
      </c>
      <c r="F238" s="319">
        <v>20107.968990484169</v>
      </c>
      <c r="G238" s="320">
        <v>10012.995565700116</v>
      </c>
      <c r="H238" s="321">
        <v>52.433012852423516</v>
      </c>
      <c r="I238" s="319">
        <v>5677.1300511022073</v>
      </c>
      <c r="J238" s="319">
        <v>4365.4103608294226</v>
      </c>
      <c r="K238" s="319">
        <v>2403.9069361712282</v>
      </c>
      <c r="L238" s="319">
        <v>266.73988275057525</v>
      </c>
      <c r="M238" s="319">
        <v>379.14079697893828</v>
      </c>
      <c r="N238" s="319">
        <v>59.531483798680888</v>
      </c>
      <c r="O238" s="319">
        <v>267.69915602419525</v>
      </c>
      <c r="P238" s="319">
        <v>351.00671829319316</v>
      </c>
      <c r="Q238" s="319">
        <v>244.93053150396184</v>
      </c>
      <c r="R238" s="319">
        <v>287.60143739846984</v>
      </c>
      <c r="S238" s="319">
        <v>1.3497385899575283</v>
      </c>
      <c r="T238" s="319">
        <v>103.50367932022166</v>
      </c>
      <c r="U238" s="319">
        <v>988.39210510580426</v>
      </c>
    </row>
    <row r="239" spans="1:21" x14ac:dyDescent="0.25">
      <c r="A239" s="299"/>
      <c r="B239" s="299"/>
      <c r="C239" s="299"/>
      <c r="D239" s="312" t="s">
        <v>1041</v>
      </c>
      <c r="E239" s="319">
        <v>408064333.49385476</v>
      </c>
      <c r="F239" s="319">
        <v>72744.413919187995</v>
      </c>
      <c r="G239" s="320">
        <v>45140.499835579554</v>
      </c>
      <c r="H239" s="321">
        <v>-1083.0132424518174</v>
      </c>
      <c r="I239" s="319">
        <v>13356.577392659443</v>
      </c>
      <c r="J239" s="319">
        <v>15330.349933400828</v>
      </c>
      <c r="K239" s="319">
        <v>2145.6981015092242</v>
      </c>
      <c r="L239" s="319">
        <v>1623.5122208142166</v>
      </c>
      <c r="M239" s="319">
        <v>239.1009396779167</v>
      </c>
      <c r="N239" s="319">
        <v>518.57832953813204</v>
      </c>
      <c r="O239" s="319">
        <v>1240.7537865341903</v>
      </c>
      <c r="P239" s="319">
        <v>4249.4149554454571</v>
      </c>
      <c r="Q239" s="319">
        <v>4789.3537850166013</v>
      </c>
      <c r="R239" s="319">
        <v>317.52254511333376</v>
      </c>
      <c r="S239" s="319">
        <v>39.493471021395074</v>
      </c>
      <c r="T239" s="319">
        <v>166.92179873036167</v>
      </c>
      <c r="U239" s="319">
        <v>9562.7065553271514</v>
      </c>
    </row>
    <row r="240" spans="1:21" x14ac:dyDescent="0.25">
      <c r="A240" s="299"/>
      <c r="B240" s="299"/>
      <c r="C240" s="299"/>
      <c r="D240" s="312" t="s">
        <v>1046</v>
      </c>
      <c r="E240" s="319">
        <v>531341502.56447786</v>
      </c>
      <c r="F240" s="319">
        <v>79194.381535741399</v>
      </c>
      <c r="G240" s="320">
        <v>56424.528474440158</v>
      </c>
      <c r="H240" s="321">
        <v>-1554.6346274199429</v>
      </c>
      <c r="I240" s="319">
        <v>12261.218766261918</v>
      </c>
      <c r="J240" s="319">
        <v>12063.26892245927</v>
      </c>
      <c r="K240" s="319">
        <v>4024.6219678312036</v>
      </c>
      <c r="L240" s="319">
        <v>1224.8787065214676</v>
      </c>
      <c r="M240" s="319">
        <v>1710.5067950718162</v>
      </c>
      <c r="N240" s="319">
        <v>386.39190915607014</v>
      </c>
      <c r="O240" s="319">
        <v>1120.3515606125534</v>
      </c>
      <c r="P240" s="319">
        <v>2477.3789749180187</v>
      </c>
      <c r="Q240" s="319">
        <v>415.70228339029813</v>
      </c>
      <c r="R240" s="319">
        <v>16.128177007483888</v>
      </c>
      <c r="S240" s="319">
        <v>0</v>
      </c>
      <c r="T240" s="319">
        <v>687.30854795036316</v>
      </c>
      <c r="U240" s="319">
        <v>3596.5179832661638</v>
      </c>
    </row>
    <row r="241" spans="1:21" x14ac:dyDescent="0.25">
      <c r="A241" s="299"/>
      <c r="B241" s="299"/>
      <c r="C241" s="299"/>
      <c r="D241" s="312" t="s">
        <v>1042</v>
      </c>
      <c r="E241" s="319">
        <v>239764357.91072282</v>
      </c>
      <c r="F241" s="319">
        <v>28992.319249521075</v>
      </c>
      <c r="G241" s="320">
        <v>11964.181241314503</v>
      </c>
      <c r="H241" s="321">
        <v>195.65409689197494</v>
      </c>
      <c r="I241" s="319">
        <v>6937.3622854751839</v>
      </c>
      <c r="J241" s="319">
        <v>9895.1216258394106</v>
      </c>
      <c r="K241" s="319">
        <v>1976.68903059781</v>
      </c>
      <c r="L241" s="319">
        <v>836.76888262794182</v>
      </c>
      <c r="M241" s="319">
        <v>55.877197707975924</v>
      </c>
      <c r="N241" s="319">
        <v>28.875808726031295</v>
      </c>
      <c r="O241" s="319">
        <v>155.27686158726203</v>
      </c>
      <c r="P241" s="319">
        <v>4400.3759706645787</v>
      </c>
      <c r="Q241" s="319">
        <v>2394.6280300381245</v>
      </c>
      <c r="R241" s="319">
        <v>2.3697068388509699</v>
      </c>
      <c r="S241" s="319">
        <v>0</v>
      </c>
      <c r="T241" s="319">
        <v>44.260137050836342</v>
      </c>
      <c r="U241" s="319">
        <v>6841.6338445923911</v>
      </c>
    </row>
    <row r="242" spans="1:21" x14ac:dyDescent="0.25">
      <c r="A242" s="299"/>
      <c r="B242" s="299"/>
      <c r="C242" s="299"/>
      <c r="D242" s="312" t="s">
        <v>10</v>
      </c>
      <c r="E242" s="319">
        <v>1439901499.5088184</v>
      </c>
      <c r="F242" s="319">
        <v>10444.979752789475</v>
      </c>
      <c r="G242" s="320">
        <v>6104.0061385676772</v>
      </c>
      <c r="H242" s="321">
        <v>-123.37954956501393</v>
      </c>
      <c r="I242" s="319">
        <v>1827.5144666177939</v>
      </c>
      <c r="J242" s="319">
        <v>2636.8386971690184</v>
      </c>
      <c r="K242" s="319">
        <v>1287.7940726690495</v>
      </c>
      <c r="L242" s="319">
        <v>662.75546008215565</v>
      </c>
      <c r="M242" s="319">
        <v>170.49301203904969</v>
      </c>
      <c r="N242" s="319">
        <v>17.607290830776087</v>
      </c>
      <c r="O242" s="319">
        <v>160.97260223896771</v>
      </c>
      <c r="P242" s="319">
        <v>81.880304801355763</v>
      </c>
      <c r="Q242" s="319">
        <v>106.73867805271286</v>
      </c>
      <c r="R242" s="319">
        <v>108.68033941838534</v>
      </c>
      <c r="S242" s="319">
        <v>2.4969544806328425</v>
      </c>
      <c r="T242" s="319">
        <v>37.419982555932805</v>
      </c>
      <c r="U242" s="319">
        <v>337.21625930901962</v>
      </c>
    </row>
    <row r="243" spans="1:21" x14ac:dyDescent="0.25">
      <c r="A243" s="299"/>
      <c r="B243" s="299"/>
      <c r="C243" s="299"/>
      <c r="D243" s="316" t="s">
        <v>1045</v>
      </c>
      <c r="E243" s="319">
        <v>700684433.96592081</v>
      </c>
      <c r="F243" s="319">
        <v>13856.533495221425</v>
      </c>
      <c r="G243" s="320">
        <v>8321.8700224573167</v>
      </c>
      <c r="H243" s="321">
        <v>-294.43075093897124</v>
      </c>
      <c r="I243" s="319">
        <v>1928.5672263932031</v>
      </c>
      <c r="J243" s="319">
        <v>3900.5269973098771</v>
      </c>
      <c r="K243" s="319">
        <v>1280.2005909833747</v>
      </c>
      <c r="L243" s="319">
        <v>456.52916350344589</v>
      </c>
      <c r="M243" s="319">
        <v>248.45551892737771</v>
      </c>
      <c r="N243" s="319">
        <v>206.60013193038102</v>
      </c>
      <c r="O243" s="319">
        <v>178.57513568460854</v>
      </c>
      <c r="P243" s="319">
        <v>1250.3522544310897</v>
      </c>
      <c r="Q243" s="319">
        <v>98.641823682891612</v>
      </c>
      <c r="R243" s="319">
        <v>113.60088423116635</v>
      </c>
      <c r="S243" s="319">
        <v>0</v>
      </c>
      <c r="T243" s="319">
        <v>67.571493935541682</v>
      </c>
      <c r="U243" s="319">
        <v>1530.1664562806895</v>
      </c>
    </row>
    <row r="244" spans="1:21" x14ac:dyDescent="0.25">
      <c r="A244" s="299"/>
      <c r="B244" s="299"/>
      <c r="C244" s="299"/>
      <c r="D244" s="316" t="s">
        <v>580</v>
      </c>
      <c r="E244" s="319">
        <v>715963411.54103374</v>
      </c>
      <c r="F244" s="319">
        <v>6523.177514243127</v>
      </c>
      <c r="G244" s="320">
        <v>3468.6818398457908</v>
      </c>
      <c r="H244" s="321">
        <v>-206.95333441327847</v>
      </c>
      <c r="I244" s="319">
        <v>945.1569508892278</v>
      </c>
      <c r="J244" s="319">
        <v>2316.2920579213869</v>
      </c>
      <c r="K244" s="319">
        <v>1030.5183226199651</v>
      </c>
      <c r="L244" s="319">
        <v>362.47196685453309</v>
      </c>
      <c r="M244" s="319">
        <v>231.05913359860818</v>
      </c>
      <c r="N244" s="319">
        <v>132.9892220790438</v>
      </c>
      <c r="O244" s="319">
        <v>165.7926311174553</v>
      </c>
      <c r="P244" s="319">
        <v>131.74691381961455</v>
      </c>
      <c r="Q244" s="319">
        <v>240.93545704604458</v>
      </c>
      <c r="R244" s="319">
        <v>3.5175677008336974</v>
      </c>
      <c r="S244" s="319">
        <v>0.38188197882513064</v>
      </c>
      <c r="T244" s="319">
        <v>16.878961106463866</v>
      </c>
      <c r="U244" s="319">
        <v>393.46078165178182</v>
      </c>
    </row>
    <row r="245" spans="1:21" x14ac:dyDescent="0.25">
      <c r="A245" s="299"/>
      <c r="B245" s="299"/>
      <c r="C245" s="299"/>
      <c r="D245" s="316" t="s">
        <v>582</v>
      </c>
      <c r="E245" s="319">
        <v>3519642686.4195418</v>
      </c>
      <c r="F245" s="319">
        <v>17111.988590100875</v>
      </c>
      <c r="G245" s="320">
        <v>8675.3504230841609</v>
      </c>
      <c r="H245" s="321">
        <v>-50.411590071945682</v>
      </c>
      <c r="I245" s="319">
        <v>4129.973740292704</v>
      </c>
      <c r="J245" s="319">
        <v>4357.0760167959561</v>
      </c>
      <c r="K245" s="319">
        <v>1998.0686468633648</v>
      </c>
      <c r="L245" s="319">
        <v>522.61693716393597</v>
      </c>
      <c r="M245" s="319">
        <v>318.12214406724092</v>
      </c>
      <c r="N245" s="319">
        <v>56.808076654511687</v>
      </c>
      <c r="O245" s="319">
        <v>254.31271304241724</v>
      </c>
      <c r="P245" s="319">
        <v>690.25664585671439</v>
      </c>
      <c r="Q245" s="319">
        <v>245.34639694754657</v>
      </c>
      <c r="R245" s="319">
        <v>198.5992859825559</v>
      </c>
      <c r="S245" s="319">
        <v>1.7186834560143371</v>
      </c>
      <c r="T245" s="319">
        <v>71.226486761653987</v>
      </c>
      <c r="U245" s="319">
        <v>1207.1474990044851</v>
      </c>
    </row>
    <row r="246" spans="1:21" x14ac:dyDescent="0.25">
      <c r="A246" s="299"/>
      <c r="B246" s="299"/>
      <c r="C246" s="299"/>
      <c r="D246" s="316" t="s">
        <v>600</v>
      </c>
      <c r="E246" s="319">
        <v>880213965.48321986</v>
      </c>
      <c r="F246" s="319">
        <v>84843.623877521924</v>
      </c>
      <c r="G246" s="320">
        <v>57776.946970067052</v>
      </c>
      <c r="H246" s="321">
        <v>-1346.5506601692505</v>
      </c>
      <c r="I246" s="319">
        <v>14309.118802695142</v>
      </c>
      <c r="J246" s="319">
        <v>14104.108764928955</v>
      </c>
      <c r="K246" s="319">
        <v>3165.7686849882057</v>
      </c>
      <c r="L246" s="319">
        <v>1327.2675970823971</v>
      </c>
      <c r="M246" s="319">
        <v>948.9353913424419</v>
      </c>
      <c r="N246" s="319">
        <v>460.93319017496771</v>
      </c>
      <c r="O246" s="319">
        <v>1093.7675543175678</v>
      </c>
      <c r="P246" s="319">
        <v>3642.3780029630384</v>
      </c>
      <c r="Q246" s="319">
        <v>2699.4334619197093</v>
      </c>
      <c r="R246" s="319">
        <v>215.66156029626794</v>
      </c>
      <c r="S246" s="319">
        <v>17.964833182060886</v>
      </c>
      <c r="T246" s="319">
        <v>531.99848866229831</v>
      </c>
      <c r="U246" s="319">
        <v>7107.4363470233766</v>
      </c>
    </row>
    <row r="247" spans="1:21" x14ac:dyDescent="0.25">
      <c r="A247" s="299"/>
      <c r="B247" s="299"/>
      <c r="C247" s="299"/>
      <c r="D247" s="316" t="s">
        <v>570</v>
      </c>
      <c r="E247" s="319">
        <v>953832016.58719158</v>
      </c>
      <c r="F247" s="319">
        <v>581424.41337025154</v>
      </c>
      <c r="G247" s="320">
        <v>473798.92515421472</v>
      </c>
      <c r="H247" s="321">
        <v>-1881.6842895390862</v>
      </c>
      <c r="I247" s="319">
        <v>98561.223161918126</v>
      </c>
      <c r="J247" s="319">
        <v>10945.949343657616</v>
      </c>
      <c r="K247" s="319">
        <v>2165.6609098872923</v>
      </c>
      <c r="L247" s="319">
        <v>2240.0838061773338</v>
      </c>
      <c r="M247" s="319">
        <v>627.58743137649117</v>
      </c>
      <c r="N247" s="319">
        <v>477.44819284293231</v>
      </c>
      <c r="O247" s="319">
        <v>2508.4082105558987</v>
      </c>
      <c r="P247" s="319">
        <v>1214.4459735163678</v>
      </c>
      <c r="Q247" s="319">
        <v>1259.1902698711715</v>
      </c>
      <c r="R247" s="319">
        <v>161.62104099492907</v>
      </c>
      <c r="S247" s="319">
        <v>23.479838715763446</v>
      </c>
      <c r="T247" s="319">
        <v>268.02366971943593</v>
      </c>
      <c r="U247" s="319">
        <v>2926.7607928176672</v>
      </c>
    </row>
    <row r="248" spans="1:21" x14ac:dyDescent="0.25">
      <c r="A248" s="299"/>
      <c r="B248" s="299"/>
      <c r="C248" s="299"/>
      <c r="D248" s="316" t="s">
        <v>568</v>
      </c>
      <c r="E248" s="319">
        <v>58676249.898957342</v>
      </c>
      <c r="F248" s="319">
        <v>231202.6068257138</v>
      </c>
      <c r="G248" s="320">
        <v>97261.664054351568</v>
      </c>
      <c r="H248" s="321">
        <v>22432.615004864125</v>
      </c>
      <c r="I248" s="319">
        <v>47121.837196081739</v>
      </c>
      <c r="J248" s="319">
        <v>64386.49057041631</v>
      </c>
      <c r="K248" s="319">
        <v>798.73407849644843</v>
      </c>
      <c r="L248" s="319">
        <v>633.55092415257491</v>
      </c>
      <c r="M248" s="319">
        <v>35.869648802843912</v>
      </c>
      <c r="N248" s="319">
        <v>38.690498903263659</v>
      </c>
      <c r="O248" s="319">
        <v>4036.8270497552048</v>
      </c>
      <c r="P248" s="319">
        <v>51009.523965568398</v>
      </c>
      <c r="Q248" s="319">
        <v>7833.2944047375822</v>
      </c>
      <c r="R248" s="319">
        <v>0</v>
      </c>
      <c r="S248" s="319">
        <v>0</v>
      </c>
      <c r="T248" s="319">
        <v>0</v>
      </c>
      <c r="U248" s="319">
        <v>58842.818370305977</v>
      </c>
    </row>
    <row r="249" spans="1:21" x14ac:dyDescent="0.25">
      <c r="A249" s="299"/>
      <c r="B249" s="299"/>
      <c r="C249" s="299"/>
      <c r="D249" s="316" t="s">
        <v>602</v>
      </c>
      <c r="E249" s="320">
        <v>6128328329.929944</v>
      </c>
      <c r="F249" s="320">
        <v>115484.39787642493</v>
      </c>
      <c r="G249" s="320">
        <v>88360.995584402408</v>
      </c>
      <c r="H249" s="322">
        <v>-324.62416917162614</v>
      </c>
      <c r="I249" s="320">
        <v>20329.132530549192</v>
      </c>
      <c r="J249" s="320">
        <v>7118.8939306450238</v>
      </c>
      <c r="K249" s="320">
        <v>2067.3498012941459</v>
      </c>
      <c r="L249" s="320">
        <v>887.85371395602067</v>
      </c>
      <c r="M249" s="320">
        <v>444.01831663560836</v>
      </c>
      <c r="N249" s="320">
        <v>189.04910171517272</v>
      </c>
      <c r="O249" s="320">
        <v>751.59268585248662</v>
      </c>
      <c r="P249" s="320">
        <v>1612.3939851793361</v>
      </c>
      <c r="Q249" s="320">
        <v>827.76178377159681</v>
      </c>
      <c r="R249" s="320">
        <v>170.60192577276678</v>
      </c>
      <c r="S249" s="320">
        <v>7.2664651351881586</v>
      </c>
      <c r="T249" s="320">
        <v>161.00615133270048</v>
      </c>
      <c r="U249" s="320">
        <v>2779.0303111915887</v>
      </c>
    </row>
    <row r="250" spans="1:21" x14ac:dyDescent="0.25">
      <c r="A250" s="299"/>
      <c r="B250" s="299"/>
      <c r="C250" s="299"/>
      <c r="D250" s="299"/>
      <c r="E250" s="299"/>
      <c r="F250" s="299"/>
      <c r="G250" s="299"/>
      <c r="H250" s="300"/>
      <c r="I250" s="299"/>
      <c r="J250" s="299"/>
      <c r="K250" s="299"/>
      <c r="L250" s="299"/>
      <c r="M250" s="299"/>
      <c r="N250" s="299"/>
      <c r="O250" s="299"/>
      <c r="P250" s="299"/>
    </row>
    <row r="251" spans="1:21" x14ac:dyDescent="0.25">
      <c r="A251" s="299"/>
      <c r="B251" s="299"/>
      <c r="C251" s="299"/>
      <c r="D251" s="299"/>
      <c r="E251" s="299"/>
      <c r="F251" s="299"/>
      <c r="G251" s="299"/>
      <c r="H251" s="300"/>
      <c r="I251" s="299"/>
      <c r="J251" s="299"/>
      <c r="K251" s="299"/>
      <c r="L251" s="299"/>
      <c r="M251" s="299"/>
      <c r="N251" s="299"/>
      <c r="O251" s="299"/>
      <c r="P251" s="299"/>
    </row>
    <row r="252" spans="1:21" x14ac:dyDescent="0.25">
      <c r="A252" s="299"/>
      <c r="B252" s="299"/>
      <c r="C252" s="299"/>
      <c r="D252" s="299"/>
      <c r="E252" s="299"/>
      <c r="F252" s="299"/>
      <c r="G252" s="299"/>
      <c r="H252" s="300"/>
      <c r="I252" s="299"/>
      <c r="J252" s="299"/>
      <c r="K252" s="299"/>
      <c r="L252" s="299"/>
      <c r="M252" s="299"/>
      <c r="N252" s="299"/>
      <c r="O252" s="299"/>
      <c r="P252" s="299"/>
    </row>
    <row r="253" spans="1:21" x14ac:dyDescent="0.25">
      <c r="A253" s="299"/>
      <c r="B253" s="299"/>
      <c r="C253" s="299"/>
      <c r="D253" s="299"/>
      <c r="E253" s="310"/>
      <c r="F253" s="299"/>
      <c r="G253" s="299"/>
      <c r="H253" s="300"/>
      <c r="I253" s="299"/>
      <c r="J253" s="299"/>
      <c r="K253" s="299"/>
      <c r="L253" s="299"/>
      <c r="M253" s="299"/>
      <c r="N253" s="299"/>
      <c r="O253" s="299"/>
      <c r="P253" s="299"/>
    </row>
    <row r="254" spans="1:21" x14ac:dyDescent="0.25">
      <c r="A254" s="299"/>
      <c r="B254" s="299"/>
      <c r="C254" s="299"/>
      <c r="D254" s="299"/>
      <c r="E254" s="310"/>
      <c r="F254" s="299"/>
      <c r="G254" s="299"/>
      <c r="H254" s="300"/>
      <c r="I254" s="299"/>
      <c r="J254" s="299"/>
      <c r="K254" s="299"/>
      <c r="L254" s="299"/>
      <c r="M254" s="299"/>
      <c r="N254" s="299"/>
      <c r="O254" s="299"/>
      <c r="P254" s="299"/>
    </row>
    <row r="255" spans="1:21" x14ac:dyDescent="0.25">
      <c r="A255" s="299"/>
      <c r="B255" s="299"/>
      <c r="C255" s="299"/>
      <c r="D255" s="299"/>
      <c r="E255" s="310"/>
      <c r="F255" s="317"/>
      <c r="G255" s="317"/>
      <c r="H255" s="318"/>
      <c r="I255" s="310"/>
      <c r="J255" s="317"/>
      <c r="K255" s="317"/>
      <c r="L255" s="317"/>
      <c r="M255" s="317"/>
      <c r="N255" s="317"/>
      <c r="O255" s="317"/>
      <c r="P255" s="317"/>
    </row>
    <row r="256" spans="1:21" x14ac:dyDescent="0.25">
      <c r="A256" s="299"/>
      <c r="B256" s="299"/>
      <c r="C256" s="299"/>
      <c r="D256" s="299"/>
      <c r="E256" s="316"/>
      <c r="F256" s="323"/>
      <c r="G256" s="323"/>
      <c r="H256" s="324"/>
      <c r="I256" s="323"/>
      <c r="J256" s="323"/>
      <c r="K256" s="323"/>
      <c r="L256" s="323"/>
      <c r="M256" s="323"/>
      <c r="N256" s="323"/>
      <c r="O256" s="323"/>
      <c r="P256" s="323"/>
    </row>
    <row r="257" spans="1:16" x14ac:dyDescent="0.25">
      <c r="A257" s="299"/>
      <c r="B257" s="299"/>
      <c r="C257" s="299"/>
      <c r="D257" s="299"/>
      <c r="E257" s="316"/>
      <c r="F257" s="323"/>
      <c r="G257" s="323"/>
      <c r="H257" s="324"/>
      <c r="I257" s="323"/>
      <c r="J257" s="323"/>
      <c r="K257" s="323"/>
      <c r="L257" s="323"/>
      <c r="M257" s="323"/>
      <c r="N257" s="323"/>
      <c r="O257" s="323"/>
      <c r="P257" s="323"/>
    </row>
    <row r="258" spans="1:16" x14ac:dyDescent="0.25">
      <c r="A258" s="299"/>
      <c r="B258" s="299"/>
      <c r="C258" s="299"/>
      <c r="D258" s="299"/>
      <c r="E258" s="316"/>
      <c r="F258" s="323"/>
      <c r="G258" s="323"/>
      <c r="H258" s="324"/>
      <c r="I258" s="323"/>
      <c r="J258" s="323"/>
      <c r="K258" s="323"/>
      <c r="L258" s="323"/>
      <c r="M258" s="323"/>
      <c r="N258" s="323"/>
      <c r="O258" s="323"/>
      <c r="P258" s="323"/>
    </row>
    <row r="259" spans="1:16" x14ac:dyDescent="0.25">
      <c r="A259" s="299"/>
      <c r="B259" s="299"/>
      <c r="C259" s="299"/>
      <c r="D259" s="299"/>
      <c r="E259" s="316"/>
      <c r="F259" s="323"/>
      <c r="G259" s="323"/>
      <c r="H259" s="324"/>
      <c r="I259" s="323"/>
      <c r="J259" s="323"/>
      <c r="K259" s="323"/>
      <c r="L259" s="323"/>
      <c r="M259" s="323"/>
      <c r="N259" s="323"/>
      <c r="O259" s="323"/>
      <c r="P259" s="323"/>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9"/>
  <sheetViews>
    <sheetView workbookViewId="0">
      <pane ySplit="4" topLeftCell="A5" activePane="bottomLeft" state="frozen"/>
      <selection pane="bottomLeft" activeCell="F6" sqref="F6"/>
    </sheetView>
  </sheetViews>
  <sheetFormatPr baseColWidth="10" defaultColWidth="11.42578125" defaultRowHeight="15" x14ac:dyDescent="0.25"/>
  <cols>
    <col min="1" max="1" width="12.5703125" customWidth="1"/>
    <col min="2" max="2" width="11.28515625" hidden="1" customWidth="1"/>
  </cols>
  <sheetData>
    <row r="1" spans="1:5" s="217" customFormat="1" ht="27.75" customHeight="1" x14ac:dyDescent="0.25">
      <c r="A1" s="576" t="s">
        <v>819</v>
      </c>
      <c r="B1" s="252"/>
      <c r="C1" s="252"/>
      <c r="D1" s="252"/>
      <c r="E1" s="252"/>
    </row>
    <row r="2" spans="1:5" s="129" customFormat="1" ht="58.5" customHeight="1" x14ac:dyDescent="0.25">
      <c r="A2" s="576"/>
      <c r="B2" s="130" t="s">
        <v>12</v>
      </c>
      <c r="C2" s="132"/>
      <c r="D2" s="578" t="s">
        <v>496</v>
      </c>
      <c r="E2" s="578"/>
    </row>
    <row r="3" spans="1:5" s="12" customFormat="1" ht="15" customHeight="1" x14ac:dyDescent="0.25">
      <c r="A3" s="12" t="s">
        <v>189</v>
      </c>
      <c r="B3" s="297" t="s">
        <v>190</v>
      </c>
      <c r="C3" s="133"/>
      <c r="D3" s="133" t="s">
        <v>821</v>
      </c>
      <c r="E3" s="133" t="s">
        <v>821</v>
      </c>
    </row>
    <row r="4" spans="1:5" s="12" customFormat="1" x14ac:dyDescent="0.25">
      <c r="A4" s="12" t="s">
        <v>202</v>
      </c>
      <c r="B4" s="131"/>
      <c r="C4" s="133"/>
      <c r="D4" s="134" t="s">
        <v>494</v>
      </c>
      <c r="E4" s="134" t="s">
        <v>495</v>
      </c>
    </row>
    <row r="5" spans="1:5" s="12" customFormat="1" x14ac:dyDescent="0.25">
      <c r="B5" s="13"/>
      <c r="C5" t="s">
        <v>212</v>
      </c>
      <c r="D5">
        <v>47.20531707317074</v>
      </c>
      <c r="E5">
        <v>47.898853658536588</v>
      </c>
    </row>
    <row r="6" spans="1:5" x14ac:dyDescent="0.25">
      <c r="A6" t="s">
        <v>13</v>
      </c>
      <c r="B6">
        <v>3</v>
      </c>
      <c r="C6" t="s">
        <v>13</v>
      </c>
      <c r="D6">
        <v>76.473414634146351</v>
      </c>
      <c r="E6">
        <v>76.761097560975614</v>
      </c>
    </row>
    <row r="7" spans="1:5" x14ac:dyDescent="0.25">
      <c r="A7" t="s">
        <v>14</v>
      </c>
      <c r="B7">
        <v>4</v>
      </c>
      <c r="C7" t="s">
        <v>14</v>
      </c>
      <c r="D7">
        <v>72.150902439024406</v>
      </c>
      <c r="E7">
        <v>72.62275609756098</v>
      </c>
    </row>
    <row r="8" spans="1:5" x14ac:dyDescent="0.25">
      <c r="C8" t="s">
        <v>213</v>
      </c>
    </row>
    <row r="9" spans="1:5" x14ac:dyDescent="0.25">
      <c r="C9" t="s">
        <v>214</v>
      </c>
    </row>
    <row r="10" spans="1:5" x14ac:dyDescent="0.25">
      <c r="A10" t="s">
        <v>15</v>
      </c>
      <c r="B10">
        <v>7</v>
      </c>
      <c r="C10" t="s">
        <v>15</v>
      </c>
      <c r="D10">
        <v>49.435292682926836</v>
      </c>
      <c r="E10">
        <v>50.251024390243906</v>
      </c>
    </row>
    <row r="11" spans="1:5" x14ac:dyDescent="0.25">
      <c r="A11" t="s">
        <v>16</v>
      </c>
      <c r="B11">
        <v>8</v>
      </c>
      <c r="C11" t="s">
        <v>16</v>
      </c>
    </row>
    <row r="12" spans="1:5" x14ac:dyDescent="0.25">
      <c r="A12" t="s">
        <v>17</v>
      </c>
      <c r="B12">
        <v>9</v>
      </c>
      <c r="C12" t="s">
        <v>17</v>
      </c>
      <c r="D12">
        <v>75.114975609756115</v>
      </c>
      <c r="E12">
        <v>75.464097560975603</v>
      </c>
    </row>
    <row r="13" spans="1:5" x14ac:dyDescent="0.25">
      <c r="A13" t="s">
        <v>18</v>
      </c>
      <c r="B13">
        <v>1</v>
      </c>
      <c r="C13" t="s">
        <v>18</v>
      </c>
      <c r="D13">
        <v>73.327829268292689</v>
      </c>
      <c r="E13">
        <v>73.645536585365846</v>
      </c>
    </row>
    <row r="14" spans="1:5" x14ac:dyDescent="0.25">
      <c r="C14" t="s">
        <v>216</v>
      </c>
      <c r="D14">
        <v>74.528292682926846</v>
      </c>
      <c r="E14">
        <v>74.831536585365868</v>
      </c>
    </row>
    <row r="15" spans="1:5" x14ac:dyDescent="0.25">
      <c r="A15" t="s">
        <v>19</v>
      </c>
      <c r="B15">
        <v>10</v>
      </c>
      <c r="C15" t="s">
        <v>19</v>
      </c>
      <c r="D15">
        <v>81.292682926829272</v>
      </c>
      <c r="E15">
        <v>81.543902439024407</v>
      </c>
    </row>
    <row r="16" spans="1:5" x14ac:dyDescent="0.25">
      <c r="A16" t="s">
        <v>20</v>
      </c>
      <c r="B16">
        <v>11</v>
      </c>
      <c r="C16" t="s">
        <v>20</v>
      </c>
      <c r="D16">
        <v>79.982926829268308</v>
      </c>
      <c r="E16">
        <v>80.082926829268303</v>
      </c>
    </row>
    <row r="17" spans="1:5" x14ac:dyDescent="0.25">
      <c r="A17" t="s">
        <v>21</v>
      </c>
      <c r="B17">
        <v>52</v>
      </c>
      <c r="C17" t="s">
        <v>21</v>
      </c>
      <c r="D17">
        <v>69.748658536585381</v>
      </c>
      <c r="E17">
        <v>70.317634146341476</v>
      </c>
    </row>
    <row r="18" spans="1:5" x14ac:dyDescent="0.25">
      <c r="A18" t="s">
        <v>22</v>
      </c>
      <c r="B18">
        <v>12</v>
      </c>
      <c r="C18" t="s">
        <v>286</v>
      </c>
      <c r="D18">
        <v>74.365439024390255</v>
      </c>
      <c r="E18">
        <v>74.975268292682927</v>
      </c>
    </row>
    <row r="19" spans="1:5" x14ac:dyDescent="0.25">
      <c r="C19" t="s">
        <v>217</v>
      </c>
      <c r="D19">
        <v>74.631292682926826</v>
      </c>
      <c r="E19">
        <v>74.889780487804885</v>
      </c>
    </row>
    <row r="20" spans="1:5" x14ac:dyDescent="0.25">
      <c r="A20" t="s">
        <v>23</v>
      </c>
      <c r="B20">
        <v>16</v>
      </c>
      <c r="C20" t="s">
        <v>23</v>
      </c>
      <c r="D20">
        <v>67.666658536585373</v>
      </c>
      <c r="E20">
        <v>68.325219512195133</v>
      </c>
    </row>
    <row r="21" spans="1:5" x14ac:dyDescent="0.25">
      <c r="A21" t="s">
        <v>24</v>
      </c>
      <c r="B21">
        <v>14</v>
      </c>
      <c r="C21" t="s">
        <v>24</v>
      </c>
      <c r="D21">
        <v>76.129365853658541</v>
      </c>
      <c r="E21">
        <v>76.413024390243919</v>
      </c>
    </row>
    <row r="22" spans="1:5" x14ac:dyDescent="0.25">
      <c r="A22" t="s">
        <v>25</v>
      </c>
      <c r="B22">
        <v>57</v>
      </c>
      <c r="C22" t="s">
        <v>25</v>
      </c>
      <c r="D22">
        <v>70.203414634146355</v>
      </c>
      <c r="E22">
        <v>70.407317073170745</v>
      </c>
    </row>
    <row r="23" spans="1:5" x14ac:dyDescent="0.25">
      <c r="A23" t="s">
        <v>26</v>
      </c>
      <c r="B23">
        <v>255</v>
      </c>
      <c r="C23" t="s">
        <v>26</v>
      </c>
      <c r="D23">
        <v>79.534146341463426</v>
      </c>
      <c r="E23">
        <v>79.736585365853671</v>
      </c>
    </row>
    <row r="24" spans="1:5" x14ac:dyDescent="0.25">
      <c r="A24" t="s">
        <v>27</v>
      </c>
      <c r="B24">
        <v>23</v>
      </c>
      <c r="C24" t="s">
        <v>27</v>
      </c>
      <c r="D24">
        <v>75.111853658536589</v>
      </c>
      <c r="E24">
        <v>75.618512195121951</v>
      </c>
    </row>
    <row r="25" spans="1:5" x14ac:dyDescent="0.25">
      <c r="A25" t="s">
        <v>28</v>
      </c>
      <c r="B25">
        <v>53</v>
      </c>
      <c r="C25" t="s">
        <v>28</v>
      </c>
      <c r="D25">
        <v>54.430731707317079</v>
      </c>
      <c r="E25">
        <v>55.173414634146347</v>
      </c>
    </row>
    <row r="26" spans="1:5" x14ac:dyDescent="0.25">
      <c r="A26" t="s">
        <v>29</v>
      </c>
      <c r="B26">
        <v>17</v>
      </c>
      <c r="C26" t="s">
        <v>29</v>
      </c>
      <c r="D26">
        <v>78.861439024390251</v>
      </c>
      <c r="E26">
        <v>79.146170731707329</v>
      </c>
    </row>
    <row r="27" spans="1:5" x14ac:dyDescent="0.25">
      <c r="C27" t="s">
        <v>218</v>
      </c>
      <c r="D27">
        <v>65.759097560975619</v>
      </c>
      <c r="E27">
        <v>66.532048780487813</v>
      </c>
    </row>
    <row r="28" spans="1:5" x14ac:dyDescent="0.25">
      <c r="A28" t="s">
        <v>30</v>
      </c>
      <c r="B28">
        <v>19</v>
      </c>
      <c r="C28" t="s">
        <v>297</v>
      </c>
      <c r="D28">
        <v>65.347731707317081</v>
      </c>
      <c r="E28">
        <v>65.963853658536593</v>
      </c>
    </row>
    <row r="29" spans="1:5" x14ac:dyDescent="0.25">
      <c r="A29" t="s">
        <v>31</v>
      </c>
      <c r="B29">
        <v>80</v>
      </c>
      <c r="C29" t="s">
        <v>31</v>
      </c>
      <c r="D29">
        <v>74.968609756097578</v>
      </c>
      <c r="E29">
        <v>75.250439024390246</v>
      </c>
    </row>
    <row r="30" spans="1:5" x14ac:dyDescent="0.25">
      <c r="A30" t="s">
        <v>32</v>
      </c>
      <c r="B30">
        <v>20</v>
      </c>
      <c r="C30" t="s">
        <v>32</v>
      </c>
      <c r="D30">
        <v>52.068951219512208</v>
      </c>
      <c r="E30">
        <v>53.01153658536586</v>
      </c>
    </row>
    <row r="31" spans="1:5" x14ac:dyDescent="0.25">
      <c r="A31" t="s">
        <v>33</v>
      </c>
      <c r="B31">
        <v>21</v>
      </c>
      <c r="C31" t="s">
        <v>33</v>
      </c>
      <c r="D31">
        <v>72.109951219512197</v>
      </c>
      <c r="E31">
        <v>72.759804878048783</v>
      </c>
    </row>
    <row r="32" spans="1:5" x14ac:dyDescent="0.25">
      <c r="A32" t="s">
        <v>34</v>
      </c>
      <c r="B32">
        <v>26</v>
      </c>
      <c r="C32" t="s">
        <v>34</v>
      </c>
      <c r="D32">
        <v>77.524195121951223</v>
      </c>
      <c r="E32">
        <v>77.797926829268292</v>
      </c>
    </row>
    <row r="33" spans="1:5" x14ac:dyDescent="0.25">
      <c r="A33" t="s">
        <v>35</v>
      </c>
      <c r="B33">
        <v>27</v>
      </c>
      <c r="C33" t="s">
        <v>35</v>
      </c>
      <c r="D33">
        <v>72.663414634146349</v>
      </c>
      <c r="E33">
        <v>73.412195121951228</v>
      </c>
    </row>
    <row r="34" spans="1:5" x14ac:dyDescent="0.25">
      <c r="A34" t="s">
        <v>36</v>
      </c>
      <c r="B34">
        <v>233</v>
      </c>
      <c r="C34" t="s">
        <v>36</v>
      </c>
      <c r="D34">
        <v>53.476951219512195</v>
      </c>
      <c r="E34">
        <v>54.466048780487817</v>
      </c>
    </row>
    <row r="35" spans="1:5" x14ac:dyDescent="0.25">
      <c r="A35" t="s">
        <v>37</v>
      </c>
      <c r="B35">
        <v>29</v>
      </c>
      <c r="C35" t="s">
        <v>37</v>
      </c>
      <c r="D35">
        <v>48.546634146341468</v>
      </c>
      <c r="E35">
        <v>49.421268292682932</v>
      </c>
    </row>
    <row r="36" spans="1:5" x14ac:dyDescent="0.25">
      <c r="A36" t="s">
        <v>38</v>
      </c>
      <c r="B36">
        <v>115</v>
      </c>
      <c r="C36" t="s">
        <v>38</v>
      </c>
      <c r="D36">
        <v>61.064585365853667</v>
      </c>
      <c r="E36">
        <v>62.072195121951225</v>
      </c>
    </row>
    <row r="37" spans="1:5" x14ac:dyDescent="0.25">
      <c r="A37" t="s">
        <v>39</v>
      </c>
      <c r="B37">
        <v>32</v>
      </c>
      <c r="C37" t="s">
        <v>39</v>
      </c>
      <c r="D37">
        <v>49.815170731707326</v>
      </c>
      <c r="E37">
        <v>50.582926829268295</v>
      </c>
    </row>
    <row r="38" spans="1:5" x14ac:dyDescent="0.25">
      <c r="A38" t="s">
        <v>40</v>
      </c>
      <c r="B38">
        <v>33</v>
      </c>
      <c r="C38" t="s">
        <v>40</v>
      </c>
      <c r="D38">
        <v>80.804390243902446</v>
      </c>
      <c r="E38">
        <v>80.66178048780489</v>
      </c>
    </row>
    <row r="39" spans="1:5" x14ac:dyDescent="0.25">
      <c r="A39" t="s">
        <v>41</v>
      </c>
      <c r="B39">
        <v>35</v>
      </c>
      <c r="C39" t="s">
        <v>41</v>
      </c>
      <c r="D39">
        <v>73.01085365853659</v>
      </c>
      <c r="E39">
        <v>73.586804878048795</v>
      </c>
    </row>
    <row r="40" spans="1:5" x14ac:dyDescent="0.25">
      <c r="A40" t="s">
        <v>42</v>
      </c>
      <c r="B40">
        <v>37</v>
      </c>
      <c r="C40" t="s">
        <v>42</v>
      </c>
      <c r="D40">
        <v>45.482536585365864</v>
      </c>
      <c r="E40">
        <v>46.883707317073181</v>
      </c>
    </row>
    <row r="41" spans="1:5" x14ac:dyDescent="0.25">
      <c r="A41" t="s">
        <v>43</v>
      </c>
      <c r="B41">
        <v>39</v>
      </c>
      <c r="C41" t="s">
        <v>43</v>
      </c>
      <c r="D41">
        <v>48.368585365853662</v>
      </c>
      <c r="E41">
        <v>48.885317073170739</v>
      </c>
    </row>
    <row r="42" spans="1:5" x14ac:dyDescent="0.25">
      <c r="A42" t="s">
        <v>44</v>
      </c>
      <c r="B42">
        <v>40</v>
      </c>
      <c r="C42" t="s">
        <v>44</v>
      </c>
      <c r="D42">
        <v>78.534268292682938</v>
      </c>
      <c r="E42">
        <v>78.762707317073179</v>
      </c>
    </row>
    <row r="43" spans="1:5" x14ac:dyDescent="0.25">
      <c r="A43" t="s">
        <v>45</v>
      </c>
      <c r="B43">
        <v>351</v>
      </c>
      <c r="C43" t="s">
        <v>45</v>
      </c>
      <c r="D43">
        <v>72.612585365853661</v>
      </c>
      <c r="E43">
        <v>73.056512195121954</v>
      </c>
    </row>
    <row r="44" spans="1:5" x14ac:dyDescent="0.25">
      <c r="A44" t="s">
        <v>46</v>
      </c>
      <c r="B44">
        <v>44</v>
      </c>
      <c r="C44" t="s">
        <v>46</v>
      </c>
      <c r="D44">
        <v>72.753780487804889</v>
      </c>
      <c r="E44">
        <v>73.2099756097561</v>
      </c>
    </row>
    <row r="45" spans="1:5" x14ac:dyDescent="0.25">
      <c r="A45" t="s">
        <v>47</v>
      </c>
      <c r="B45">
        <v>45</v>
      </c>
      <c r="C45" t="s">
        <v>47</v>
      </c>
      <c r="D45">
        <v>59.530000000000008</v>
      </c>
      <c r="E45">
        <v>60.229073170731716</v>
      </c>
    </row>
    <row r="46" spans="1:5" x14ac:dyDescent="0.25">
      <c r="A46" t="s">
        <v>48</v>
      </c>
      <c r="B46">
        <v>46</v>
      </c>
      <c r="C46" t="s">
        <v>318</v>
      </c>
      <c r="D46">
        <v>55.770414634146348</v>
      </c>
      <c r="E46">
        <v>56.55875609756098</v>
      </c>
    </row>
    <row r="47" spans="1:5" x14ac:dyDescent="0.25">
      <c r="A47" t="s">
        <v>49</v>
      </c>
      <c r="B47">
        <v>48</v>
      </c>
      <c r="C47" t="s">
        <v>49</v>
      </c>
      <c r="D47">
        <v>78.82141463414635</v>
      </c>
      <c r="E47">
        <v>79.069170731707331</v>
      </c>
    </row>
    <row r="48" spans="1:5" x14ac:dyDescent="0.25">
      <c r="A48" t="s">
        <v>50</v>
      </c>
      <c r="B48">
        <v>107</v>
      </c>
      <c r="C48" t="s">
        <v>321</v>
      </c>
      <c r="D48">
        <v>52.725878048780494</v>
      </c>
      <c r="E48">
        <v>54.055902439024393</v>
      </c>
    </row>
    <row r="49" spans="1:5" x14ac:dyDescent="0.25">
      <c r="A49" t="s">
        <v>51</v>
      </c>
      <c r="B49">
        <v>98</v>
      </c>
      <c r="C49" t="s">
        <v>51</v>
      </c>
      <c r="D49">
        <v>75.705609756097573</v>
      </c>
      <c r="E49">
        <v>76.168292682926847</v>
      </c>
    </row>
    <row r="50" spans="1:5" x14ac:dyDescent="0.25">
      <c r="A50" t="s">
        <v>52</v>
      </c>
      <c r="B50">
        <v>49</v>
      </c>
      <c r="C50" t="s">
        <v>52</v>
      </c>
      <c r="D50">
        <v>78.285243902439035</v>
      </c>
      <c r="E50">
        <v>78.773219512195126</v>
      </c>
    </row>
    <row r="51" spans="1:5" x14ac:dyDescent="0.25">
      <c r="A51" t="s">
        <v>53</v>
      </c>
      <c r="B51">
        <v>50</v>
      </c>
      <c r="C51" t="s">
        <v>53</v>
      </c>
      <c r="D51">
        <v>78.8579024390244</v>
      </c>
      <c r="E51">
        <v>79.196951219512201</v>
      </c>
    </row>
    <row r="52" spans="1:5" x14ac:dyDescent="0.25">
      <c r="A52" t="s">
        <v>54</v>
      </c>
      <c r="B52">
        <v>167</v>
      </c>
      <c r="C52" t="s">
        <v>54</v>
      </c>
      <c r="D52">
        <v>76.724390243902462</v>
      </c>
      <c r="E52">
        <v>77.078048780487805</v>
      </c>
    </row>
    <row r="53" spans="1:5" x14ac:dyDescent="0.25">
      <c r="A53" t="s">
        <v>55</v>
      </c>
      <c r="B53">
        <v>116</v>
      </c>
      <c r="C53" t="s">
        <v>373</v>
      </c>
      <c r="D53">
        <v>68.340926829268312</v>
      </c>
      <c r="E53">
        <v>68.432390243902447</v>
      </c>
    </row>
    <row r="54" spans="1:5" x14ac:dyDescent="0.25">
      <c r="A54" t="s">
        <v>56</v>
      </c>
      <c r="B54">
        <v>250</v>
      </c>
      <c r="C54" t="s">
        <v>316</v>
      </c>
      <c r="D54">
        <v>47.34929268292683</v>
      </c>
      <c r="E54">
        <v>47.796926829268294</v>
      </c>
    </row>
    <row r="55" spans="1:5" x14ac:dyDescent="0.25">
      <c r="A55" t="s">
        <v>57</v>
      </c>
      <c r="B55">
        <v>54</v>
      </c>
      <c r="C55" t="s">
        <v>57</v>
      </c>
      <c r="D55">
        <v>78.195121951219519</v>
      </c>
      <c r="E55">
        <v>78.597560975609767</v>
      </c>
    </row>
    <row r="56" spans="1:5" x14ac:dyDescent="0.25">
      <c r="A56" t="s">
        <v>58</v>
      </c>
      <c r="B56">
        <v>72</v>
      </c>
      <c r="C56" t="s">
        <v>58</v>
      </c>
      <c r="D56">
        <v>56.356536585365859</v>
      </c>
      <c r="E56">
        <v>57.145048780487812</v>
      </c>
    </row>
    <row r="57" spans="1:5" x14ac:dyDescent="0.25">
      <c r="A57" t="s">
        <v>59</v>
      </c>
      <c r="B57">
        <v>55</v>
      </c>
      <c r="C57" t="s">
        <v>59</v>
      </c>
    </row>
    <row r="58" spans="1:5" x14ac:dyDescent="0.25">
      <c r="A58" t="s">
        <v>60</v>
      </c>
      <c r="B58">
        <v>56</v>
      </c>
      <c r="C58" t="s">
        <v>60</v>
      </c>
      <c r="D58">
        <v>72.504463414634174</v>
      </c>
      <c r="E58">
        <v>72.961975609756095</v>
      </c>
    </row>
    <row r="59" spans="1:5" x14ac:dyDescent="0.25">
      <c r="A59" t="s">
        <v>61</v>
      </c>
      <c r="B59">
        <v>58</v>
      </c>
      <c r="C59" t="s">
        <v>61</v>
      </c>
      <c r="D59">
        <v>75.004951219512208</v>
      </c>
      <c r="E59">
        <v>75.302195121951229</v>
      </c>
    </row>
    <row r="60" spans="1:5" x14ac:dyDescent="0.25">
      <c r="A60" t="s">
        <v>62</v>
      </c>
      <c r="B60">
        <v>59</v>
      </c>
      <c r="C60" t="s">
        <v>332</v>
      </c>
      <c r="D60">
        <v>72.192219512195123</v>
      </c>
      <c r="E60">
        <v>72.734121951219521</v>
      </c>
    </row>
    <row r="61" spans="1:5" x14ac:dyDescent="0.25">
      <c r="A61" t="s">
        <v>63</v>
      </c>
      <c r="B61">
        <v>60</v>
      </c>
      <c r="C61" t="s">
        <v>63</v>
      </c>
      <c r="D61">
        <v>71.104170731707327</v>
      </c>
      <c r="E61">
        <v>71.520609756097571</v>
      </c>
    </row>
    <row r="62" spans="1:5" x14ac:dyDescent="0.25">
      <c r="C62" t="s">
        <v>224</v>
      </c>
      <c r="D62">
        <v>49.95263414634146</v>
      </c>
      <c r="E62">
        <v>50.544756097560978</v>
      </c>
    </row>
    <row r="63" spans="1:5" x14ac:dyDescent="0.25">
      <c r="A63" t="s">
        <v>64</v>
      </c>
      <c r="B63">
        <v>178</v>
      </c>
      <c r="C63" t="s">
        <v>64</v>
      </c>
      <c r="D63">
        <v>59.639219512195126</v>
      </c>
      <c r="E63">
        <v>60.556926829268299</v>
      </c>
    </row>
    <row r="64" spans="1:5" x14ac:dyDescent="0.25">
      <c r="A64" t="s">
        <v>65</v>
      </c>
      <c r="B64">
        <v>63</v>
      </c>
      <c r="C64" t="s">
        <v>65</v>
      </c>
      <c r="D64">
        <v>72.814634146341476</v>
      </c>
      <c r="E64">
        <v>74.824390243902442</v>
      </c>
    </row>
    <row r="65" spans="1:5" x14ac:dyDescent="0.25">
      <c r="A65" t="s">
        <v>66</v>
      </c>
      <c r="B65">
        <v>238</v>
      </c>
      <c r="C65" t="s">
        <v>66</v>
      </c>
      <c r="D65">
        <v>56.723926829268301</v>
      </c>
      <c r="E65">
        <v>58.118170731707316</v>
      </c>
    </row>
    <row r="66" spans="1:5" x14ac:dyDescent="0.25">
      <c r="A66" t="s">
        <v>67</v>
      </c>
      <c r="B66">
        <v>66</v>
      </c>
      <c r="C66" t="s">
        <v>67</v>
      </c>
      <c r="D66">
        <v>68.831634146341472</v>
      </c>
      <c r="E66">
        <v>69.102024390243912</v>
      </c>
    </row>
    <row r="67" spans="1:5" x14ac:dyDescent="0.25">
      <c r="A67" t="s">
        <v>68</v>
      </c>
      <c r="B67">
        <v>67</v>
      </c>
      <c r="C67" t="s">
        <v>68</v>
      </c>
      <c r="D67">
        <v>79.263414634146358</v>
      </c>
      <c r="E67">
        <v>79.719512195121965</v>
      </c>
    </row>
    <row r="68" spans="1:5" x14ac:dyDescent="0.25">
      <c r="A68" t="s">
        <v>69</v>
      </c>
      <c r="B68">
        <v>68</v>
      </c>
      <c r="C68" t="s">
        <v>69</v>
      </c>
      <c r="D68">
        <v>80.814634146341476</v>
      </c>
      <c r="E68">
        <v>81.068292682926838</v>
      </c>
    </row>
    <row r="69" spans="1:5" x14ac:dyDescent="0.25">
      <c r="A69" t="s">
        <v>70</v>
      </c>
      <c r="B69">
        <v>70</v>
      </c>
      <c r="C69" t="s">
        <v>70</v>
      </c>
      <c r="D69">
        <v>74.478878048780501</v>
      </c>
      <c r="E69">
        <v>74.889585365853662</v>
      </c>
    </row>
    <row r="70" spans="1:5" x14ac:dyDescent="0.25">
      <c r="A70" t="s">
        <v>71</v>
      </c>
      <c r="B70">
        <v>74</v>
      </c>
      <c r="C70" t="s">
        <v>71</v>
      </c>
      <c r="D70">
        <v>60.899146341463421</v>
      </c>
      <c r="E70">
        <v>61.849121951219523</v>
      </c>
    </row>
    <row r="71" spans="1:5" x14ac:dyDescent="0.25">
      <c r="A71" t="s">
        <v>72</v>
      </c>
      <c r="B71">
        <v>75</v>
      </c>
      <c r="C71" t="s">
        <v>344</v>
      </c>
      <c r="D71">
        <v>57.220048780487808</v>
      </c>
      <c r="E71">
        <v>57.838219512195131</v>
      </c>
    </row>
    <row r="72" spans="1:5" x14ac:dyDescent="0.25">
      <c r="A72" t="s">
        <v>73</v>
      </c>
      <c r="B72">
        <v>73</v>
      </c>
      <c r="C72" t="s">
        <v>73</v>
      </c>
      <c r="D72">
        <v>72.841341463414636</v>
      </c>
      <c r="E72">
        <v>73.147146341463426</v>
      </c>
    </row>
    <row r="73" spans="1:5" x14ac:dyDescent="0.25">
      <c r="A73" t="s">
        <v>74</v>
      </c>
      <c r="B73">
        <v>79</v>
      </c>
      <c r="C73" t="s">
        <v>74</v>
      </c>
      <c r="D73">
        <v>79.534146341463426</v>
      </c>
      <c r="E73">
        <v>79.836585365853679</v>
      </c>
    </row>
    <row r="74" spans="1:5" x14ac:dyDescent="0.25">
      <c r="A74" t="s">
        <v>75</v>
      </c>
      <c r="B74">
        <v>81</v>
      </c>
      <c r="C74" t="s">
        <v>75</v>
      </c>
      <c r="D74">
        <v>62.300243902439036</v>
      </c>
      <c r="E74">
        <v>63.388170731707326</v>
      </c>
    </row>
    <row r="75" spans="1:5" x14ac:dyDescent="0.25">
      <c r="A75" t="s">
        <v>76</v>
      </c>
      <c r="B75">
        <v>84</v>
      </c>
      <c r="C75" t="s">
        <v>76</v>
      </c>
      <c r="D75">
        <v>79.439024390243915</v>
      </c>
      <c r="E75">
        <v>80.18780487804878</v>
      </c>
    </row>
    <row r="76" spans="1:5" x14ac:dyDescent="0.25">
      <c r="A76" t="s">
        <v>77</v>
      </c>
      <c r="B76">
        <v>86</v>
      </c>
      <c r="C76" t="s">
        <v>77</v>
      </c>
      <c r="D76">
        <v>75.146756097560981</v>
      </c>
      <c r="E76">
        <v>75.492341463414633</v>
      </c>
    </row>
    <row r="77" spans="1:5" x14ac:dyDescent="0.25">
      <c r="A77" t="s">
        <v>78</v>
      </c>
      <c r="B77">
        <v>89</v>
      </c>
      <c r="C77" t="s">
        <v>78</v>
      </c>
      <c r="D77">
        <v>70.125048780487816</v>
      </c>
      <c r="E77">
        <v>70.584634146341472</v>
      </c>
    </row>
    <row r="78" spans="1:5" x14ac:dyDescent="0.25">
      <c r="A78" t="s">
        <v>79</v>
      </c>
      <c r="B78">
        <v>90</v>
      </c>
      <c r="C78" t="s">
        <v>79</v>
      </c>
      <c r="D78">
        <v>52.188560975609768</v>
      </c>
      <c r="E78">
        <v>53.169926829268299</v>
      </c>
    </row>
    <row r="79" spans="1:5" x14ac:dyDescent="0.25">
      <c r="A79" t="s">
        <v>80</v>
      </c>
      <c r="B79">
        <v>175</v>
      </c>
      <c r="C79" t="s">
        <v>80</v>
      </c>
      <c r="D79">
        <v>46.642682926829274</v>
      </c>
      <c r="E79">
        <v>47.313243902439034</v>
      </c>
    </row>
    <row r="80" spans="1:5" x14ac:dyDescent="0.25">
      <c r="A80" t="s">
        <v>81</v>
      </c>
      <c r="B80">
        <v>91</v>
      </c>
      <c r="C80" t="s">
        <v>81</v>
      </c>
      <c r="D80">
        <v>68.348170731707327</v>
      </c>
      <c r="E80">
        <v>69.19787804878051</v>
      </c>
    </row>
    <row r="81" spans="1:5" x14ac:dyDescent="0.25">
      <c r="A81" t="s">
        <v>82</v>
      </c>
      <c r="B81">
        <v>93</v>
      </c>
      <c r="C81" t="s">
        <v>82</v>
      </c>
      <c r="D81">
        <v>60.687731707317084</v>
      </c>
      <c r="E81">
        <v>61.434682926829275</v>
      </c>
    </row>
    <row r="82" spans="1:5" x14ac:dyDescent="0.25">
      <c r="A82" t="s">
        <v>83</v>
      </c>
      <c r="B82">
        <v>95</v>
      </c>
      <c r="C82" t="s">
        <v>83</v>
      </c>
      <c r="D82">
        <v>71.958902439024399</v>
      </c>
      <c r="E82">
        <v>72.532000000000011</v>
      </c>
    </row>
    <row r="83" spans="1:5" x14ac:dyDescent="0.25">
      <c r="A83" t="s">
        <v>84</v>
      </c>
      <c r="B83">
        <v>97</v>
      </c>
      <c r="C83" t="s">
        <v>84</v>
      </c>
      <c r="D83">
        <v>73.151219512195127</v>
      </c>
      <c r="E83">
        <v>73.904878048780489</v>
      </c>
    </row>
    <row r="84" spans="1:5" x14ac:dyDescent="0.25">
      <c r="A84" t="s">
        <v>85</v>
      </c>
      <c r="B84">
        <v>99</v>
      </c>
      <c r="C84" t="s">
        <v>85</v>
      </c>
      <c r="D84">
        <v>81.107317073170748</v>
      </c>
      <c r="E84">
        <v>81.456097560975621</v>
      </c>
    </row>
    <row r="85" spans="1:5" x14ac:dyDescent="0.25">
      <c r="A85" t="s">
        <v>86</v>
      </c>
      <c r="B85">
        <v>100</v>
      </c>
      <c r="C85" t="s">
        <v>86</v>
      </c>
      <c r="D85">
        <v>64.068536585365862</v>
      </c>
      <c r="E85">
        <v>64.778560975609764</v>
      </c>
    </row>
    <row r="86" spans="1:5" x14ac:dyDescent="0.25">
      <c r="A86" t="s">
        <v>87</v>
      </c>
      <c r="B86">
        <v>101</v>
      </c>
      <c r="C86" t="s">
        <v>87</v>
      </c>
      <c r="D86">
        <v>67.709585365853656</v>
      </c>
      <c r="E86">
        <v>68.470975609756096</v>
      </c>
    </row>
    <row r="87" spans="1:5" x14ac:dyDescent="0.25">
      <c r="A87" t="s">
        <v>88</v>
      </c>
      <c r="B87">
        <v>102</v>
      </c>
      <c r="C87" t="s">
        <v>361</v>
      </c>
      <c r="D87">
        <v>71.93463414634148</v>
      </c>
      <c r="E87">
        <v>72.4920731707317</v>
      </c>
    </row>
    <row r="88" spans="1:5" x14ac:dyDescent="0.25">
      <c r="C88" t="s">
        <v>232</v>
      </c>
      <c r="D88">
        <v>67.864073170731714</v>
      </c>
      <c r="E88">
        <v>68.091512195121965</v>
      </c>
    </row>
    <row r="89" spans="1:5" s="1" customFormat="1" x14ac:dyDescent="0.25">
      <c r="A89" t="s">
        <v>89</v>
      </c>
      <c r="B89">
        <v>104</v>
      </c>
      <c r="C89" t="s">
        <v>89</v>
      </c>
      <c r="D89">
        <v>79.041463414634165</v>
      </c>
      <c r="E89">
        <v>79.5</v>
      </c>
    </row>
    <row r="90" spans="1:5" x14ac:dyDescent="0.25">
      <c r="A90" t="s">
        <v>90</v>
      </c>
      <c r="B90">
        <v>105</v>
      </c>
      <c r="C90" t="s">
        <v>90</v>
      </c>
      <c r="D90">
        <v>80.604878048780506</v>
      </c>
      <c r="E90">
        <v>81.553658536585374</v>
      </c>
    </row>
    <row r="91" spans="1:5" x14ac:dyDescent="0.25">
      <c r="A91" t="s">
        <v>91</v>
      </c>
      <c r="B91">
        <v>106</v>
      </c>
      <c r="C91" t="s">
        <v>91</v>
      </c>
      <c r="D91">
        <v>81.285365853658533</v>
      </c>
      <c r="E91">
        <v>81.436585365853659</v>
      </c>
    </row>
    <row r="92" spans="1:5" x14ac:dyDescent="0.25">
      <c r="A92" t="s">
        <v>92</v>
      </c>
      <c r="B92">
        <v>109</v>
      </c>
      <c r="C92" t="s">
        <v>92</v>
      </c>
      <c r="D92">
        <v>72.040804878048789</v>
      </c>
      <c r="E92">
        <v>72.594658536585371</v>
      </c>
    </row>
    <row r="93" spans="1:5" x14ac:dyDescent="0.25">
      <c r="A93" t="s">
        <v>93</v>
      </c>
      <c r="B93">
        <v>110</v>
      </c>
      <c r="C93" t="s">
        <v>93</v>
      </c>
      <c r="D93">
        <v>82.507073170731715</v>
      </c>
      <c r="E93">
        <v>82.931463414634152</v>
      </c>
    </row>
    <row r="94" spans="1:5" x14ac:dyDescent="0.25">
      <c r="A94" t="s">
        <v>94</v>
      </c>
      <c r="B94">
        <v>112</v>
      </c>
      <c r="C94" t="s">
        <v>94</v>
      </c>
      <c r="D94">
        <v>72.886926829268305</v>
      </c>
      <c r="E94">
        <v>73.150951219512208</v>
      </c>
    </row>
    <row r="95" spans="1:5" x14ac:dyDescent="0.25">
      <c r="A95" t="s">
        <v>95</v>
      </c>
      <c r="B95">
        <v>108</v>
      </c>
      <c r="C95" t="s">
        <v>95</v>
      </c>
      <c r="D95">
        <v>66.504878048780498</v>
      </c>
      <c r="E95">
        <v>68.429268292682934</v>
      </c>
    </row>
    <row r="96" spans="1:5" x14ac:dyDescent="0.25">
      <c r="A96" s="1" t="s">
        <v>96</v>
      </c>
      <c r="B96" s="1">
        <v>114</v>
      </c>
      <c r="C96" t="s">
        <v>96</v>
      </c>
      <c r="D96">
        <v>54.386024390243904</v>
      </c>
      <c r="E96">
        <v>55.839365853658535</v>
      </c>
    </row>
    <row r="97" spans="1:5" x14ac:dyDescent="0.25">
      <c r="A97" t="s">
        <v>97</v>
      </c>
      <c r="B97">
        <v>83</v>
      </c>
      <c r="C97" t="s">
        <v>97</v>
      </c>
    </row>
    <row r="98" spans="1:5" x14ac:dyDescent="0.25">
      <c r="A98" t="s">
        <v>98</v>
      </c>
      <c r="B98">
        <v>118</v>
      </c>
      <c r="C98" t="s">
        <v>98</v>
      </c>
      <c r="D98">
        <v>74.279902439024397</v>
      </c>
      <c r="E98">
        <v>74.487560975609767</v>
      </c>
    </row>
    <row r="99" spans="1:5" x14ac:dyDescent="0.25">
      <c r="A99" t="s">
        <v>99</v>
      </c>
      <c r="B99">
        <v>113</v>
      </c>
      <c r="C99" t="s">
        <v>378</v>
      </c>
      <c r="D99">
        <v>67.895121951219522</v>
      </c>
      <c r="E99">
        <v>69.102439024390264</v>
      </c>
    </row>
    <row r="100" spans="1:5" x14ac:dyDescent="0.25">
      <c r="A100" t="s">
        <v>100</v>
      </c>
      <c r="B100">
        <v>120</v>
      </c>
      <c r="C100" t="s">
        <v>380</v>
      </c>
      <c r="D100">
        <v>65.659560975609764</v>
      </c>
      <c r="E100">
        <v>66.651512195121967</v>
      </c>
    </row>
    <row r="101" spans="1:5" x14ac:dyDescent="0.25">
      <c r="A101" t="s">
        <v>101</v>
      </c>
      <c r="B101">
        <v>119</v>
      </c>
      <c r="C101" t="s">
        <v>101</v>
      </c>
      <c r="D101">
        <v>71.019512195121962</v>
      </c>
      <c r="E101">
        <v>73.080487804878061</v>
      </c>
    </row>
    <row r="102" spans="1:5" x14ac:dyDescent="0.25">
      <c r="A102" t="s">
        <v>102</v>
      </c>
      <c r="B102">
        <v>121</v>
      </c>
      <c r="C102" t="s">
        <v>102</v>
      </c>
      <c r="D102">
        <v>71.862853658536594</v>
      </c>
      <c r="E102">
        <v>72.229780487804888</v>
      </c>
    </row>
    <row r="103" spans="1:5" x14ac:dyDescent="0.25">
      <c r="A103" t="s">
        <v>103</v>
      </c>
      <c r="B103">
        <v>122</v>
      </c>
      <c r="C103" t="s">
        <v>103</v>
      </c>
      <c r="D103">
        <v>45.215024390243904</v>
      </c>
      <c r="E103">
        <v>46.66936585365854</v>
      </c>
    </row>
    <row r="104" spans="1:5" x14ac:dyDescent="0.25">
      <c r="A104" t="s">
        <v>104</v>
      </c>
      <c r="B104">
        <v>123</v>
      </c>
      <c r="C104" t="s">
        <v>104</v>
      </c>
      <c r="D104">
        <v>53.88885365853659</v>
      </c>
      <c r="E104">
        <v>55.479195121951221</v>
      </c>
    </row>
    <row r="105" spans="1:5" x14ac:dyDescent="0.25">
      <c r="A105" t="s">
        <v>105</v>
      </c>
      <c r="B105">
        <v>124</v>
      </c>
      <c r="C105" t="s">
        <v>105</v>
      </c>
      <c r="D105">
        <v>74.102926829268299</v>
      </c>
      <c r="E105">
        <v>74.54556097560976</v>
      </c>
    </row>
    <row r="106" spans="1:5" x14ac:dyDescent="0.25">
      <c r="A106" t="s">
        <v>106</v>
      </c>
      <c r="B106">
        <v>126</v>
      </c>
      <c r="C106" t="s">
        <v>106</v>
      </c>
      <c r="D106">
        <v>70.90000000000002</v>
      </c>
      <c r="E106">
        <v>72.91463414634147</v>
      </c>
    </row>
    <row r="107" spans="1:5" x14ac:dyDescent="0.25">
      <c r="A107" t="s">
        <v>107</v>
      </c>
      <c r="B107">
        <v>256</v>
      </c>
      <c r="C107" t="s">
        <v>107</v>
      </c>
      <c r="D107">
        <v>80.087804878048786</v>
      </c>
      <c r="E107">
        <v>80.087804878048786</v>
      </c>
    </row>
    <row r="108" spans="1:5" x14ac:dyDescent="0.25">
      <c r="A108" t="s">
        <v>108</v>
      </c>
      <c r="B108">
        <v>129</v>
      </c>
      <c r="C108" t="s">
        <v>108</v>
      </c>
      <c r="D108">
        <v>65.375560975609758</v>
      </c>
      <c r="E108">
        <v>66.191365853658539</v>
      </c>
    </row>
    <row r="109" spans="1:5" x14ac:dyDescent="0.25">
      <c r="A109" t="s">
        <v>109</v>
      </c>
      <c r="B109">
        <v>130</v>
      </c>
      <c r="C109" t="s">
        <v>109</v>
      </c>
      <c r="D109">
        <v>50.862317073170736</v>
      </c>
      <c r="E109">
        <v>52.680951219512195</v>
      </c>
    </row>
    <row r="110" spans="1:5" x14ac:dyDescent="0.25">
      <c r="A110" t="s">
        <v>110</v>
      </c>
      <c r="B110">
        <v>131</v>
      </c>
      <c r="C110" t="s">
        <v>110</v>
      </c>
      <c r="D110">
        <v>73.359048780487811</v>
      </c>
      <c r="E110">
        <v>73.790804878048789</v>
      </c>
    </row>
    <row r="111" spans="1:5" x14ac:dyDescent="0.25">
      <c r="A111" t="s">
        <v>111</v>
      </c>
      <c r="B111">
        <v>132</v>
      </c>
      <c r="C111" t="s">
        <v>111</v>
      </c>
      <c r="D111">
        <v>75.387024390243923</v>
      </c>
      <c r="E111">
        <v>76.19565853658537</v>
      </c>
    </row>
    <row r="112" spans="1:5" x14ac:dyDescent="0.25">
      <c r="A112" t="s">
        <v>112</v>
      </c>
      <c r="B112">
        <v>133</v>
      </c>
      <c r="C112" t="s">
        <v>112</v>
      </c>
      <c r="D112">
        <v>49.710756097560981</v>
      </c>
      <c r="E112">
        <v>50.53604878048781</v>
      </c>
    </row>
    <row r="113" spans="1:5" x14ac:dyDescent="0.25">
      <c r="A113" t="s">
        <v>113</v>
      </c>
      <c r="B113">
        <v>134</v>
      </c>
      <c r="C113" t="s">
        <v>113</v>
      </c>
      <c r="D113">
        <v>79.443902439024399</v>
      </c>
      <c r="E113">
        <v>79.895121951219537</v>
      </c>
    </row>
    <row r="114" spans="1:5" x14ac:dyDescent="0.25">
      <c r="A114" t="s">
        <v>114</v>
      </c>
      <c r="B114">
        <v>136</v>
      </c>
      <c r="C114" t="s">
        <v>114</v>
      </c>
      <c r="D114">
        <v>57.470268292682938</v>
      </c>
      <c r="E114">
        <v>57.919634146341473</v>
      </c>
    </row>
    <row r="115" spans="1:5" x14ac:dyDescent="0.25">
      <c r="A115" t="s">
        <v>115</v>
      </c>
      <c r="B115">
        <v>137</v>
      </c>
      <c r="C115" t="s">
        <v>115</v>
      </c>
      <c r="D115">
        <v>72.57073170731708</v>
      </c>
      <c r="E115">
        <v>72.882439024390251</v>
      </c>
    </row>
    <row r="116" spans="1:5" x14ac:dyDescent="0.25">
      <c r="A116" t="s">
        <v>116</v>
      </c>
      <c r="B116">
        <v>138</v>
      </c>
      <c r="C116" t="s">
        <v>116</v>
      </c>
      <c r="D116">
        <v>75.99714634146342</v>
      </c>
      <c r="E116">
        <v>76.465560975609762</v>
      </c>
    </row>
    <row r="117" spans="1:5" x14ac:dyDescent="0.25">
      <c r="C117" t="s">
        <v>400</v>
      </c>
      <c r="D117">
        <v>68.227487804878066</v>
      </c>
      <c r="E117">
        <v>68.583048780487815</v>
      </c>
    </row>
    <row r="118" spans="1:5" x14ac:dyDescent="0.25">
      <c r="C118" t="s">
        <v>268</v>
      </c>
    </row>
    <row r="119" spans="1:5" x14ac:dyDescent="0.25">
      <c r="A119" t="s">
        <v>117</v>
      </c>
      <c r="B119">
        <v>141</v>
      </c>
      <c r="C119" t="s">
        <v>117</v>
      </c>
      <c r="D119">
        <v>67.057560975609761</v>
      </c>
      <c r="E119">
        <v>67.864121951219502</v>
      </c>
    </row>
    <row r="120" spans="1:5" x14ac:dyDescent="0.25">
      <c r="A120" t="s">
        <v>118</v>
      </c>
      <c r="B120">
        <v>273</v>
      </c>
      <c r="C120" t="s">
        <v>118</v>
      </c>
      <c r="D120">
        <v>73.969536585365844</v>
      </c>
      <c r="E120">
        <v>74.150073170731716</v>
      </c>
    </row>
    <row r="121" spans="1:5" x14ac:dyDescent="0.25">
      <c r="A121" t="s">
        <v>119</v>
      </c>
      <c r="B121">
        <v>143</v>
      </c>
      <c r="C121" t="s">
        <v>119</v>
      </c>
      <c r="D121">
        <v>71.019121951219518</v>
      </c>
      <c r="E121">
        <v>71.589414634146351</v>
      </c>
    </row>
    <row r="122" spans="1:5" x14ac:dyDescent="0.25">
      <c r="A122" t="s">
        <v>120</v>
      </c>
      <c r="B122">
        <v>144</v>
      </c>
      <c r="C122" t="s">
        <v>120</v>
      </c>
      <c r="D122">
        <v>48.560585365853662</v>
      </c>
      <c r="E122">
        <v>49.278024390243907</v>
      </c>
    </row>
    <row r="123" spans="1:5" x14ac:dyDescent="0.25">
      <c r="A123" t="s">
        <v>121</v>
      </c>
      <c r="B123">
        <v>28</v>
      </c>
      <c r="C123" t="s">
        <v>121</v>
      </c>
      <c r="D123">
        <v>63.41817073170732</v>
      </c>
      <c r="E123">
        <v>64.19951219512194</v>
      </c>
    </row>
    <row r="124" spans="1:5" x14ac:dyDescent="0.25">
      <c r="A124" t="s">
        <v>122</v>
      </c>
      <c r="B124">
        <v>147</v>
      </c>
      <c r="C124" t="s">
        <v>122</v>
      </c>
      <c r="D124">
        <v>60.223268292682931</v>
      </c>
      <c r="E124">
        <v>61.618585365853654</v>
      </c>
    </row>
    <row r="125" spans="1:5" x14ac:dyDescent="0.25">
      <c r="A125" t="s">
        <v>123</v>
      </c>
      <c r="B125">
        <v>149</v>
      </c>
      <c r="C125" t="s">
        <v>123</v>
      </c>
      <c r="D125">
        <v>66.966097560975626</v>
      </c>
      <c r="E125">
        <v>68.001682926829289</v>
      </c>
    </row>
    <row r="126" spans="1:5" x14ac:dyDescent="0.25">
      <c r="A126" t="s">
        <v>124</v>
      </c>
      <c r="B126">
        <v>150</v>
      </c>
    </row>
    <row r="127" spans="1:5" x14ac:dyDescent="0.25">
      <c r="A127" t="s">
        <v>125</v>
      </c>
      <c r="B127">
        <v>151</v>
      </c>
      <c r="C127" t="s">
        <v>124</v>
      </c>
      <c r="D127">
        <v>80.097560975609753</v>
      </c>
      <c r="E127">
        <v>80.548780487804891</v>
      </c>
    </row>
    <row r="128" spans="1:5" x14ac:dyDescent="0.25">
      <c r="A128" t="s">
        <v>126</v>
      </c>
      <c r="B128">
        <v>153</v>
      </c>
      <c r="C128" t="s">
        <v>126</v>
      </c>
      <c r="D128">
        <v>75.94634146341464</v>
      </c>
      <c r="E128">
        <v>76.283902439024402</v>
      </c>
    </row>
    <row r="129" spans="1:5" x14ac:dyDescent="0.25">
      <c r="A129" t="s">
        <v>127</v>
      </c>
      <c r="B129">
        <v>156</v>
      </c>
      <c r="C129" t="s">
        <v>127</v>
      </c>
      <c r="D129">
        <v>80.151219512195127</v>
      </c>
      <c r="E129">
        <v>80.292195121951224</v>
      </c>
    </row>
    <row r="130" spans="1:5" x14ac:dyDescent="0.25">
      <c r="A130" t="s">
        <v>128</v>
      </c>
      <c r="B130">
        <v>157</v>
      </c>
      <c r="C130" t="s">
        <v>128</v>
      </c>
      <c r="D130">
        <v>72.759390243902445</v>
      </c>
      <c r="E130">
        <v>73.434439024390258</v>
      </c>
    </row>
    <row r="131" spans="1:5" x14ac:dyDescent="0.25">
      <c r="A131" t="s">
        <v>129</v>
      </c>
      <c r="B131">
        <v>158</v>
      </c>
      <c r="C131" t="s">
        <v>129</v>
      </c>
      <c r="D131">
        <v>52.818146341463418</v>
      </c>
      <c r="E131">
        <v>53.815829268292688</v>
      </c>
    </row>
    <row r="132" spans="1:5" x14ac:dyDescent="0.25">
      <c r="A132" t="s">
        <v>130</v>
      </c>
      <c r="B132">
        <v>159</v>
      </c>
      <c r="C132" t="s">
        <v>130</v>
      </c>
      <c r="D132">
        <v>49.999487804878058</v>
      </c>
      <c r="E132">
        <v>50.949414634146351</v>
      </c>
    </row>
    <row r="133" spans="1:5" x14ac:dyDescent="0.25">
      <c r="A133" t="s">
        <v>131</v>
      </c>
      <c r="B133">
        <v>162</v>
      </c>
      <c r="C133" t="s">
        <v>131</v>
      </c>
      <c r="D133">
        <v>80.395121951219522</v>
      </c>
      <c r="E133">
        <v>80.795121951219514</v>
      </c>
    </row>
    <row r="134" spans="1:5" x14ac:dyDescent="0.25">
      <c r="C134" t="s">
        <v>244</v>
      </c>
      <c r="D134">
        <v>73.108878048780497</v>
      </c>
      <c r="E134">
        <v>73.004097560975623</v>
      </c>
    </row>
    <row r="135" spans="1:5" x14ac:dyDescent="0.25">
      <c r="A135" t="s">
        <v>133</v>
      </c>
      <c r="B135">
        <v>165</v>
      </c>
      <c r="C135" t="s">
        <v>133</v>
      </c>
      <c r="D135">
        <v>64.50253658536586</v>
      </c>
      <c r="E135">
        <v>64.955219512195143</v>
      </c>
    </row>
    <row r="136" spans="1:5" x14ac:dyDescent="0.25">
      <c r="A136" t="s">
        <v>134</v>
      </c>
      <c r="B136">
        <v>166</v>
      </c>
      <c r="C136" t="s">
        <v>134</v>
      </c>
      <c r="D136">
        <v>75.459487804878052</v>
      </c>
      <c r="E136">
        <v>75.80124390243904</v>
      </c>
    </row>
    <row r="137" spans="1:5" x14ac:dyDescent="0.25">
      <c r="C137" t="s">
        <v>247</v>
      </c>
      <c r="D137">
        <v>61.323902439024394</v>
      </c>
      <c r="E137">
        <v>62.073902439024394</v>
      </c>
    </row>
    <row r="138" spans="1:5" x14ac:dyDescent="0.25">
      <c r="A138" t="s">
        <v>135</v>
      </c>
      <c r="B138">
        <v>169</v>
      </c>
      <c r="C138" t="s">
        <v>135</v>
      </c>
      <c r="D138">
        <v>71.658658536585378</v>
      </c>
      <c r="E138">
        <v>72.068317073170732</v>
      </c>
    </row>
    <row r="139" spans="1:5" x14ac:dyDescent="0.25">
      <c r="A139" t="s">
        <v>136</v>
      </c>
      <c r="B139">
        <v>170</v>
      </c>
      <c r="C139" t="s">
        <v>136</v>
      </c>
      <c r="D139">
        <v>73.050390243902442</v>
      </c>
      <c r="E139">
        <v>73.543073170731702</v>
      </c>
    </row>
    <row r="140" spans="1:5" x14ac:dyDescent="0.25">
      <c r="A140" t="s">
        <v>137</v>
      </c>
      <c r="B140">
        <v>171</v>
      </c>
      <c r="C140" t="s">
        <v>137</v>
      </c>
      <c r="D140">
        <v>67.780097560975619</v>
      </c>
      <c r="E140">
        <v>68.225512195121965</v>
      </c>
    </row>
    <row r="141" spans="1:5" x14ac:dyDescent="0.25">
      <c r="A141" t="s">
        <v>138</v>
      </c>
      <c r="B141">
        <v>173</v>
      </c>
      <c r="C141" t="s">
        <v>138</v>
      </c>
      <c r="D141">
        <v>75.243902439024396</v>
      </c>
      <c r="E141">
        <v>75.695121951219519</v>
      </c>
    </row>
    <row r="142" spans="1:5" x14ac:dyDescent="0.25">
      <c r="A142" t="s">
        <v>139</v>
      </c>
      <c r="B142">
        <v>174</v>
      </c>
      <c r="C142" t="s">
        <v>139</v>
      </c>
      <c r="D142">
        <v>78.321951219512201</v>
      </c>
      <c r="E142">
        <v>78.72682926829269</v>
      </c>
    </row>
    <row r="143" spans="1:5" x14ac:dyDescent="0.25">
      <c r="C143" t="s">
        <v>249</v>
      </c>
      <c r="D143">
        <v>78.425853658536596</v>
      </c>
      <c r="E143">
        <v>78.806975609756108</v>
      </c>
    </row>
    <row r="144" spans="1:5" x14ac:dyDescent="0.25">
      <c r="C144" t="s">
        <v>250</v>
      </c>
      <c r="D144">
        <v>77.604439024390246</v>
      </c>
      <c r="E144">
        <v>77.939195121951229</v>
      </c>
    </row>
    <row r="145" spans="1:5" x14ac:dyDescent="0.25">
      <c r="A145" t="s">
        <v>140</v>
      </c>
      <c r="B145">
        <v>117</v>
      </c>
      <c r="C145" t="s">
        <v>375</v>
      </c>
      <c r="D145">
        <v>79.349512195121946</v>
      </c>
      <c r="E145">
        <v>80.297317073170731</v>
      </c>
    </row>
    <row r="146" spans="1:5" x14ac:dyDescent="0.25">
      <c r="A146" t="s">
        <v>141</v>
      </c>
      <c r="B146">
        <v>146</v>
      </c>
      <c r="C146" t="s">
        <v>402</v>
      </c>
      <c r="D146">
        <v>68.123902439024391</v>
      </c>
      <c r="E146">
        <v>68.611439024390265</v>
      </c>
    </row>
    <row r="147" spans="1:5" x14ac:dyDescent="0.25">
      <c r="A147" t="s">
        <v>142</v>
      </c>
      <c r="B147">
        <v>183</v>
      </c>
      <c r="C147" t="s">
        <v>142</v>
      </c>
      <c r="D147">
        <v>72.565853658536582</v>
      </c>
      <c r="E147">
        <v>73.309756097560978</v>
      </c>
    </row>
    <row r="148" spans="1:5" x14ac:dyDescent="0.25">
      <c r="A148" t="s">
        <v>143</v>
      </c>
      <c r="B148">
        <v>185</v>
      </c>
      <c r="C148" t="s">
        <v>143</v>
      </c>
      <c r="D148">
        <v>67.497560975609758</v>
      </c>
      <c r="E148">
        <v>68.604878048780492</v>
      </c>
    </row>
    <row r="149" spans="1:5" x14ac:dyDescent="0.25">
      <c r="A149" t="s">
        <v>144</v>
      </c>
      <c r="B149">
        <v>184</v>
      </c>
      <c r="C149" t="s">
        <v>144</v>
      </c>
      <c r="D149">
        <v>53.659731707317086</v>
      </c>
      <c r="E149">
        <v>54.665804878048782</v>
      </c>
    </row>
    <row r="150" spans="1:5" x14ac:dyDescent="0.25">
      <c r="A150" t="s">
        <v>145</v>
      </c>
      <c r="B150">
        <v>188</v>
      </c>
      <c r="C150" t="s">
        <v>449</v>
      </c>
    </row>
    <row r="151" spans="1:5" x14ac:dyDescent="0.25">
      <c r="A151" t="s">
        <v>146</v>
      </c>
      <c r="B151">
        <v>189</v>
      </c>
      <c r="C151" t="s">
        <v>451</v>
      </c>
      <c r="D151">
        <v>73.723219512195129</v>
      </c>
      <c r="E151">
        <v>74.23807317073171</v>
      </c>
    </row>
    <row r="152" spans="1:5" x14ac:dyDescent="0.25">
      <c r="A152" t="s">
        <v>147</v>
      </c>
      <c r="B152">
        <v>191</v>
      </c>
      <c r="C152" t="s">
        <v>453</v>
      </c>
      <c r="D152">
        <v>71.515463414634141</v>
      </c>
      <c r="E152">
        <v>71.921268292682939</v>
      </c>
    </row>
    <row r="153" spans="1:5" x14ac:dyDescent="0.25">
      <c r="A153" t="s">
        <v>148</v>
      </c>
      <c r="B153">
        <v>244</v>
      </c>
      <c r="C153" t="s">
        <v>148</v>
      </c>
      <c r="D153">
        <v>71.556365853658548</v>
      </c>
      <c r="E153">
        <v>72.063560975609761</v>
      </c>
    </row>
    <row r="154" spans="1:5" x14ac:dyDescent="0.25">
      <c r="A154" t="s">
        <v>149</v>
      </c>
      <c r="B154">
        <v>193</v>
      </c>
      <c r="C154" t="s">
        <v>149</v>
      </c>
      <c r="D154">
        <v>63.638951219512208</v>
      </c>
      <c r="E154">
        <v>64.107536585365864</v>
      </c>
    </row>
    <row r="155" spans="1:5" x14ac:dyDescent="0.25">
      <c r="A155" t="s">
        <v>150</v>
      </c>
      <c r="B155">
        <v>194</v>
      </c>
      <c r="C155" t="s">
        <v>150</v>
      </c>
      <c r="D155">
        <v>73.163121951219509</v>
      </c>
      <c r="E155">
        <v>73.632170731707319</v>
      </c>
    </row>
    <row r="156" spans="1:5" x14ac:dyDescent="0.25">
      <c r="A156" t="s">
        <v>151</v>
      </c>
      <c r="B156">
        <v>195</v>
      </c>
      <c r="C156" t="s">
        <v>151</v>
      </c>
      <c r="D156">
        <v>57.987219512195125</v>
      </c>
      <c r="E156">
        <v>58.632317073170739</v>
      </c>
    </row>
    <row r="157" spans="1:5" x14ac:dyDescent="0.25">
      <c r="A157" t="s">
        <v>152</v>
      </c>
      <c r="B157">
        <v>272</v>
      </c>
      <c r="C157" t="s">
        <v>152</v>
      </c>
      <c r="D157">
        <v>73.3829268292683</v>
      </c>
      <c r="E157">
        <v>73.685365853658553</v>
      </c>
    </row>
    <row r="158" spans="1:5" x14ac:dyDescent="0.25">
      <c r="A158" t="s">
        <v>153</v>
      </c>
      <c r="B158">
        <v>196</v>
      </c>
      <c r="C158" t="s">
        <v>153</v>
      </c>
      <c r="D158">
        <v>73.192682926829278</v>
      </c>
      <c r="E158">
        <v>73.03414634146344</v>
      </c>
    </row>
    <row r="159" spans="1:5" x14ac:dyDescent="0.25">
      <c r="A159" t="s">
        <v>154</v>
      </c>
      <c r="B159">
        <v>197</v>
      </c>
      <c r="C159" t="s">
        <v>154</v>
      </c>
      <c r="D159">
        <v>45.795878048780494</v>
      </c>
      <c r="E159">
        <v>46.957682926829271</v>
      </c>
    </row>
    <row r="160" spans="1:5" x14ac:dyDescent="0.25">
      <c r="C160" t="s">
        <v>256</v>
      </c>
      <c r="D160">
        <v>80.441463414634157</v>
      </c>
      <c r="E160">
        <v>81.292682926829272</v>
      </c>
    </row>
    <row r="161" spans="1:5" x14ac:dyDescent="0.25">
      <c r="A161" t="s">
        <v>155</v>
      </c>
      <c r="B161">
        <v>199</v>
      </c>
      <c r="C161" t="s">
        <v>441</v>
      </c>
      <c r="D161">
        <v>74.207317073170742</v>
      </c>
      <c r="E161">
        <v>74.909756097560987</v>
      </c>
    </row>
    <row r="162" spans="1:5" x14ac:dyDescent="0.25">
      <c r="A162" t="s">
        <v>156</v>
      </c>
      <c r="B162">
        <v>198</v>
      </c>
      <c r="C162" t="s">
        <v>156</v>
      </c>
      <c r="D162">
        <v>78.560975609756113</v>
      </c>
      <c r="E162">
        <v>78.970731707317071</v>
      </c>
    </row>
    <row r="163" spans="1:5" x14ac:dyDescent="0.25">
      <c r="A163" t="s">
        <v>157</v>
      </c>
      <c r="B163">
        <v>25</v>
      </c>
      <c r="C163" t="s">
        <v>157</v>
      </c>
      <c r="D163">
        <v>66.28378048780489</v>
      </c>
      <c r="E163">
        <v>67.067121951219505</v>
      </c>
    </row>
    <row r="164" spans="1:5" x14ac:dyDescent="0.25">
      <c r="C164" t="s">
        <v>257</v>
      </c>
      <c r="D164">
        <v>50.21117073170732</v>
      </c>
      <c r="E164">
        <v>50.630902439024396</v>
      </c>
    </row>
    <row r="165" spans="1:5" x14ac:dyDescent="0.25">
      <c r="A165" t="s">
        <v>9</v>
      </c>
      <c r="B165">
        <v>202</v>
      </c>
      <c r="C165" t="s">
        <v>9</v>
      </c>
      <c r="D165">
        <v>51.00365853658537</v>
      </c>
      <c r="E165">
        <v>51.611317073170738</v>
      </c>
    </row>
    <row r="166" spans="1:5" x14ac:dyDescent="0.25">
      <c r="A166" t="s">
        <v>158</v>
      </c>
      <c r="B166">
        <v>203</v>
      </c>
      <c r="C166" t="s">
        <v>158</v>
      </c>
      <c r="D166">
        <v>80.873170731707319</v>
      </c>
      <c r="E166">
        <v>81.475609756097555</v>
      </c>
    </row>
    <row r="167" spans="1:5" x14ac:dyDescent="0.25">
      <c r="A167" t="s">
        <v>159</v>
      </c>
      <c r="B167">
        <v>38</v>
      </c>
      <c r="C167" t="s">
        <v>159</v>
      </c>
      <c r="D167">
        <v>74.312073170731708</v>
      </c>
      <c r="E167">
        <v>74.566609756097577</v>
      </c>
    </row>
    <row r="168" spans="1:5" x14ac:dyDescent="0.25">
      <c r="A168" t="s">
        <v>160</v>
      </c>
      <c r="B168">
        <v>206</v>
      </c>
      <c r="C168" t="s">
        <v>160</v>
      </c>
      <c r="D168">
        <v>60.178609756097572</v>
      </c>
      <c r="E168">
        <v>60.785463414634151</v>
      </c>
    </row>
    <row r="169" spans="1:5" x14ac:dyDescent="0.25">
      <c r="A169" t="s">
        <v>161</v>
      </c>
      <c r="B169">
        <v>207</v>
      </c>
      <c r="C169" t="s">
        <v>161</v>
      </c>
      <c r="D169">
        <v>69.468414634146356</v>
      </c>
      <c r="E169">
        <v>70.067024390243915</v>
      </c>
    </row>
    <row r="170" spans="1:5" x14ac:dyDescent="0.25">
      <c r="A170" t="s">
        <v>162</v>
      </c>
      <c r="B170">
        <v>209</v>
      </c>
      <c r="C170" t="s">
        <v>162</v>
      </c>
      <c r="D170">
        <v>46.769512195121955</v>
      </c>
      <c r="E170">
        <v>47.888829268292689</v>
      </c>
    </row>
    <row r="171" spans="1:5" x14ac:dyDescent="0.25">
      <c r="A171" t="s">
        <v>163</v>
      </c>
      <c r="B171">
        <v>210</v>
      </c>
      <c r="C171" t="s">
        <v>163</v>
      </c>
      <c r="D171">
        <v>80.90000000000002</v>
      </c>
      <c r="E171">
        <v>81.351219512195129</v>
      </c>
    </row>
    <row r="172" spans="1:5" x14ac:dyDescent="0.25">
      <c r="A172" t="s">
        <v>164</v>
      </c>
      <c r="B172">
        <v>211</v>
      </c>
      <c r="C172" t="s">
        <v>164</v>
      </c>
      <c r="D172">
        <v>81.741463414634154</v>
      </c>
      <c r="E172">
        <v>82.043902439024393</v>
      </c>
    </row>
    <row r="173" spans="1:5" x14ac:dyDescent="0.25">
      <c r="A173" t="s">
        <v>165</v>
      </c>
      <c r="B173">
        <v>212</v>
      </c>
      <c r="C173" t="s">
        <v>165</v>
      </c>
      <c r="D173">
        <v>75.258780487804898</v>
      </c>
      <c r="E173">
        <v>75.56034146341463</v>
      </c>
    </row>
    <row r="174" spans="1:5" x14ac:dyDescent="0.25">
      <c r="A174" t="s">
        <v>166</v>
      </c>
      <c r="B174">
        <v>208</v>
      </c>
      <c r="C174" t="s">
        <v>166</v>
      </c>
      <c r="D174">
        <v>66.323780487804882</v>
      </c>
      <c r="E174">
        <v>66.967682926829269</v>
      </c>
    </row>
    <row r="175" spans="1:5" x14ac:dyDescent="0.25">
      <c r="A175" t="s">
        <v>179</v>
      </c>
      <c r="B175">
        <v>215</v>
      </c>
      <c r="C175" t="s">
        <v>462</v>
      </c>
      <c r="D175">
        <v>54.942512195121964</v>
      </c>
      <c r="E175">
        <v>56.589731707317078</v>
      </c>
    </row>
    <row r="176" spans="1:5" x14ac:dyDescent="0.25">
      <c r="A176" t="s">
        <v>167</v>
      </c>
      <c r="B176">
        <v>216</v>
      </c>
      <c r="C176" t="s">
        <v>167</v>
      </c>
      <c r="D176">
        <v>73.46590243902439</v>
      </c>
      <c r="E176">
        <v>73.768024390243909</v>
      </c>
    </row>
    <row r="177" spans="1:5" x14ac:dyDescent="0.25">
      <c r="A177" t="s">
        <v>168</v>
      </c>
      <c r="B177">
        <v>154</v>
      </c>
      <c r="C177" t="s">
        <v>389</v>
      </c>
      <c r="D177">
        <v>74.090609756097564</v>
      </c>
      <c r="E177">
        <v>74.443878048780491</v>
      </c>
    </row>
    <row r="178" spans="1:5" x14ac:dyDescent="0.25">
      <c r="A178" t="s">
        <v>169</v>
      </c>
      <c r="B178">
        <v>176</v>
      </c>
      <c r="C178" t="s">
        <v>169</v>
      </c>
      <c r="D178">
        <v>60.623658536585374</v>
      </c>
      <c r="E178">
        <v>61.542170731707323</v>
      </c>
    </row>
    <row r="179" spans="1:5" x14ac:dyDescent="0.25">
      <c r="A179" t="s">
        <v>170</v>
      </c>
      <c r="B179">
        <v>217</v>
      </c>
      <c r="C179" t="s">
        <v>170</v>
      </c>
      <c r="D179">
        <v>55.626195121951227</v>
      </c>
      <c r="E179">
        <v>56.202804878048795</v>
      </c>
    </row>
    <row r="180" spans="1:5" x14ac:dyDescent="0.25">
      <c r="C180" t="s">
        <v>259</v>
      </c>
      <c r="D180">
        <v>71.738048780487802</v>
      </c>
      <c r="E180">
        <v>72.013878048780484</v>
      </c>
    </row>
    <row r="181" spans="1:5" x14ac:dyDescent="0.25">
      <c r="A181" t="s">
        <v>171</v>
      </c>
      <c r="B181">
        <v>220</v>
      </c>
      <c r="C181" t="s">
        <v>171</v>
      </c>
      <c r="D181">
        <v>69.066146341463423</v>
      </c>
      <c r="E181">
        <v>69.53609756097562</v>
      </c>
    </row>
    <row r="182" spans="1:5" x14ac:dyDescent="0.25">
      <c r="A182" t="s">
        <v>172</v>
      </c>
      <c r="B182">
        <v>222</v>
      </c>
      <c r="C182" t="s">
        <v>172</v>
      </c>
      <c r="D182">
        <v>74.202439024390259</v>
      </c>
      <c r="E182">
        <v>74.451219512195124</v>
      </c>
    </row>
    <row r="183" spans="1:5" x14ac:dyDescent="0.25">
      <c r="A183" t="s">
        <v>173</v>
      </c>
      <c r="B183">
        <v>223</v>
      </c>
      <c r="C183" t="s">
        <v>173</v>
      </c>
      <c r="D183">
        <v>72.810658536585379</v>
      </c>
      <c r="E183">
        <v>73.424634146341475</v>
      </c>
    </row>
    <row r="184" spans="1:5" x14ac:dyDescent="0.25">
      <c r="A184" t="s">
        <v>174</v>
      </c>
      <c r="B184">
        <v>213</v>
      </c>
      <c r="C184" t="s">
        <v>174</v>
      </c>
      <c r="D184">
        <v>64.598317073170733</v>
      </c>
      <c r="E184">
        <v>64.759951219512203</v>
      </c>
    </row>
    <row r="185" spans="1:5" x14ac:dyDescent="0.25">
      <c r="A185" t="s">
        <v>175</v>
      </c>
      <c r="B185">
        <v>226</v>
      </c>
      <c r="C185" t="s">
        <v>175</v>
      </c>
      <c r="D185">
        <v>51.729682926829277</v>
      </c>
      <c r="E185">
        <v>53.070585365853667</v>
      </c>
    </row>
    <row r="186" spans="1:5" x14ac:dyDescent="0.25">
      <c r="A186" t="s">
        <v>176</v>
      </c>
      <c r="B186">
        <v>230</v>
      </c>
      <c r="C186" t="s">
        <v>176</v>
      </c>
      <c r="D186">
        <v>68.222195121951231</v>
      </c>
      <c r="E186">
        <v>69.19</v>
      </c>
    </row>
    <row r="187" spans="1:5" x14ac:dyDescent="0.25">
      <c r="A187" t="s">
        <v>177</v>
      </c>
      <c r="B187">
        <v>225</v>
      </c>
      <c r="C187" t="s">
        <v>177</v>
      </c>
      <c r="D187">
        <v>76.038439024390257</v>
      </c>
      <c r="E187">
        <v>76.399560975609759</v>
      </c>
    </row>
    <row r="188" spans="1:5" x14ac:dyDescent="0.25">
      <c r="A188" t="s">
        <v>178</v>
      </c>
      <c r="B188">
        <v>229</v>
      </c>
      <c r="C188" t="s">
        <v>178</v>
      </c>
      <c r="D188">
        <v>79.448780487804882</v>
      </c>
      <c r="E188">
        <v>80.051219512195118</v>
      </c>
    </row>
    <row r="189" spans="1:5" x14ac:dyDescent="0.25">
      <c r="A189" t="s">
        <v>180</v>
      </c>
      <c r="B189">
        <v>231</v>
      </c>
      <c r="C189" t="s">
        <v>476</v>
      </c>
      <c r="D189">
        <v>77.839024390243921</v>
      </c>
      <c r="E189">
        <v>78.090243902439028</v>
      </c>
    </row>
    <row r="190" spans="1:5" x14ac:dyDescent="0.25">
      <c r="A190" t="s">
        <v>181</v>
      </c>
      <c r="B190">
        <v>234</v>
      </c>
      <c r="C190" t="s">
        <v>181</v>
      </c>
      <c r="D190">
        <v>75.855121951219516</v>
      </c>
      <c r="E190">
        <v>76.111219512195134</v>
      </c>
    </row>
    <row r="191" spans="1:5" x14ac:dyDescent="0.25">
      <c r="A191" t="s">
        <v>182</v>
      </c>
      <c r="B191">
        <v>235</v>
      </c>
      <c r="C191" t="s">
        <v>182</v>
      </c>
      <c r="D191">
        <v>67.411292682926842</v>
      </c>
      <c r="E191">
        <v>67.76470731707316</v>
      </c>
    </row>
    <row r="192" spans="1:5" x14ac:dyDescent="0.25">
      <c r="A192" t="s">
        <v>183</v>
      </c>
      <c r="B192">
        <v>155</v>
      </c>
      <c r="C192" t="s">
        <v>183</v>
      </c>
      <c r="D192">
        <v>69.944658536585365</v>
      </c>
      <c r="E192">
        <v>70.535024390243905</v>
      </c>
    </row>
    <row r="193" spans="1:5" x14ac:dyDescent="0.25">
      <c r="A193" t="s">
        <v>184</v>
      </c>
      <c r="B193">
        <v>236</v>
      </c>
      <c r="C193" t="s">
        <v>481</v>
      </c>
      <c r="D193">
        <v>73.562439024390244</v>
      </c>
      <c r="E193">
        <v>73.942439024390254</v>
      </c>
    </row>
    <row r="194" spans="1:5" x14ac:dyDescent="0.25">
      <c r="A194" t="s">
        <v>185</v>
      </c>
      <c r="B194">
        <v>237</v>
      </c>
      <c r="C194" t="s">
        <v>483</v>
      </c>
      <c r="D194">
        <v>74.165341463414634</v>
      </c>
      <c r="E194">
        <v>74.605585365853656</v>
      </c>
    </row>
    <row r="195" spans="1:5" x14ac:dyDescent="0.25">
      <c r="C195" t="s">
        <v>485</v>
      </c>
      <c r="D195">
        <v>78.794390243902455</v>
      </c>
      <c r="E195">
        <v>79.069829268292679</v>
      </c>
    </row>
    <row r="196" spans="1:5" x14ac:dyDescent="0.25">
      <c r="A196" t="s">
        <v>132</v>
      </c>
      <c r="B196">
        <v>299</v>
      </c>
      <c r="C196" t="s">
        <v>487</v>
      </c>
      <c r="D196">
        <v>72.09358536585367</v>
      </c>
      <c r="E196">
        <v>72.456951219512192</v>
      </c>
    </row>
    <row r="197" spans="1:5" x14ac:dyDescent="0.25">
      <c r="A197" t="s">
        <v>186</v>
      </c>
      <c r="B197">
        <v>249</v>
      </c>
      <c r="C197" t="s">
        <v>489</v>
      </c>
      <c r="D197">
        <v>63.665341463414634</v>
      </c>
      <c r="E197">
        <v>64.593756097560984</v>
      </c>
    </row>
    <row r="198" spans="1:5" x14ac:dyDescent="0.25">
      <c r="A198" t="s">
        <v>187</v>
      </c>
      <c r="B198">
        <v>251</v>
      </c>
      <c r="C198" t="s">
        <v>187</v>
      </c>
      <c r="D198">
        <v>46.197634146341471</v>
      </c>
      <c r="E198">
        <v>47.814536585365857</v>
      </c>
    </row>
    <row r="199" spans="1:5" x14ac:dyDescent="0.25">
      <c r="A199" t="s">
        <v>188</v>
      </c>
      <c r="B199">
        <v>181</v>
      </c>
      <c r="C199" t="s">
        <v>188</v>
      </c>
      <c r="D199">
        <v>45.797073170731714</v>
      </c>
      <c r="E199">
        <v>48.450487804878051</v>
      </c>
    </row>
  </sheetData>
  <mergeCells count="2">
    <mergeCell ref="A1:A2"/>
    <mergeCell ref="D2:E2"/>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37"/>
  <sheetViews>
    <sheetView workbookViewId="0">
      <pane xSplit="1" ySplit="4" topLeftCell="B215" activePane="bottomRight" state="frozen"/>
      <selection pane="topRight" activeCell="B1" sqref="B1"/>
      <selection pane="bottomLeft" activeCell="A5" sqref="A5"/>
      <selection pane="bottomRight" activeCell="O232" sqref="O232"/>
    </sheetView>
  </sheetViews>
  <sheetFormatPr baseColWidth="10" defaultColWidth="11.42578125" defaultRowHeight="15" x14ac:dyDescent="0.25"/>
  <cols>
    <col min="3" max="3" width="9.85546875" customWidth="1"/>
    <col min="4" max="4" width="9.85546875" hidden="1" customWidth="1"/>
    <col min="5" max="6" width="9.85546875" customWidth="1"/>
    <col min="7" max="7" width="9.85546875" hidden="1" customWidth="1"/>
    <col min="8" max="8" width="9.85546875" customWidth="1"/>
    <col min="9" max="9" width="9.85546875" hidden="1" customWidth="1"/>
    <col min="10" max="13" width="9.85546875" customWidth="1"/>
    <col min="14" max="14" width="8.5703125" customWidth="1"/>
    <col min="27" max="29" width="8.5703125" customWidth="1"/>
    <col min="30" max="30" width="10.85546875" customWidth="1"/>
    <col min="31" max="31" width="8.85546875" customWidth="1"/>
    <col min="32" max="32" width="9.28515625" customWidth="1"/>
    <col min="33" max="33" width="8.28515625" customWidth="1"/>
    <col min="34" max="34" width="7.42578125" customWidth="1"/>
    <col min="36" max="37" width="7.42578125" customWidth="1"/>
    <col min="38" max="38" width="7.42578125" hidden="1" customWidth="1"/>
    <col min="39" max="39" width="7.42578125" customWidth="1"/>
    <col min="40" max="40" width="3.85546875" hidden="1" customWidth="1"/>
    <col min="41" max="41" width="7.85546875" customWidth="1"/>
    <col min="44" max="45" width="0" hidden="1" customWidth="1"/>
    <col min="46" max="46" width="4.28515625" customWidth="1"/>
    <col min="47" max="47" width="11.85546875" customWidth="1"/>
    <col min="50" max="51" width="0" hidden="1" customWidth="1"/>
    <col min="53" max="53" width="11.85546875" customWidth="1"/>
    <col min="55" max="55" width="10.140625" customWidth="1"/>
    <col min="56" max="56" width="12.5703125" style="19" customWidth="1"/>
  </cols>
  <sheetData>
    <row r="1" spans="1:64" x14ac:dyDescent="0.25">
      <c r="A1" s="576" t="s">
        <v>819</v>
      </c>
      <c r="B1" s="136"/>
      <c r="C1" s="582" t="s">
        <v>211</v>
      </c>
      <c r="D1" s="583"/>
      <c r="E1" s="583"/>
      <c r="F1" s="583"/>
      <c r="G1" s="583"/>
      <c r="H1" s="583"/>
      <c r="I1" s="583"/>
      <c r="J1" s="583"/>
      <c r="K1" s="584"/>
      <c r="L1" s="135"/>
      <c r="M1" s="135"/>
      <c r="N1" s="136"/>
      <c r="O1" s="579" t="s">
        <v>499</v>
      </c>
      <c r="P1" s="580"/>
      <c r="Q1" s="581"/>
      <c r="R1" s="136"/>
      <c r="S1" s="579" t="s">
        <v>500</v>
      </c>
      <c r="T1" s="581"/>
      <c r="U1" s="136"/>
      <c r="X1" s="139" t="s">
        <v>793</v>
      </c>
      <c r="Y1" s="140"/>
      <c r="Z1" s="43"/>
      <c r="AA1" s="43"/>
      <c r="AB1" s="43"/>
      <c r="AC1" s="43"/>
      <c r="AD1" s="43"/>
      <c r="AE1" s="43"/>
      <c r="AF1" s="145" t="s">
        <v>816</v>
      </c>
      <c r="AG1" s="145" t="s">
        <v>816</v>
      </c>
      <c r="AH1" s="145" t="s">
        <v>816</v>
      </c>
      <c r="AI1" s="145" t="s">
        <v>816</v>
      </c>
      <c r="AJ1" s="145" t="s">
        <v>816</v>
      </c>
      <c r="AK1" s="145" t="s">
        <v>816</v>
      </c>
      <c r="AL1" s="43" t="s">
        <v>816</v>
      </c>
      <c r="AM1" s="19"/>
      <c r="AN1" s="43"/>
      <c r="AO1" s="145"/>
      <c r="AP1" s="145" t="s">
        <v>816</v>
      </c>
      <c r="AQ1" s="145" t="s">
        <v>816</v>
      </c>
      <c r="AR1" s="145" t="s">
        <v>816</v>
      </c>
      <c r="AS1" s="145" t="s">
        <v>816</v>
      </c>
      <c r="AT1" s="145"/>
      <c r="AU1" s="145"/>
      <c r="AV1" s="145" t="s">
        <v>816</v>
      </c>
      <c r="AW1" s="145" t="s">
        <v>816</v>
      </c>
      <c r="AX1" s="145" t="s">
        <v>816</v>
      </c>
      <c r="AY1" s="145" t="s">
        <v>816</v>
      </c>
      <c r="AZ1" s="145" t="s">
        <v>816</v>
      </c>
      <c r="BA1" s="145"/>
      <c r="BB1" s="145" t="s">
        <v>816</v>
      </c>
      <c r="BC1" s="145" t="s">
        <v>816</v>
      </c>
      <c r="BD1" s="84" t="s">
        <v>816</v>
      </c>
      <c r="BE1" s="1"/>
      <c r="BF1" s="155"/>
      <c r="BG1" s="21"/>
      <c r="BH1" s="21"/>
      <c r="BI1" s="21"/>
      <c r="BJ1" s="21"/>
      <c r="BK1" s="157" t="s">
        <v>762</v>
      </c>
      <c r="BL1" s="158">
        <f>MEDIAN(BL5:BL705)</f>
        <v>399</v>
      </c>
    </row>
    <row r="2" spans="1:64" s="1" customFormat="1" ht="46.5" customHeight="1" x14ac:dyDescent="0.25">
      <c r="A2" s="576"/>
      <c r="B2" s="134"/>
      <c r="C2" s="137" t="s">
        <v>203</v>
      </c>
      <c r="D2" s="137" t="s">
        <v>204</v>
      </c>
      <c r="E2" s="137" t="s">
        <v>205</v>
      </c>
      <c r="F2" s="137" t="s">
        <v>206</v>
      </c>
      <c r="G2" s="137" t="s">
        <v>207</v>
      </c>
      <c r="H2" s="137" t="s">
        <v>208</v>
      </c>
      <c r="I2" s="137" t="s">
        <v>209</v>
      </c>
      <c r="J2" s="137" t="s">
        <v>210</v>
      </c>
      <c r="K2" s="137" t="s">
        <v>272</v>
      </c>
      <c r="L2" s="137" t="s">
        <v>511</v>
      </c>
      <c r="M2" s="137"/>
      <c r="N2" s="134" t="s">
        <v>11</v>
      </c>
      <c r="O2" s="137" t="s">
        <v>271</v>
      </c>
      <c r="P2" s="137" t="s">
        <v>269</v>
      </c>
      <c r="Q2" s="137" t="s">
        <v>270</v>
      </c>
      <c r="R2" s="137"/>
      <c r="S2" s="137" t="s">
        <v>498</v>
      </c>
      <c r="T2" s="137" t="s">
        <v>497</v>
      </c>
      <c r="U2" s="137" t="s">
        <v>502</v>
      </c>
      <c r="V2" s="11" t="s">
        <v>512</v>
      </c>
      <c r="X2" s="43" t="s">
        <v>11</v>
      </c>
      <c r="Y2" s="43" t="s">
        <v>665</v>
      </c>
      <c r="Z2" s="43" t="s">
        <v>655</v>
      </c>
      <c r="AA2" s="141" t="s">
        <v>203</v>
      </c>
      <c r="AB2" s="141" t="s">
        <v>206</v>
      </c>
      <c r="AC2" s="141" t="s">
        <v>208</v>
      </c>
      <c r="AD2" s="141" t="s">
        <v>798</v>
      </c>
      <c r="AE2" s="142"/>
      <c r="AF2" s="141" t="s">
        <v>203</v>
      </c>
      <c r="AG2" s="141" t="s">
        <v>206</v>
      </c>
      <c r="AH2" s="141" t="s">
        <v>208</v>
      </c>
      <c r="AI2" s="141" t="s">
        <v>798</v>
      </c>
      <c r="AJ2" s="141" t="s">
        <v>203</v>
      </c>
      <c r="AK2" s="141" t="s">
        <v>206</v>
      </c>
      <c r="AL2" s="141" t="s">
        <v>208</v>
      </c>
      <c r="AM2" s="144"/>
      <c r="AN2" s="141" t="s">
        <v>798</v>
      </c>
      <c r="AO2" s="142" t="s">
        <v>804</v>
      </c>
      <c r="AP2" s="141" t="s">
        <v>799</v>
      </c>
      <c r="AQ2" s="141" t="s">
        <v>800</v>
      </c>
      <c r="AR2" s="141" t="s">
        <v>801</v>
      </c>
      <c r="AS2" s="142" t="s">
        <v>802</v>
      </c>
      <c r="AT2" s="46"/>
      <c r="AU2" s="142" t="s">
        <v>803</v>
      </c>
      <c r="AV2" s="141" t="s">
        <v>799</v>
      </c>
      <c r="AW2" s="141" t="s">
        <v>800</v>
      </c>
      <c r="AX2" s="141" t="s">
        <v>801</v>
      </c>
      <c r="AY2" s="141" t="s">
        <v>802</v>
      </c>
      <c r="AZ2" s="46"/>
      <c r="BA2" s="142" t="s">
        <v>815</v>
      </c>
      <c r="BB2" s="141" t="s">
        <v>799</v>
      </c>
      <c r="BC2" s="141" t="s">
        <v>800</v>
      </c>
      <c r="BD2" s="144" t="s">
        <v>206</v>
      </c>
      <c r="BF2" s="18"/>
      <c r="BG2" s="156" t="s">
        <v>805</v>
      </c>
      <c r="BH2" s="156" t="s">
        <v>806</v>
      </c>
      <c r="BI2" s="156" t="s">
        <v>807</v>
      </c>
      <c r="BJ2" s="156" t="s">
        <v>808</v>
      </c>
      <c r="BK2" s="156" t="s">
        <v>809</v>
      </c>
      <c r="BL2" s="156" t="s">
        <v>810</v>
      </c>
    </row>
    <row r="3" spans="1:64" ht="15" customHeight="1" x14ac:dyDescent="0.25">
      <c r="A3" s="12" t="s">
        <v>189</v>
      </c>
      <c r="B3" s="136"/>
      <c r="C3" s="159" t="s">
        <v>190</v>
      </c>
      <c r="D3" s="133"/>
      <c r="E3" s="133"/>
      <c r="F3" s="133"/>
      <c r="G3" s="133"/>
      <c r="H3" s="133"/>
      <c r="I3" s="133"/>
      <c r="J3" s="133"/>
      <c r="K3" s="133"/>
      <c r="L3" s="133"/>
      <c r="M3" s="133"/>
      <c r="N3" s="159" t="s">
        <v>190</v>
      </c>
      <c r="O3" s="133"/>
      <c r="P3" s="133"/>
      <c r="Q3" s="133"/>
      <c r="R3" s="136"/>
      <c r="S3" s="136"/>
      <c r="T3" s="136"/>
      <c r="U3" s="136"/>
      <c r="X3" s="143" t="s">
        <v>797</v>
      </c>
      <c r="Y3" s="43"/>
      <c r="Z3" s="43"/>
      <c r="AA3" s="43"/>
      <c r="AB3" s="43"/>
      <c r="AC3" s="43"/>
      <c r="AD3" s="43"/>
      <c r="AE3" s="146" t="s">
        <v>851</v>
      </c>
      <c r="AF3" s="147">
        <f>SUM(AF5:AF706)</f>
        <v>-45545.69</v>
      </c>
      <c r="AG3" s="147">
        <f>SUM(AG5:AG706)</f>
        <v>-54772.199999999983</v>
      </c>
      <c r="AH3" s="147">
        <f>SUM(AH5:AH706)</f>
        <v>20180.480000000007</v>
      </c>
      <c r="AI3" s="148">
        <f>SUM(AI5:AI706)</f>
        <v>-62202.110000000015</v>
      </c>
      <c r="AJ3" s="43"/>
      <c r="AK3" s="43"/>
      <c r="AL3" s="43"/>
      <c r="AM3" s="19"/>
      <c r="AN3" s="43"/>
      <c r="AO3" s="146" t="s">
        <v>703</v>
      </c>
      <c r="AP3" s="149">
        <f>MEDIAN(AP5:AP706)</f>
        <v>-0.19034936550211218</v>
      </c>
      <c r="AQ3" s="150">
        <f>MEDIAN(AQ5:AQ706)</f>
        <v>-5.3623170221664594E-2</v>
      </c>
      <c r="AR3" s="150">
        <f>AVERAGE(AR5:AR706)</f>
        <v>-27.788062887908435</v>
      </c>
      <c r="AS3" s="150">
        <f>AVERAGE(AS5:AS706)</f>
        <v>3.9014317557090818E-2</v>
      </c>
      <c r="AT3" s="147"/>
      <c r="AU3" s="147" t="s">
        <v>703</v>
      </c>
      <c r="AV3" s="149">
        <f>MEDIAN(AV5:AV706)</f>
        <v>-0.41965776128731141</v>
      </c>
      <c r="AW3" s="150">
        <f>MEDIAN(AW5:AW706)</f>
        <v>-0.24599156118143442</v>
      </c>
      <c r="AX3" s="150">
        <f>AVERAGE(AX5:AX706)</f>
        <v>-26.389334182921708</v>
      </c>
      <c r="AY3" s="150">
        <f>AVERAGE(AY5:AY706)</f>
        <v>0.36644250870146727</v>
      </c>
      <c r="AZ3" s="147"/>
      <c r="BA3" s="147" t="s">
        <v>703</v>
      </c>
      <c r="BB3" s="149">
        <f>MEDIAN(BB5:BB706)</f>
        <v>-0.58233736891269516</v>
      </c>
      <c r="BC3" s="151">
        <f>MEDIAN(BC5:BC706)</f>
        <v>-0.39222408026755862</v>
      </c>
      <c r="BF3" s="160" t="s">
        <v>813</v>
      </c>
      <c r="BG3" s="21"/>
      <c r="BH3" s="21"/>
      <c r="BI3" s="21"/>
      <c r="BJ3" s="21"/>
      <c r="BK3" s="21"/>
      <c r="BL3" s="21"/>
    </row>
    <row r="4" spans="1:64" s="1" customFormat="1" x14ac:dyDescent="0.25">
      <c r="A4" s="12" t="s">
        <v>202</v>
      </c>
      <c r="B4" s="134"/>
      <c r="C4" s="138">
        <v>2009</v>
      </c>
      <c r="D4" s="138">
        <v>2009</v>
      </c>
      <c r="E4" s="138">
        <v>2009</v>
      </c>
      <c r="F4" s="138">
        <v>2009</v>
      </c>
      <c r="G4" s="138">
        <v>2009</v>
      </c>
      <c r="H4" s="138">
        <v>2009</v>
      </c>
      <c r="I4" s="138">
        <v>2009</v>
      </c>
      <c r="J4" s="138">
        <v>2009</v>
      </c>
      <c r="K4" s="138">
        <v>2009</v>
      </c>
      <c r="L4" s="138">
        <v>2009</v>
      </c>
      <c r="M4" s="138"/>
      <c r="N4" s="138">
        <v>2009</v>
      </c>
      <c r="O4" s="138">
        <v>2009</v>
      </c>
      <c r="P4" s="138">
        <v>2009</v>
      </c>
      <c r="Q4" s="138">
        <v>2009</v>
      </c>
      <c r="R4" s="134"/>
      <c r="S4" s="138">
        <v>2009</v>
      </c>
      <c r="T4" s="138">
        <v>2009</v>
      </c>
      <c r="U4" s="138">
        <v>2009</v>
      </c>
      <c r="X4" s="143" t="s">
        <v>850</v>
      </c>
      <c r="Y4" s="143"/>
      <c r="Z4" s="143" t="s">
        <v>850</v>
      </c>
      <c r="AA4" s="143"/>
      <c r="AB4" s="143" t="s">
        <v>850</v>
      </c>
      <c r="AC4" s="143"/>
      <c r="AD4" s="143" t="s">
        <v>850</v>
      </c>
      <c r="AE4" s="143"/>
      <c r="AF4" s="143" t="s">
        <v>850</v>
      </c>
      <c r="AG4" s="143"/>
      <c r="AH4" s="143" t="s">
        <v>850</v>
      </c>
      <c r="AI4" s="143"/>
      <c r="AJ4" s="143" t="s">
        <v>850</v>
      </c>
      <c r="AK4" s="143"/>
      <c r="AL4" s="143" t="s">
        <v>850</v>
      </c>
      <c r="AM4" s="36"/>
      <c r="AN4" s="143"/>
      <c r="AO4" s="143" t="s">
        <v>850</v>
      </c>
      <c r="AP4" s="143"/>
      <c r="AQ4" s="143" t="s">
        <v>850</v>
      </c>
      <c r="AR4" s="143"/>
      <c r="AS4" s="143" t="s">
        <v>850</v>
      </c>
      <c r="AT4" s="143"/>
      <c r="AU4" s="143" t="s">
        <v>850</v>
      </c>
      <c r="AV4" s="143"/>
      <c r="AW4" s="143" t="s">
        <v>850</v>
      </c>
      <c r="AX4" s="143"/>
      <c r="AY4" s="143" t="s">
        <v>850</v>
      </c>
      <c r="AZ4" s="143"/>
      <c r="BA4" s="143" t="s">
        <v>850</v>
      </c>
      <c r="BB4" s="143"/>
      <c r="BC4" s="143" t="s">
        <v>850</v>
      </c>
      <c r="BD4" s="36"/>
      <c r="BE4"/>
      <c r="BF4" s="18"/>
      <c r="BG4" s="21"/>
      <c r="BH4" s="21"/>
      <c r="BI4" s="21"/>
      <c r="BJ4" s="21"/>
      <c r="BK4" s="21"/>
      <c r="BL4" s="21"/>
    </row>
    <row r="5" spans="1:64" x14ac:dyDescent="0.25">
      <c r="B5" t="s">
        <v>212</v>
      </c>
      <c r="C5">
        <v>37910</v>
      </c>
      <c r="D5">
        <v>1836</v>
      </c>
      <c r="E5">
        <v>7793</v>
      </c>
      <c r="F5">
        <v>1350</v>
      </c>
      <c r="H5">
        <v>117</v>
      </c>
      <c r="J5">
        <v>3469</v>
      </c>
      <c r="K5">
        <v>3199</v>
      </c>
      <c r="N5" t="s">
        <v>212</v>
      </c>
      <c r="O5">
        <v>30578</v>
      </c>
      <c r="P5">
        <v>23754</v>
      </c>
      <c r="Q5">
        <v>18385</v>
      </c>
      <c r="S5" s="22">
        <f>C5/P5</f>
        <v>1.5959417361286521</v>
      </c>
      <c r="T5" s="22">
        <f>C5/Q5</f>
        <v>2.0620070709817786</v>
      </c>
      <c r="U5" s="22">
        <f>K5/P5</f>
        <v>0.1346720552328029</v>
      </c>
      <c r="X5" t="s">
        <v>20</v>
      </c>
      <c r="Y5">
        <v>1989</v>
      </c>
      <c r="Z5" t="s">
        <v>211</v>
      </c>
      <c r="AA5">
        <v>38040</v>
      </c>
      <c r="AC5">
        <v>130</v>
      </c>
      <c r="AD5">
        <v>30000</v>
      </c>
      <c r="AE5" t="s">
        <v>796</v>
      </c>
      <c r="AF5" s="41"/>
      <c r="AG5" s="41"/>
      <c r="AH5" s="41"/>
      <c r="AI5" s="41"/>
      <c r="AO5" s="1"/>
      <c r="AP5" s="1"/>
      <c r="AQ5" s="1"/>
      <c r="AR5" s="1"/>
      <c r="AS5" s="1"/>
      <c r="AT5" s="1"/>
      <c r="AU5" t="s">
        <v>212</v>
      </c>
      <c r="AV5" s="1"/>
      <c r="AW5" s="1"/>
      <c r="AX5" s="1"/>
      <c r="AY5" s="1"/>
      <c r="AZ5" s="1"/>
      <c r="BA5" t="s">
        <v>212</v>
      </c>
      <c r="BB5" s="1"/>
      <c r="BC5" s="1"/>
      <c r="BF5" t="s">
        <v>33</v>
      </c>
      <c r="BG5">
        <v>103</v>
      </c>
      <c r="BH5">
        <v>142</v>
      </c>
      <c r="BJ5">
        <v>142</v>
      </c>
      <c r="BK5">
        <v>123</v>
      </c>
      <c r="BL5" s="19">
        <v>450</v>
      </c>
    </row>
    <row r="6" spans="1:64" x14ac:dyDescent="0.25">
      <c r="B6" t="s">
        <v>13</v>
      </c>
      <c r="C6">
        <v>1204.29</v>
      </c>
      <c r="D6">
        <v>202</v>
      </c>
      <c r="E6">
        <v>612</v>
      </c>
      <c r="F6">
        <v>777.44</v>
      </c>
      <c r="H6">
        <v>87</v>
      </c>
      <c r="I6">
        <v>202</v>
      </c>
      <c r="J6">
        <v>205</v>
      </c>
      <c r="K6">
        <v>365</v>
      </c>
      <c r="N6" t="s">
        <v>13</v>
      </c>
      <c r="O6">
        <v>3193</v>
      </c>
      <c r="P6">
        <v>1567</v>
      </c>
      <c r="Q6">
        <v>1354</v>
      </c>
      <c r="S6" s="22">
        <f t="shared" ref="S6:S69" si="0">C6/P6</f>
        <v>0.76853222718570513</v>
      </c>
      <c r="T6" s="22">
        <f t="shared" ref="T6:T69" si="1">C6/Q6</f>
        <v>0.88943131462333824</v>
      </c>
      <c r="U6" s="22">
        <f t="shared" ref="U6:U69" si="2">K6/P6</f>
        <v>0.23292916400765795</v>
      </c>
      <c r="X6" t="s">
        <v>20</v>
      </c>
      <c r="Y6">
        <v>1999</v>
      </c>
      <c r="Z6" t="s">
        <v>211</v>
      </c>
      <c r="AA6">
        <v>37753</v>
      </c>
      <c r="AB6">
        <v>1350</v>
      </c>
      <c r="AC6">
        <v>100</v>
      </c>
      <c r="AD6">
        <v>30000</v>
      </c>
      <c r="AE6" s="1" t="s">
        <v>794</v>
      </c>
      <c r="AF6" s="70"/>
      <c r="AG6" s="70"/>
      <c r="AH6" s="70"/>
      <c r="AI6" s="70"/>
      <c r="AJ6" s="69">
        <f>(AA6-AA5)/AA5</f>
        <v>-7.5446898002103045E-3</v>
      </c>
      <c r="AK6" s="69"/>
      <c r="AL6" s="69">
        <f t="shared" ref="AL6:AL7" si="3">(AC6-AC5)/AC5</f>
        <v>-0.23076923076923078</v>
      </c>
      <c r="AM6" s="69"/>
      <c r="AN6" s="69">
        <f t="shared" ref="AN6:AN7" si="4">(AD6-AD5)/AD5</f>
        <v>0</v>
      </c>
      <c r="AU6" t="s">
        <v>212</v>
      </c>
      <c r="BA6" t="s">
        <v>212</v>
      </c>
      <c r="BD6" s="152"/>
      <c r="BF6" t="s">
        <v>45</v>
      </c>
      <c r="BG6">
        <v>31</v>
      </c>
      <c r="BH6">
        <v>94</v>
      </c>
      <c r="BJ6">
        <v>94</v>
      </c>
      <c r="BK6">
        <v>62</v>
      </c>
      <c r="BL6" s="19">
        <v>229</v>
      </c>
    </row>
    <row r="7" spans="1:64" x14ac:dyDescent="0.25">
      <c r="B7" t="s">
        <v>14</v>
      </c>
      <c r="C7">
        <v>41325</v>
      </c>
      <c r="E7">
        <v>7500</v>
      </c>
      <c r="F7">
        <v>1500.8</v>
      </c>
      <c r="H7">
        <v>935</v>
      </c>
      <c r="J7">
        <v>3950</v>
      </c>
      <c r="K7">
        <v>570</v>
      </c>
      <c r="N7" t="s">
        <v>14</v>
      </c>
      <c r="O7">
        <v>34950</v>
      </c>
      <c r="P7">
        <v>11922</v>
      </c>
      <c r="Q7">
        <v>7416</v>
      </c>
      <c r="S7" s="22">
        <f t="shared" si="0"/>
        <v>3.4662808253648718</v>
      </c>
      <c r="T7" s="22">
        <f t="shared" si="1"/>
        <v>5.5724110032362457</v>
      </c>
      <c r="U7" s="22">
        <f t="shared" si="2"/>
        <v>4.7810770005032713E-2</v>
      </c>
      <c r="X7" t="s">
        <v>20</v>
      </c>
      <c r="Y7">
        <v>2009</v>
      </c>
      <c r="Z7" t="s">
        <v>211</v>
      </c>
      <c r="AA7">
        <v>37910</v>
      </c>
      <c r="AB7">
        <v>1350</v>
      </c>
      <c r="AC7">
        <v>117</v>
      </c>
      <c r="AD7">
        <v>30000</v>
      </c>
      <c r="AE7" t="s">
        <v>795</v>
      </c>
      <c r="AF7" s="71">
        <f>AA7-AA6</f>
        <v>157</v>
      </c>
      <c r="AG7" s="71">
        <f t="shared" ref="AG7:AI7" si="5">AB7-AB6</f>
        <v>0</v>
      </c>
      <c r="AH7" s="71">
        <f t="shared" si="5"/>
        <v>17</v>
      </c>
      <c r="AI7" s="71">
        <f t="shared" si="5"/>
        <v>0</v>
      </c>
      <c r="AJ7" s="69">
        <f>(AA7-AA6)/AA6</f>
        <v>4.1586099117950888E-3</v>
      </c>
      <c r="AK7" s="69">
        <f t="shared" ref="AK7" si="6">(AB7-AB6)/AB6</f>
        <v>0</v>
      </c>
      <c r="AL7" s="69">
        <f t="shared" si="3"/>
        <v>0.17</v>
      </c>
      <c r="AM7" s="69"/>
      <c r="AN7" s="69">
        <f t="shared" si="4"/>
        <v>0</v>
      </c>
      <c r="AP7" s="56">
        <f>AK7/AJ7</f>
        <v>0</v>
      </c>
      <c r="AQ7">
        <f>(AB7-AB6)/(AA7-AA6)</f>
        <v>0</v>
      </c>
      <c r="AR7">
        <f>(AB7-AB6)/(AC7-AC6)</f>
        <v>0</v>
      </c>
      <c r="AU7" t="s">
        <v>212</v>
      </c>
      <c r="BA7" t="s">
        <v>212</v>
      </c>
      <c r="BD7" s="152">
        <f>AK7</f>
        <v>0</v>
      </c>
      <c r="BF7" t="s">
        <v>811</v>
      </c>
      <c r="BG7">
        <v>173</v>
      </c>
      <c r="BH7">
        <v>154</v>
      </c>
      <c r="BI7">
        <v>165</v>
      </c>
      <c r="BJ7">
        <v>160</v>
      </c>
      <c r="BK7">
        <v>167</v>
      </c>
      <c r="BL7" s="19">
        <v>611</v>
      </c>
    </row>
    <row r="8" spans="1:64" x14ac:dyDescent="0.25">
      <c r="B8" t="s">
        <v>213</v>
      </c>
      <c r="C8">
        <v>5</v>
      </c>
      <c r="E8">
        <v>2</v>
      </c>
      <c r="F8">
        <v>17.75</v>
      </c>
      <c r="H8">
        <v>3</v>
      </c>
      <c r="N8" t="s">
        <v>213</v>
      </c>
      <c r="O8">
        <v>67</v>
      </c>
      <c r="P8">
        <v>5</v>
      </c>
      <c r="Q8">
        <v>19</v>
      </c>
      <c r="S8" s="22">
        <f t="shared" si="0"/>
        <v>1</v>
      </c>
      <c r="T8" s="22">
        <f t="shared" si="1"/>
        <v>0.26315789473684209</v>
      </c>
      <c r="U8" s="22">
        <f t="shared" si="2"/>
        <v>0</v>
      </c>
      <c r="X8" t="s">
        <v>21</v>
      </c>
      <c r="Y8">
        <v>1989</v>
      </c>
      <c r="Z8" t="s">
        <v>211</v>
      </c>
      <c r="AA8">
        <v>1110</v>
      </c>
      <c r="AC8">
        <v>125</v>
      </c>
      <c r="AD8">
        <v>403</v>
      </c>
      <c r="AE8" t="s">
        <v>796</v>
      </c>
      <c r="AF8" s="41"/>
      <c r="AG8" s="41"/>
      <c r="AH8" s="41"/>
      <c r="AI8" s="41"/>
      <c r="AP8" s="56"/>
      <c r="AR8" s="1"/>
      <c r="AS8" s="1"/>
      <c r="AU8" t="s">
        <v>13</v>
      </c>
      <c r="BA8" t="s">
        <v>13</v>
      </c>
      <c r="BF8" t="s">
        <v>87</v>
      </c>
      <c r="BG8">
        <v>67</v>
      </c>
      <c r="BH8">
        <v>152</v>
      </c>
      <c r="BI8">
        <v>115</v>
      </c>
      <c r="BJ8">
        <v>134</v>
      </c>
      <c r="BK8">
        <v>100</v>
      </c>
      <c r="BL8" s="19">
        <v>367</v>
      </c>
    </row>
    <row r="9" spans="1:64" x14ac:dyDescent="0.25">
      <c r="B9" t="s">
        <v>214</v>
      </c>
      <c r="C9">
        <v>18</v>
      </c>
      <c r="E9">
        <v>1</v>
      </c>
      <c r="F9">
        <v>16</v>
      </c>
      <c r="N9" t="s">
        <v>214</v>
      </c>
      <c r="O9">
        <v>84</v>
      </c>
      <c r="P9">
        <v>10</v>
      </c>
      <c r="Q9">
        <v>5</v>
      </c>
      <c r="S9" s="22">
        <f t="shared" si="0"/>
        <v>1.8</v>
      </c>
      <c r="T9" s="22">
        <f t="shared" si="1"/>
        <v>3.6</v>
      </c>
      <c r="U9" s="22">
        <f t="shared" si="2"/>
        <v>0</v>
      </c>
      <c r="X9" t="s">
        <v>21</v>
      </c>
      <c r="Y9">
        <v>1999</v>
      </c>
      <c r="Z9" t="s">
        <v>211</v>
      </c>
      <c r="AA9">
        <v>1145</v>
      </c>
      <c r="AB9">
        <v>771</v>
      </c>
      <c r="AC9">
        <v>122</v>
      </c>
      <c r="AD9">
        <v>446</v>
      </c>
      <c r="AE9" s="1" t="s">
        <v>794</v>
      </c>
      <c r="AF9" s="70"/>
      <c r="AG9" s="70"/>
      <c r="AH9" s="70"/>
      <c r="AI9" s="70"/>
      <c r="AJ9" s="69">
        <f>(AA9-AA8)/AA8</f>
        <v>3.1531531531531529E-2</v>
      </c>
      <c r="AK9" s="69"/>
      <c r="AL9" s="69">
        <f t="shared" ref="AL9:AL10" si="7">(AC9-AC8)/AC8</f>
        <v>-2.4E-2</v>
      </c>
      <c r="AM9" s="69"/>
      <c r="AN9" s="69">
        <f t="shared" ref="AN9:AN10" si="8">(AD9-AD8)/AD8</f>
        <v>0.10669975186104218</v>
      </c>
      <c r="AP9" s="56"/>
      <c r="AU9" t="s">
        <v>13</v>
      </c>
      <c r="BA9" t="s">
        <v>13</v>
      </c>
      <c r="BD9" s="152"/>
      <c r="BF9" t="s">
        <v>136</v>
      </c>
      <c r="BH9">
        <v>127</v>
      </c>
      <c r="BJ9">
        <v>127</v>
      </c>
      <c r="BK9">
        <v>127</v>
      </c>
      <c r="BL9" s="19">
        <v>467</v>
      </c>
    </row>
    <row r="10" spans="1:64" x14ac:dyDescent="0.25">
      <c r="B10" t="s">
        <v>15</v>
      </c>
      <c r="C10">
        <v>58290</v>
      </c>
      <c r="E10">
        <v>4000</v>
      </c>
      <c r="F10">
        <v>58604.800000000003</v>
      </c>
      <c r="H10">
        <v>290</v>
      </c>
      <c r="K10">
        <v>80</v>
      </c>
      <c r="N10" t="s">
        <v>15</v>
      </c>
      <c r="O10">
        <v>18555</v>
      </c>
      <c r="P10">
        <v>7861</v>
      </c>
      <c r="Q10">
        <v>12894</v>
      </c>
      <c r="S10" s="22">
        <f t="shared" si="0"/>
        <v>7.4150871390408346</v>
      </c>
      <c r="T10" s="22">
        <f t="shared" si="1"/>
        <v>4.520707305723592</v>
      </c>
      <c r="U10" s="22">
        <f t="shared" si="2"/>
        <v>1.017682228724081E-2</v>
      </c>
      <c r="X10" t="s">
        <v>21</v>
      </c>
      <c r="Y10">
        <v>2009</v>
      </c>
      <c r="Z10" t="s">
        <v>211</v>
      </c>
      <c r="AA10">
        <v>1204.29</v>
      </c>
      <c r="AB10">
        <v>777.44</v>
      </c>
      <c r="AC10">
        <v>87</v>
      </c>
      <c r="AD10">
        <v>505.29</v>
      </c>
      <c r="AE10" t="s">
        <v>795</v>
      </c>
      <c r="AF10" s="71">
        <f>AA10-AA9</f>
        <v>59.289999999999964</v>
      </c>
      <c r="AG10" s="71">
        <f t="shared" ref="AG10" si="9">AB10-AB9</f>
        <v>6.4400000000000546</v>
      </c>
      <c r="AH10" s="71">
        <f t="shared" ref="AH10" si="10">AC10-AC9</f>
        <v>-35</v>
      </c>
      <c r="AI10" s="71">
        <f t="shared" ref="AI10" si="11">AD10-AD9</f>
        <v>59.29000000000002</v>
      </c>
      <c r="AJ10" s="69">
        <f>(AA10-AA9)/AA9</f>
        <v>5.1781659388646255E-2</v>
      </c>
      <c r="AK10" s="69">
        <f t="shared" ref="AK10" si="12">(AB10-AB9)/AB9</f>
        <v>8.3527885862516929E-3</v>
      </c>
      <c r="AL10" s="69">
        <f t="shared" si="7"/>
        <v>-0.28688524590163933</v>
      </c>
      <c r="AM10" s="69"/>
      <c r="AN10" s="69">
        <f t="shared" si="8"/>
        <v>0.13293721973094175</v>
      </c>
      <c r="AP10" s="56">
        <f t="shared" ref="AP10:AP22" si="13">AK10/AJ10</f>
        <v>0.16130785851337823</v>
      </c>
      <c r="AQ10">
        <f>(AB10-AB9)/(AA10-AA9)</f>
        <v>0.10861865407320051</v>
      </c>
      <c r="AR10">
        <f>(AB10-AB9)/(AC10-AC9)</f>
        <v>-0.18400000000000155</v>
      </c>
      <c r="AS10">
        <f>(AB10-AB9)/(AD10-AD9)</f>
        <v>0.10861865407320041</v>
      </c>
      <c r="AU10" t="s">
        <v>13</v>
      </c>
      <c r="BA10" t="s">
        <v>13</v>
      </c>
      <c r="BD10" s="152">
        <f>AK10</f>
        <v>8.3527885862516929E-3</v>
      </c>
      <c r="BF10" t="s">
        <v>86</v>
      </c>
      <c r="BG10">
        <v>35</v>
      </c>
      <c r="BH10">
        <v>102</v>
      </c>
      <c r="BI10">
        <v>89</v>
      </c>
      <c r="BJ10">
        <v>95</v>
      </c>
      <c r="BK10">
        <v>65</v>
      </c>
      <c r="BL10" s="19">
        <v>239</v>
      </c>
    </row>
    <row r="11" spans="1:64" x14ac:dyDescent="0.25">
      <c r="B11" t="s">
        <v>215</v>
      </c>
      <c r="F11">
        <v>5.5</v>
      </c>
      <c r="N11" t="s">
        <v>215</v>
      </c>
      <c r="O11">
        <v>15</v>
      </c>
      <c r="P11">
        <v>0</v>
      </c>
      <c r="Q11">
        <v>3</v>
      </c>
      <c r="S11" s="22" t="e">
        <f t="shared" si="0"/>
        <v>#DIV/0!</v>
      </c>
      <c r="T11" s="22">
        <f t="shared" si="1"/>
        <v>0</v>
      </c>
      <c r="U11" s="22" t="e">
        <f t="shared" si="2"/>
        <v>#DIV/0!</v>
      </c>
      <c r="X11" t="s">
        <v>22</v>
      </c>
      <c r="Y11">
        <v>1989</v>
      </c>
      <c r="Z11" t="s">
        <v>211</v>
      </c>
      <c r="AA11">
        <v>38760</v>
      </c>
      <c r="AC11">
        <v>544</v>
      </c>
      <c r="AD11">
        <v>31087</v>
      </c>
      <c r="AE11" t="s">
        <v>796</v>
      </c>
      <c r="AF11" s="41"/>
      <c r="AG11" s="41"/>
      <c r="AH11" s="41"/>
      <c r="AI11" s="41"/>
      <c r="AP11" s="56"/>
      <c r="AR11" s="1"/>
      <c r="AS11" s="1"/>
      <c r="AU11" t="s">
        <v>14</v>
      </c>
      <c r="BA11" t="s">
        <v>14</v>
      </c>
      <c r="BF11" t="s">
        <v>160</v>
      </c>
      <c r="BG11">
        <v>23</v>
      </c>
      <c r="BH11">
        <v>62</v>
      </c>
      <c r="BI11">
        <v>24</v>
      </c>
      <c r="BJ11">
        <v>43</v>
      </c>
      <c r="BK11">
        <v>33</v>
      </c>
      <c r="BL11" s="19">
        <v>121</v>
      </c>
    </row>
    <row r="12" spans="1:64" x14ac:dyDescent="0.25">
      <c r="B12" t="s">
        <v>16</v>
      </c>
      <c r="C12">
        <v>13</v>
      </c>
      <c r="E12">
        <v>8</v>
      </c>
      <c r="F12">
        <v>9.8000000000000007</v>
      </c>
      <c r="H12">
        <v>1</v>
      </c>
      <c r="K12">
        <v>0.13</v>
      </c>
      <c r="N12" t="s">
        <v>16</v>
      </c>
      <c r="O12">
        <v>88</v>
      </c>
      <c r="P12">
        <v>61</v>
      </c>
      <c r="Q12">
        <v>18</v>
      </c>
      <c r="S12" s="22">
        <f t="shared" si="0"/>
        <v>0.21311475409836064</v>
      </c>
      <c r="T12" s="22">
        <f t="shared" si="1"/>
        <v>0.72222222222222221</v>
      </c>
      <c r="U12" s="22">
        <f t="shared" si="2"/>
        <v>2.1311475409836068E-3</v>
      </c>
      <c r="X12" t="s">
        <v>22</v>
      </c>
      <c r="Y12">
        <v>1999</v>
      </c>
      <c r="Z12" t="s">
        <v>211</v>
      </c>
      <c r="AA12">
        <v>39731</v>
      </c>
      <c r="AB12">
        <v>1587.8</v>
      </c>
      <c r="AC12">
        <v>519</v>
      </c>
      <c r="AD12">
        <v>31539</v>
      </c>
      <c r="AE12" s="1" t="s">
        <v>794</v>
      </c>
      <c r="AF12" s="70"/>
      <c r="AG12" s="70"/>
      <c r="AH12" s="70"/>
      <c r="AI12" s="70"/>
      <c r="AJ12" s="69">
        <f t="shared" ref="AJ12:AJ13" si="14">(AA12-AA11)/AA11</f>
        <v>2.5051599587203301E-2</v>
      </c>
      <c r="AK12" s="69"/>
      <c r="AL12" s="69">
        <f t="shared" ref="AL12:AL13" si="15">(AC12-AC11)/AC11</f>
        <v>-4.595588235294118E-2</v>
      </c>
      <c r="AM12" s="69"/>
      <c r="AN12" s="69">
        <f t="shared" ref="AN12:AN13" si="16">(AD12-AD11)/AD11</f>
        <v>1.4539839804419854E-2</v>
      </c>
      <c r="AP12" s="56"/>
      <c r="AU12" t="s">
        <v>14</v>
      </c>
      <c r="BA12" t="s">
        <v>14</v>
      </c>
      <c r="BD12" s="152"/>
      <c r="BF12" t="s">
        <v>116</v>
      </c>
      <c r="BH12">
        <v>109</v>
      </c>
      <c r="BJ12">
        <v>109</v>
      </c>
      <c r="BK12">
        <v>109</v>
      </c>
      <c r="BL12" s="19">
        <v>399</v>
      </c>
    </row>
    <row r="13" spans="1:64" x14ac:dyDescent="0.25">
      <c r="B13" t="s">
        <v>17</v>
      </c>
      <c r="C13">
        <v>140500</v>
      </c>
      <c r="E13">
        <v>31000</v>
      </c>
      <c r="F13">
        <v>29639.8</v>
      </c>
      <c r="H13">
        <v>1000</v>
      </c>
      <c r="K13">
        <v>1650</v>
      </c>
      <c r="N13" t="s">
        <v>17</v>
      </c>
      <c r="O13">
        <v>40062</v>
      </c>
      <c r="P13">
        <v>3120</v>
      </c>
      <c r="Q13">
        <v>3143</v>
      </c>
      <c r="S13" s="22">
        <f t="shared" si="0"/>
        <v>45.032051282051285</v>
      </c>
      <c r="T13" s="22">
        <f t="shared" si="1"/>
        <v>44.702513522112632</v>
      </c>
      <c r="U13" s="22">
        <f t="shared" si="2"/>
        <v>0.52884615384615385</v>
      </c>
      <c r="X13" t="s">
        <v>22</v>
      </c>
      <c r="Y13">
        <v>2009</v>
      </c>
      <c r="Z13" t="s">
        <v>211</v>
      </c>
      <c r="AA13">
        <v>41325</v>
      </c>
      <c r="AB13">
        <v>1500.8</v>
      </c>
      <c r="AC13">
        <v>935</v>
      </c>
      <c r="AD13">
        <v>32890</v>
      </c>
      <c r="AE13" t="s">
        <v>795</v>
      </c>
      <c r="AF13" s="71">
        <f>AA13-AA12</f>
        <v>1594</v>
      </c>
      <c r="AG13" s="71">
        <f t="shared" ref="AG13" si="17">AB13-AB12</f>
        <v>-87</v>
      </c>
      <c r="AH13" s="71">
        <f t="shared" ref="AH13" si="18">AC13-AC12</f>
        <v>416</v>
      </c>
      <c r="AI13" s="71">
        <f t="shared" ref="AI13" si="19">AD13-AD12</f>
        <v>1351</v>
      </c>
      <c r="AJ13" s="69">
        <f t="shared" si="14"/>
        <v>4.011980569328736E-2</v>
      </c>
      <c r="AK13" s="69">
        <f t="shared" ref="AK13" si="20">(AB13-AB12)/AB12</f>
        <v>-5.4792795062350422E-2</v>
      </c>
      <c r="AL13" s="69">
        <f t="shared" si="15"/>
        <v>0.80154142581888244</v>
      </c>
      <c r="AM13" s="69"/>
      <c r="AN13" s="69">
        <f t="shared" si="16"/>
        <v>4.2835854022004502E-2</v>
      </c>
      <c r="AP13" s="56">
        <f t="shared" si="13"/>
        <v>-1.3657293228495888</v>
      </c>
      <c r="AQ13">
        <f>(AB13-AB12)/(AA13-AA12)</f>
        <v>-5.4579673776662486E-2</v>
      </c>
      <c r="AR13">
        <f>(AB13-AB12)/(AC13-AC12)</f>
        <v>-0.20913461538461539</v>
      </c>
      <c r="AS13">
        <f>(AB13-AB12)/(AD13-AD12)</f>
        <v>-6.4396743153219832E-2</v>
      </c>
      <c r="AU13" t="s">
        <v>14</v>
      </c>
      <c r="AV13">
        <v>-1.3657293228495888</v>
      </c>
      <c r="AW13">
        <v>-5.4579673776662486E-2</v>
      </c>
      <c r="AX13">
        <v>-0.20913461538461539</v>
      </c>
      <c r="AY13">
        <v>-6.4396743153219832E-2</v>
      </c>
      <c r="BA13" t="s">
        <v>14</v>
      </c>
      <c r="BB13">
        <v>-1.3657293228495888</v>
      </c>
      <c r="BC13">
        <v>-5.4579673776662486E-2</v>
      </c>
      <c r="BD13" s="152">
        <f t="shared" ref="BD13" si="21">AK13</f>
        <v>-5.4792795062350422E-2</v>
      </c>
      <c r="BF13" t="s">
        <v>46</v>
      </c>
      <c r="BG13">
        <v>133</v>
      </c>
      <c r="BH13">
        <v>158</v>
      </c>
      <c r="BJ13">
        <v>158</v>
      </c>
      <c r="BK13">
        <v>146</v>
      </c>
      <c r="BL13" s="19">
        <v>534</v>
      </c>
    </row>
    <row r="14" spans="1:64" x14ac:dyDescent="0.25">
      <c r="B14" t="s">
        <v>18</v>
      </c>
      <c r="C14">
        <v>1753.5</v>
      </c>
      <c r="E14">
        <v>457.5</v>
      </c>
      <c r="F14">
        <v>266.2</v>
      </c>
      <c r="H14">
        <v>53</v>
      </c>
      <c r="J14">
        <v>322.5</v>
      </c>
      <c r="K14">
        <v>274</v>
      </c>
      <c r="N14" t="s">
        <v>18</v>
      </c>
      <c r="O14">
        <v>3085</v>
      </c>
      <c r="P14">
        <v>1106</v>
      </c>
      <c r="Q14">
        <v>298</v>
      </c>
      <c r="S14" s="22">
        <f t="shared" si="0"/>
        <v>1.5854430379746836</v>
      </c>
      <c r="T14" s="22">
        <f t="shared" si="1"/>
        <v>5.8842281879194633</v>
      </c>
      <c r="U14" s="22">
        <f t="shared" si="2"/>
        <v>0.24773960216998192</v>
      </c>
      <c r="X14" t="s">
        <v>217</v>
      </c>
      <c r="Y14">
        <v>1989</v>
      </c>
      <c r="Z14" t="s">
        <v>211</v>
      </c>
      <c r="AA14">
        <v>4</v>
      </c>
      <c r="AC14">
        <v>3</v>
      </c>
      <c r="AE14" t="s">
        <v>796</v>
      </c>
      <c r="AF14" s="41"/>
      <c r="AG14" s="41"/>
      <c r="AH14" s="41"/>
      <c r="AI14" s="41"/>
      <c r="AP14" s="1"/>
      <c r="AQ14" s="1"/>
      <c r="AR14" s="1"/>
      <c r="AS14" s="1"/>
      <c r="AU14" t="s">
        <v>213</v>
      </c>
      <c r="BA14" t="s">
        <v>213</v>
      </c>
      <c r="BF14" t="s">
        <v>15</v>
      </c>
      <c r="BG14">
        <v>82</v>
      </c>
      <c r="BK14">
        <v>82</v>
      </c>
      <c r="BL14" s="19">
        <v>300</v>
      </c>
    </row>
    <row r="15" spans="1:64" x14ac:dyDescent="0.25">
      <c r="B15" t="s">
        <v>216</v>
      </c>
      <c r="C15">
        <v>2</v>
      </c>
      <c r="E15">
        <v>2</v>
      </c>
      <c r="F15">
        <v>0.4</v>
      </c>
      <c r="N15" t="s">
        <v>216</v>
      </c>
      <c r="O15">
        <v>107</v>
      </c>
      <c r="P15">
        <v>57</v>
      </c>
      <c r="Q15">
        <v>22</v>
      </c>
      <c r="S15" s="22">
        <f t="shared" si="0"/>
        <v>3.5087719298245612E-2</v>
      </c>
      <c r="T15" s="22">
        <f t="shared" si="1"/>
        <v>9.0909090909090912E-2</v>
      </c>
      <c r="U15" s="22">
        <f t="shared" si="2"/>
        <v>0</v>
      </c>
      <c r="X15" t="s">
        <v>217</v>
      </c>
      <c r="Y15">
        <v>1999</v>
      </c>
      <c r="Z15" t="s">
        <v>211</v>
      </c>
      <c r="AA15">
        <v>5</v>
      </c>
      <c r="AB15">
        <v>18.079999999999998</v>
      </c>
      <c r="AC15">
        <v>3</v>
      </c>
      <c r="AE15" s="1" t="s">
        <v>794</v>
      </c>
      <c r="AF15" s="70"/>
      <c r="AG15" s="70"/>
      <c r="AH15" s="70"/>
      <c r="AI15" s="70"/>
      <c r="AJ15" s="69">
        <f t="shared" ref="AJ15:AJ16" si="22">(AA15-AA14)/AA14</f>
        <v>0.25</v>
      </c>
      <c r="AK15" s="69"/>
      <c r="AL15" s="69">
        <f t="shared" ref="AL15:AL16" si="23">(AC15-AC14)/AC14</f>
        <v>0</v>
      </c>
      <c r="AM15" s="69"/>
      <c r="AN15" s="69"/>
      <c r="AU15" t="s">
        <v>213</v>
      </c>
      <c r="BA15" t="s">
        <v>213</v>
      </c>
      <c r="BD15" s="152"/>
      <c r="BF15" t="s">
        <v>297</v>
      </c>
      <c r="BG15">
        <v>90</v>
      </c>
      <c r="BH15">
        <v>126</v>
      </c>
      <c r="BJ15">
        <v>126</v>
      </c>
      <c r="BK15">
        <v>108</v>
      </c>
      <c r="BL15" s="19">
        <v>395</v>
      </c>
    </row>
    <row r="16" spans="1:64" x14ac:dyDescent="0.25">
      <c r="B16" t="s">
        <v>19</v>
      </c>
      <c r="C16">
        <v>409029</v>
      </c>
      <c r="D16">
        <v>1761</v>
      </c>
      <c r="E16">
        <v>47161</v>
      </c>
      <c r="F16">
        <v>150224</v>
      </c>
      <c r="H16">
        <v>350</v>
      </c>
      <c r="I16">
        <v>1121</v>
      </c>
      <c r="J16">
        <v>27511</v>
      </c>
      <c r="K16">
        <v>2550</v>
      </c>
      <c r="N16" t="s">
        <v>19</v>
      </c>
      <c r="O16">
        <v>21902</v>
      </c>
      <c r="P16">
        <v>2424</v>
      </c>
      <c r="Q16">
        <v>867</v>
      </c>
      <c r="S16" s="22">
        <f t="shared" si="0"/>
        <v>168.74133663366337</v>
      </c>
      <c r="T16" s="22">
        <f t="shared" si="1"/>
        <v>471.7750865051903</v>
      </c>
      <c r="U16" s="22">
        <f t="shared" si="2"/>
        <v>1.051980198019802</v>
      </c>
      <c r="X16" t="s">
        <v>217</v>
      </c>
      <c r="Y16">
        <v>2009</v>
      </c>
      <c r="Z16" t="s">
        <v>211</v>
      </c>
      <c r="AA16">
        <v>5</v>
      </c>
      <c r="AB16">
        <v>17.75</v>
      </c>
      <c r="AC16">
        <v>3</v>
      </c>
      <c r="AE16" t="s">
        <v>795</v>
      </c>
      <c r="AF16" s="71">
        <f>AA16-AA15</f>
        <v>0</v>
      </c>
      <c r="AG16" s="71">
        <f t="shared" ref="AG16" si="24">AB16-AB15</f>
        <v>-0.32999999999999829</v>
      </c>
      <c r="AH16" s="71">
        <f t="shared" ref="AH16" si="25">AC16-AC15</f>
        <v>0</v>
      </c>
      <c r="AI16" s="71">
        <f t="shared" ref="AI16" si="26">AD16-AD15</f>
        <v>0</v>
      </c>
      <c r="AJ16" s="69">
        <f t="shared" si="22"/>
        <v>0</v>
      </c>
      <c r="AK16" s="69">
        <f t="shared" ref="AK16" si="27">(AB16-AB15)/AB15</f>
        <v>-1.8252212389380438E-2</v>
      </c>
      <c r="AL16" s="69">
        <f t="shared" si="23"/>
        <v>0</v>
      </c>
      <c r="AM16" s="69"/>
      <c r="AN16" s="69"/>
      <c r="AP16" s="56"/>
      <c r="AU16" t="s">
        <v>213</v>
      </c>
      <c r="BA16" t="s">
        <v>213</v>
      </c>
      <c r="BD16" s="152">
        <f t="shared" ref="BD16" si="28">AK16</f>
        <v>-1.8252212389380438E-2</v>
      </c>
      <c r="BF16" t="s">
        <v>812</v>
      </c>
      <c r="BH16">
        <v>162</v>
      </c>
      <c r="BJ16">
        <v>162</v>
      </c>
      <c r="BK16">
        <v>162</v>
      </c>
      <c r="BL16" s="19">
        <v>596</v>
      </c>
    </row>
    <row r="17" spans="2:64" x14ac:dyDescent="0.25">
      <c r="B17" t="s">
        <v>20</v>
      </c>
      <c r="C17">
        <v>3168</v>
      </c>
      <c r="E17">
        <v>1371</v>
      </c>
      <c r="F17">
        <v>3882</v>
      </c>
      <c r="H17">
        <v>66</v>
      </c>
      <c r="J17">
        <v>1268</v>
      </c>
      <c r="K17">
        <v>117</v>
      </c>
      <c r="N17" t="s">
        <v>20</v>
      </c>
      <c r="O17">
        <v>8370</v>
      </c>
      <c r="P17">
        <v>2735</v>
      </c>
      <c r="Q17">
        <v>293</v>
      </c>
      <c r="S17" s="22">
        <f t="shared" si="0"/>
        <v>1.1583180987202926</v>
      </c>
      <c r="T17" s="22">
        <f t="shared" si="1"/>
        <v>10.812286689419794</v>
      </c>
      <c r="U17" s="22">
        <f t="shared" si="2"/>
        <v>4.2778793418647168E-2</v>
      </c>
      <c r="X17" t="s">
        <v>23</v>
      </c>
      <c r="Y17">
        <v>1989</v>
      </c>
      <c r="Z17" t="s">
        <v>211</v>
      </c>
      <c r="AA17">
        <v>19</v>
      </c>
      <c r="AD17">
        <v>18</v>
      </c>
      <c r="AE17" t="s">
        <v>796</v>
      </c>
      <c r="AF17" s="41"/>
      <c r="AG17" s="41"/>
      <c r="AH17" s="41"/>
      <c r="AI17" s="41"/>
      <c r="AP17" s="56"/>
      <c r="AR17" s="1"/>
      <c r="AS17" s="1"/>
      <c r="AU17" t="s">
        <v>214</v>
      </c>
      <c r="BA17" t="s">
        <v>214</v>
      </c>
      <c r="BF17" t="s">
        <v>187</v>
      </c>
      <c r="BG17">
        <v>27</v>
      </c>
      <c r="BK17">
        <v>27</v>
      </c>
      <c r="BL17" s="19">
        <v>100</v>
      </c>
    </row>
    <row r="18" spans="2:64" x14ac:dyDescent="0.25">
      <c r="B18" t="s">
        <v>21</v>
      </c>
      <c r="C18">
        <v>4757.3</v>
      </c>
      <c r="D18">
        <v>1404.6</v>
      </c>
      <c r="E18">
        <v>1874</v>
      </c>
      <c r="F18">
        <v>936</v>
      </c>
      <c r="G18">
        <v>157.4</v>
      </c>
      <c r="H18">
        <v>227.1</v>
      </c>
      <c r="I18">
        <v>1200</v>
      </c>
      <c r="J18">
        <v>1832.5</v>
      </c>
      <c r="K18">
        <v>1433</v>
      </c>
      <c r="N18" t="s">
        <v>21</v>
      </c>
      <c r="O18">
        <v>9067</v>
      </c>
      <c r="P18">
        <v>4368</v>
      </c>
      <c r="Q18">
        <v>2099</v>
      </c>
      <c r="S18" s="22">
        <f t="shared" si="0"/>
        <v>1.0891254578754579</v>
      </c>
      <c r="T18" s="22">
        <f t="shared" si="1"/>
        <v>2.2664602191519774</v>
      </c>
      <c r="U18" s="22">
        <f t="shared" si="2"/>
        <v>0.32806776556776557</v>
      </c>
      <c r="X18" t="s">
        <v>23</v>
      </c>
      <c r="Y18">
        <v>1999</v>
      </c>
      <c r="Z18" t="s">
        <v>211</v>
      </c>
      <c r="AA18">
        <v>18</v>
      </c>
      <c r="AB18">
        <v>16</v>
      </c>
      <c r="AD18">
        <v>17</v>
      </c>
      <c r="AE18" s="1" t="s">
        <v>794</v>
      </c>
      <c r="AF18" s="70"/>
      <c r="AG18" s="70"/>
      <c r="AH18" s="70"/>
      <c r="AI18" s="70"/>
      <c r="AJ18" s="69">
        <f t="shared" ref="AJ18:AJ19" si="29">(AA18-AA17)/AA17</f>
        <v>-5.2631578947368418E-2</v>
      </c>
      <c r="AK18" s="69"/>
      <c r="AL18" s="69"/>
      <c r="AM18" s="69"/>
      <c r="AN18" s="69">
        <f t="shared" ref="AN18:AN19" si="30">(AD18-AD17)/AD17</f>
        <v>-5.5555555555555552E-2</v>
      </c>
      <c r="AP18" s="56"/>
      <c r="AU18" t="s">
        <v>214</v>
      </c>
      <c r="BA18" t="s">
        <v>214</v>
      </c>
      <c r="BD18" s="152"/>
      <c r="BF18" t="s">
        <v>462</v>
      </c>
      <c r="BG18">
        <v>64</v>
      </c>
      <c r="BK18">
        <v>64</v>
      </c>
      <c r="BL18" s="19">
        <v>234</v>
      </c>
    </row>
    <row r="19" spans="2:64" x14ac:dyDescent="0.25">
      <c r="B19" t="s">
        <v>22</v>
      </c>
      <c r="C19">
        <v>14</v>
      </c>
      <c r="E19">
        <v>8</v>
      </c>
      <c r="F19">
        <v>515</v>
      </c>
      <c r="H19">
        <v>4</v>
      </c>
      <c r="K19">
        <v>1</v>
      </c>
      <c r="N19" t="s">
        <v>22</v>
      </c>
      <c r="O19">
        <v>338</v>
      </c>
      <c r="P19">
        <v>54</v>
      </c>
      <c r="Q19">
        <v>9</v>
      </c>
      <c r="S19" s="22">
        <f t="shared" si="0"/>
        <v>0.25925925925925924</v>
      </c>
      <c r="T19" s="22">
        <f t="shared" si="1"/>
        <v>1.5555555555555556</v>
      </c>
      <c r="U19" s="22">
        <f t="shared" si="2"/>
        <v>1.8518518518518517E-2</v>
      </c>
      <c r="X19" t="s">
        <v>23</v>
      </c>
      <c r="Y19">
        <v>2009</v>
      </c>
      <c r="Z19" t="s">
        <v>211</v>
      </c>
      <c r="AA19">
        <v>18</v>
      </c>
      <c r="AB19">
        <v>16</v>
      </c>
      <c r="AD19">
        <v>17</v>
      </c>
      <c r="AE19" t="s">
        <v>795</v>
      </c>
      <c r="AF19" s="71">
        <f>AA19-AA18</f>
        <v>0</v>
      </c>
      <c r="AG19" s="71">
        <f t="shared" ref="AG19" si="31">AB19-AB18</f>
        <v>0</v>
      </c>
      <c r="AH19" s="71">
        <f t="shared" ref="AH19" si="32">AC19-AC18</f>
        <v>0</v>
      </c>
      <c r="AI19" s="71">
        <f t="shared" ref="AI19" si="33">AD19-AD18</f>
        <v>0</v>
      </c>
      <c r="AJ19" s="69">
        <f t="shared" si="29"/>
        <v>0</v>
      </c>
      <c r="AK19" s="69">
        <f t="shared" ref="AK19" si="34">(AB19-AB18)/AB18</f>
        <v>0</v>
      </c>
      <c r="AL19" s="69"/>
      <c r="AM19" s="69"/>
      <c r="AN19" s="69">
        <f t="shared" si="30"/>
        <v>0</v>
      </c>
      <c r="AP19" s="56"/>
      <c r="AU19" t="s">
        <v>214</v>
      </c>
      <c r="BA19" t="s">
        <v>214</v>
      </c>
      <c r="BD19" s="152">
        <f t="shared" ref="BD19" si="35">AK19</f>
        <v>0</v>
      </c>
      <c r="BF19" t="s">
        <v>17</v>
      </c>
      <c r="BG19">
        <v>73</v>
      </c>
      <c r="BH19">
        <v>72</v>
      </c>
      <c r="BJ19">
        <v>72</v>
      </c>
      <c r="BK19">
        <v>72</v>
      </c>
      <c r="BL19" s="19">
        <v>265</v>
      </c>
    </row>
    <row r="20" spans="2:64" x14ac:dyDescent="0.25">
      <c r="B20" t="s">
        <v>217</v>
      </c>
      <c r="C20">
        <v>7.8</v>
      </c>
      <c r="E20">
        <v>1.3</v>
      </c>
      <c r="F20">
        <v>0.51</v>
      </c>
      <c r="H20">
        <v>2.5</v>
      </c>
      <c r="K20">
        <v>4</v>
      </c>
      <c r="N20" t="s">
        <v>217</v>
      </c>
      <c r="O20">
        <v>1170</v>
      </c>
      <c r="P20">
        <v>134</v>
      </c>
      <c r="Q20">
        <v>8</v>
      </c>
      <c r="S20" s="22">
        <f t="shared" si="0"/>
        <v>5.8208955223880594E-2</v>
      </c>
      <c r="T20" s="22">
        <f t="shared" si="1"/>
        <v>0.97499999999999998</v>
      </c>
      <c r="U20" s="22">
        <f t="shared" si="2"/>
        <v>2.9850746268656716E-2</v>
      </c>
      <c r="X20" t="s">
        <v>24</v>
      </c>
      <c r="Y20">
        <v>1989</v>
      </c>
      <c r="Z20" t="s">
        <v>211</v>
      </c>
      <c r="AA20">
        <v>57400</v>
      </c>
      <c r="AC20">
        <v>500</v>
      </c>
      <c r="AD20">
        <v>54000</v>
      </c>
      <c r="AE20" t="s">
        <v>796</v>
      </c>
      <c r="AF20" s="41"/>
      <c r="AG20" s="41"/>
      <c r="AH20" s="41"/>
      <c r="AI20" s="41"/>
      <c r="AP20" s="56"/>
      <c r="AR20" s="1"/>
      <c r="AS20" s="1"/>
      <c r="AU20" t="s">
        <v>15</v>
      </c>
      <c r="BA20" t="s">
        <v>15</v>
      </c>
      <c r="BF20" t="s">
        <v>121</v>
      </c>
      <c r="BG20">
        <v>98</v>
      </c>
      <c r="BH20">
        <v>105</v>
      </c>
      <c r="BI20">
        <v>91</v>
      </c>
      <c r="BJ20">
        <v>98</v>
      </c>
      <c r="BK20">
        <v>98</v>
      </c>
      <c r="BL20" s="19">
        <v>360</v>
      </c>
    </row>
    <row r="21" spans="2:64" x14ac:dyDescent="0.25">
      <c r="B21" t="s">
        <v>23</v>
      </c>
      <c r="C21">
        <v>9149</v>
      </c>
      <c r="E21">
        <v>7569</v>
      </c>
      <c r="F21">
        <v>1444.6</v>
      </c>
      <c r="H21">
        <v>980</v>
      </c>
      <c r="K21">
        <v>5100</v>
      </c>
      <c r="N21" t="s">
        <v>23</v>
      </c>
      <c r="O21">
        <v>147030</v>
      </c>
      <c r="P21">
        <v>106507</v>
      </c>
      <c r="Q21">
        <v>68079</v>
      </c>
      <c r="S21" s="22">
        <f t="shared" si="0"/>
        <v>8.5900457246941522E-2</v>
      </c>
      <c r="T21" s="22">
        <f t="shared" si="1"/>
        <v>0.13438799042289104</v>
      </c>
      <c r="U21" s="22">
        <f t="shared" si="2"/>
        <v>4.7884176626888375E-2</v>
      </c>
      <c r="X21" t="s">
        <v>24</v>
      </c>
      <c r="Y21">
        <v>1999</v>
      </c>
      <c r="Z21" t="s">
        <v>211</v>
      </c>
      <c r="AA21">
        <v>57400</v>
      </c>
      <c r="AB21">
        <v>59852.800000000003</v>
      </c>
      <c r="AC21">
        <v>400</v>
      </c>
      <c r="AD21">
        <v>54000</v>
      </c>
      <c r="AE21" s="1" t="s">
        <v>794</v>
      </c>
      <c r="AF21" s="70"/>
      <c r="AG21" s="70"/>
      <c r="AH21" s="70"/>
      <c r="AI21" s="70"/>
      <c r="AJ21" s="69">
        <f t="shared" ref="AJ21:AJ22" si="36">(AA21-AA20)/AA20</f>
        <v>0</v>
      </c>
      <c r="AK21" s="69"/>
      <c r="AL21" s="69">
        <f t="shared" ref="AL21:AL22" si="37">(AC21-AC20)/AC20</f>
        <v>-0.2</v>
      </c>
      <c r="AM21" s="69"/>
      <c r="AN21" s="69">
        <f t="shared" ref="AN21:AN22" si="38">(AD21-AD20)/AD20</f>
        <v>0</v>
      </c>
      <c r="AP21" s="56"/>
      <c r="AU21" t="s">
        <v>15</v>
      </c>
      <c r="BA21" t="s">
        <v>15</v>
      </c>
      <c r="BD21" s="152"/>
      <c r="BF21" t="s">
        <v>247</v>
      </c>
      <c r="BH21">
        <v>165</v>
      </c>
      <c r="BJ21">
        <v>165</v>
      </c>
      <c r="BK21">
        <v>165</v>
      </c>
      <c r="BL21" s="19">
        <v>606</v>
      </c>
    </row>
    <row r="22" spans="2:64" x14ac:dyDescent="0.25">
      <c r="B22" t="s">
        <v>24</v>
      </c>
      <c r="C22">
        <v>19</v>
      </c>
      <c r="E22">
        <v>16</v>
      </c>
      <c r="F22">
        <v>8.36</v>
      </c>
      <c r="H22">
        <v>1</v>
      </c>
      <c r="K22">
        <v>5</v>
      </c>
      <c r="N22" t="s">
        <v>24</v>
      </c>
      <c r="O22">
        <v>273</v>
      </c>
      <c r="P22">
        <v>153</v>
      </c>
      <c r="Q22">
        <v>8</v>
      </c>
      <c r="S22" s="22">
        <f t="shared" si="0"/>
        <v>0.12418300653594772</v>
      </c>
      <c r="T22" s="22">
        <f t="shared" si="1"/>
        <v>2.375</v>
      </c>
      <c r="U22" s="22">
        <f t="shared" si="2"/>
        <v>3.2679738562091505E-2</v>
      </c>
      <c r="X22" t="s">
        <v>24</v>
      </c>
      <c r="Y22">
        <v>2009</v>
      </c>
      <c r="Z22" t="s">
        <v>211</v>
      </c>
      <c r="AA22">
        <v>58290</v>
      </c>
      <c r="AB22">
        <v>58604.800000000003</v>
      </c>
      <c r="AC22">
        <v>290</v>
      </c>
      <c r="AD22">
        <v>54000</v>
      </c>
      <c r="AE22" t="s">
        <v>795</v>
      </c>
      <c r="AF22" s="71">
        <f>AA22-AA21</f>
        <v>890</v>
      </c>
      <c r="AG22" s="71">
        <f t="shared" ref="AG22" si="39">AB22-AB21</f>
        <v>-1248</v>
      </c>
      <c r="AH22" s="71">
        <f t="shared" ref="AH22" si="40">AC22-AC21</f>
        <v>-110</v>
      </c>
      <c r="AI22" s="71">
        <f t="shared" ref="AI22" si="41">AD22-AD21</f>
        <v>0</v>
      </c>
      <c r="AJ22" s="69">
        <f t="shared" si="36"/>
        <v>1.5505226480836238E-2</v>
      </c>
      <c r="AK22" s="69">
        <f t="shared" ref="AK22" si="42">(AB22-AB21)/AB21</f>
        <v>-2.085115483319076E-2</v>
      </c>
      <c r="AL22" s="69">
        <f t="shared" si="37"/>
        <v>-0.27500000000000002</v>
      </c>
      <c r="AM22" s="69"/>
      <c r="AN22" s="69">
        <f t="shared" si="38"/>
        <v>0</v>
      </c>
      <c r="AP22" s="56">
        <f t="shared" si="13"/>
        <v>-1.3447823454215164</v>
      </c>
      <c r="AQ22">
        <f>(AB22-AB21)/(AA22-AA21)</f>
        <v>-1.402247191011236</v>
      </c>
      <c r="AR22">
        <f>(AB22-AB21)/(AC22-AC21)</f>
        <v>11.345454545454546</v>
      </c>
      <c r="AU22" t="s">
        <v>15</v>
      </c>
      <c r="AV22">
        <v>-1.3447823454215164</v>
      </c>
      <c r="AW22">
        <v>-1.402247191011236</v>
      </c>
      <c r="AX22">
        <v>11.345454545454546</v>
      </c>
      <c r="BA22" t="s">
        <v>15</v>
      </c>
      <c r="BB22">
        <v>-1.3447823454215164</v>
      </c>
      <c r="BC22">
        <v>-1.402247191011236</v>
      </c>
      <c r="BD22" s="152">
        <f t="shared" ref="BD22" si="43">AK22</f>
        <v>-2.085115483319076E-2</v>
      </c>
      <c r="BF22" t="s">
        <v>42</v>
      </c>
      <c r="BG22">
        <v>123</v>
      </c>
      <c r="BH22">
        <v>154</v>
      </c>
      <c r="BI22">
        <v>139</v>
      </c>
      <c r="BJ22">
        <v>147</v>
      </c>
      <c r="BK22">
        <v>135</v>
      </c>
      <c r="BL22" s="19">
        <v>495</v>
      </c>
    </row>
    <row r="23" spans="2:64" x14ac:dyDescent="0.25">
      <c r="B23" t="s">
        <v>25</v>
      </c>
      <c r="C23">
        <v>8927</v>
      </c>
      <c r="D23">
        <v>47</v>
      </c>
      <c r="E23">
        <v>5544</v>
      </c>
      <c r="F23">
        <v>8591.2000000000007</v>
      </c>
      <c r="H23">
        <v>120</v>
      </c>
      <c r="K23">
        <v>131</v>
      </c>
      <c r="N23" t="s">
        <v>25</v>
      </c>
      <c r="O23">
        <v>9636</v>
      </c>
      <c r="P23">
        <v>2488</v>
      </c>
      <c r="Q23">
        <v>891</v>
      </c>
      <c r="S23" s="22">
        <f t="shared" si="0"/>
        <v>3.588022508038585</v>
      </c>
      <c r="T23" s="22">
        <f t="shared" si="1"/>
        <v>10.019079685746352</v>
      </c>
      <c r="U23" s="22">
        <f t="shared" si="2"/>
        <v>5.2652733118971062E-2</v>
      </c>
      <c r="X23" t="s">
        <v>25</v>
      </c>
      <c r="Y23">
        <v>1989</v>
      </c>
      <c r="Z23" t="s">
        <v>211</v>
      </c>
      <c r="AF23" s="41"/>
      <c r="AG23" s="41"/>
      <c r="AH23" s="41"/>
      <c r="AI23" s="41"/>
      <c r="AP23" s="1"/>
      <c r="AQ23" s="1"/>
      <c r="AR23" s="1"/>
      <c r="AS23" s="1"/>
      <c r="AU23" t="s">
        <v>215</v>
      </c>
      <c r="BA23" t="s">
        <v>215</v>
      </c>
      <c r="BF23" t="s">
        <v>48</v>
      </c>
      <c r="BG23">
        <v>231</v>
      </c>
      <c r="BH23">
        <v>116</v>
      </c>
      <c r="BI23">
        <v>162</v>
      </c>
      <c r="BJ23">
        <v>139</v>
      </c>
      <c r="BK23">
        <v>185</v>
      </c>
      <c r="BL23" s="19">
        <v>677</v>
      </c>
    </row>
    <row r="24" spans="2:64" x14ac:dyDescent="0.25">
      <c r="B24" t="s">
        <v>26</v>
      </c>
      <c r="C24">
        <v>1364</v>
      </c>
      <c r="E24">
        <v>840</v>
      </c>
      <c r="F24">
        <v>676.76</v>
      </c>
      <c r="H24">
        <v>22</v>
      </c>
      <c r="J24">
        <v>750</v>
      </c>
      <c r="K24">
        <v>23</v>
      </c>
      <c r="N24" t="s">
        <v>26</v>
      </c>
      <c r="O24">
        <v>10661</v>
      </c>
      <c r="P24">
        <v>279</v>
      </c>
      <c r="Q24">
        <v>138</v>
      </c>
      <c r="S24" s="22">
        <f t="shared" si="0"/>
        <v>4.8888888888888893</v>
      </c>
      <c r="T24" s="22">
        <f t="shared" si="1"/>
        <v>9.8840579710144922</v>
      </c>
      <c r="U24" s="22">
        <f t="shared" si="2"/>
        <v>8.2437275985663083E-2</v>
      </c>
      <c r="X24" t="s">
        <v>25</v>
      </c>
      <c r="Y24">
        <v>1999</v>
      </c>
      <c r="Z24" t="s">
        <v>211</v>
      </c>
      <c r="AB24">
        <v>5.5</v>
      </c>
      <c r="AE24" s="1"/>
      <c r="AF24" s="70"/>
      <c r="AG24" s="70"/>
      <c r="AH24" s="70"/>
      <c r="AI24" s="70"/>
      <c r="AJ24" s="69" t="e">
        <f>(AA24-AA23)/AA23</f>
        <v>#DIV/0!</v>
      </c>
      <c r="AK24" s="69"/>
      <c r="AL24" s="69" t="e">
        <f t="shared" ref="AL24:AL25" si="44">(AC24-AC23)/AC23</f>
        <v>#DIV/0!</v>
      </c>
      <c r="AM24" s="69"/>
      <c r="AN24" s="69" t="e">
        <f t="shared" ref="AN24:AN25" si="45">(AD24-AD23)/AD23</f>
        <v>#DIV/0!</v>
      </c>
      <c r="AU24" t="s">
        <v>215</v>
      </c>
      <c r="BA24" t="s">
        <v>215</v>
      </c>
      <c r="BD24" s="152"/>
      <c r="BF24" t="s">
        <v>71</v>
      </c>
      <c r="BG24">
        <v>167</v>
      </c>
      <c r="BH24">
        <v>122</v>
      </c>
      <c r="BI24">
        <v>232</v>
      </c>
      <c r="BJ24">
        <v>177</v>
      </c>
      <c r="BK24">
        <v>172</v>
      </c>
      <c r="BL24" s="19">
        <v>632</v>
      </c>
    </row>
    <row r="25" spans="2:64" x14ac:dyDescent="0.25">
      <c r="B25" t="s">
        <v>27</v>
      </c>
      <c r="C25">
        <v>152</v>
      </c>
      <c r="E25">
        <v>70</v>
      </c>
      <c r="F25">
        <v>1412.2</v>
      </c>
      <c r="H25">
        <v>32</v>
      </c>
      <c r="N25" t="s">
        <v>27</v>
      </c>
      <c r="O25">
        <v>305</v>
      </c>
      <c r="P25">
        <v>147</v>
      </c>
      <c r="Q25">
        <v>73</v>
      </c>
      <c r="S25" s="22">
        <f t="shared" si="0"/>
        <v>1.0340136054421769</v>
      </c>
      <c r="T25" s="22">
        <f t="shared" si="1"/>
        <v>2.0821917808219177</v>
      </c>
      <c r="U25" s="22">
        <f t="shared" si="2"/>
        <v>0</v>
      </c>
      <c r="X25" t="s">
        <v>25</v>
      </c>
      <c r="Y25">
        <v>2009</v>
      </c>
      <c r="Z25" t="s">
        <v>211</v>
      </c>
      <c r="AB25">
        <v>5.5</v>
      </c>
      <c r="AF25" s="71">
        <f>AA25-AA24</f>
        <v>0</v>
      </c>
      <c r="AG25" s="71">
        <f t="shared" ref="AG25" si="46">AB25-AB24</f>
        <v>0</v>
      </c>
      <c r="AH25" s="71">
        <f t="shared" ref="AH25" si="47">AC25-AC24</f>
        <v>0</v>
      </c>
      <c r="AI25" s="71">
        <f t="shared" ref="AI25" si="48">AD25-AD24</f>
        <v>0</v>
      </c>
      <c r="AJ25" s="69" t="e">
        <f>(AA25-AA24)/AA24</f>
        <v>#DIV/0!</v>
      </c>
      <c r="AK25" s="69">
        <f t="shared" ref="AK25" si="49">(AB25-AB24)/AB24</f>
        <v>0</v>
      </c>
      <c r="AL25" s="69" t="e">
        <f t="shared" si="44"/>
        <v>#DIV/0!</v>
      </c>
      <c r="AM25" s="69"/>
      <c r="AN25" s="69" t="e">
        <f t="shared" si="45"/>
        <v>#DIV/0!</v>
      </c>
      <c r="AP25" s="56"/>
      <c r="AU25" t="s">
        <v>215</v>
      </c>
      <c r="BA25" t="s">
        <v>215</v>
      </c>
      <c r="BD25" s="152">
        <f t="shared" ref="BD25:BD88" si="50">AK25</f>
        <v>0</v>
      </c>
      <c r="BF25" t="s">
        <v>71</v>
      </c>
      <c r="BG25">
        <v>167</v>
      </c>
      <c r="BH25">
        <v>122</v>
      </c>
      <c r="BI25">
        <v>232</v>
      </c>
      <c r="BJ25">
        <v>177</v>
      </c>
      <c r="BK25">
        <v>172</v>
      </c>
      <c r="BL25" s="19">
        <v>632</v>
      </c>
    </row>
    <row r="26" spans="2:64" x14ac:dyDescent="0.25">
      <c r="B26" t="s">
        <v>28</v>
      </c>
      <c r="C26">
        <v>3300</v>
      </c>
      <c r="E26">
        <v>2450</v>
      </c>
      <c r="F26">
        <v>4611</v>
      </c>
      <c r="H26">
        <v>300</v>
      </c>
      <c r="K26">
        <v>4</v>
      </c>
      <c r="N26" t="s">
        <v>28</v>
      </c>
      <c r="O26">
        <v>8602</v>
      </c>
      <c r="P26">
        <v>5023</v>
      </c>
      <c r="Q26">
        <v>3893</v>
      </c>
      <c r="S26" s="22">
        <f t="shared" si="0"/>
        <v>0.656977901652399</v>
      </c>
      <c r="T26" s="22">
        <f t="shared" si="1"/>
        <v>0.84767531466735169</v>
      </c>
      <c r="U26" s="22">
        <f t="shared" si="2"/>
        <v>7.9633685048775631E-4</v>
      </c>
      <c r="X26" t="s">
        <v>26</v>
      </c>
      <c r="Y26">
        <v>1989</v>
      </c>
      <c r="Z26" t="s">
        <v>211</v>
      </c>
      <c r="AA26">
        <v>13</v>
      </c>
      <c r="AC26">
        <v>1</v>
      </c>
      <c r="AD26">
        <v>4</v>
      </c>
      <c r="AF26" s="41"/>
      <c r="AG26" s="41"/>
      <c r="AH26" s="41"/>
      <c r="AI26" s="41"/>
      <c r="AP26" s="56"/>
      <c r="AR26" s="1"/>
      <c r="AS26" s="1"/>
      <c r="AU26" t="s">
        <v>16</v>
      </c>
      <c r="BA26" t="s">
        <v>16</v>
      </c>
    </row>
    <row r="27" spans="2:64" x14ac:dyDescent="0.25">
      <c r="B27" t="s">
        <v>29</v>
      </c>
      <c r="C27">
        <v>0.74</v>
      </c>
      <c r="E27">
        <v>0.74</v>
      </c>
      <c r="F27">
        <v>1</v>
      </c>
      <c r="K27">
        <v>12</v>
      </c>
      <c r="N27" t="s">
        <v>29</v>
      </c>
      <c r="O27">
        <v>65</v>
      </c>
      <c r="P27">
        <v>0</v>
      </c>
      <c r="Q27">
        <v>1</v>
      </c>
      <c r="S27" s="22" t="e">
        <f t="shared" si="0"/>
        <v>#DIV/0!</v>
      </c>
      <c r="T27" s="22">
        <f t="shared" si="1"/>
        <v>0.74</v>
      </c>
      <c r="U27" s="22" t="e">
        <f t="shared" si="2"/>
        <v>#DIV/0!</v>
      </c>
      <c r="X27" t="s">
        <v>26</v>
      </c>
      <c r="Y27">
        <v>1999</v>
      </c>
      <c r="Z27" t="s">
        <v>211</v>
      </c>
      <c r="AA27">
        <v>13</v>
      </c>
      <c r="AB27">
        <v>10.029999999999999</v>
      </c>
      <c r="AC27">
        <v>1</v>
      </c>
      <c r="AD27">
        <v>4</v>
      </c>
      <c r="AF27" s="70"/>
      <c r="AG27" s="70"/>
      <c r="AH27" s="70"/>
      <c r="AI27" s="70"/>
      <c r="AJ27" s="69">
        <f>(AA27-AA26)/AA26</f>
        <v>0</v>
      </c>
      <c r="AK27" s="69"/>
      <c r="AL27" s="69">
        <f t="shared" ref="AL27:AL28" si="51">(AC27-AC26)/AC26</f>
        <v>0</v>
      </c>
      <c r="AM27" s="69"/>
      <c r="AN27" s="69">
        <f t="shared" ref="AN27:AN28" si="52">(AD27-AD26)/AD26</f>
        <v>0</v>
      </c>
      <c r="AP27" s="56"/>
      <c r="AU27" t="s">
        <v>16</v>
      </c>
      <c r="BA27" t="s">
        <v>16</v>
      </c>
      <c r="BD27" s="152"/>
    </row>
    <row r="28" spans="2:64" x14ac:dyDescent="0.25">
      <c r="B28" t="s">
        <v>218</v>
      </c>
      <c r="C28">
        <v>507</v>
      </c>
      <c r="E28">
        <v>75</v>
      </c>
      <c r="F28">
        <v>3238.2</v>
      </c>
      <c r="H28">
        <v>25</v>
      </c>
      <c r="N28" t="s">
        <v>218</v>
      </c>
      <c r="O28">
        <v>714</v>
      </c>
      <c r="P28">
        <v>471</v>
      </c>
      <c r="Q28">
        <v>663</v>
      </c>
      <c r="S28" s="22">
        <f t="shared" si="0"/>
        <v>1.0764331210191083</v>
      </c>
      <c r="T28" s="22">
        <f t="shared" si="1"/>
        <v>0.76470588235294112</v>
      </c>
      <c r="U28" s="22">
        <f t="shared" si="2"/>
        <v>0</v>
      </c>
      <c r="X28" t="s">
        <v>26</v>
      </c>
      <c r="Y28">
        <v>2009</v>
      </c>
      <c r="Z28" t="s">
        <v>211</v>
      </c>
      <c r="AA28">
        <v>13</v>
      </c>
      <c r="AB28">
        <v>9.8000000000000007</v>
      </c>
      <c r="AC28">
        <v>1</v>
      </c>
      <c r="AD28">
        <v>4</v>
      </c>
      <c r="AF28" s="71">
        <f>AA28-AA27</f>
        <v>0</v>
      </c>
      <c r="AG28" s="71">
        <f t="shared" ref="AG28" si="53">AB28-AB27</f>
        <v>-0.22999999999999865</v>
      </c>
      <c r="AH28" s="71">
        <f t="shared" ref="AH28" si="54">AC28-AC27</f>
        <v>0</v>
      </c>
      <c r="AI28" s="71">
        <f t="shared" ref="AI28" si="55">AD28-AD27</f>
        <v>0</v>
      </c>
      <c r="AJ28" s="69">
        <f>(AA28-AA27)/AA27</f>
        <v>0</v>
      </c>
      <c r="AK28" s="69">
        <f t="shared" ref="AK28" si="56">(AB28-AB27)/AB27</f>
        <v>-2.2931206380857296E-2</v>
      </c>
      <c r="AL28" s="69">
        <f t="shared" si="51"/>
        <v>0</v>
      </c>
      <c r="AM28" s="69"/>
      <c r="AN28" s="69">
        <f t="shared" si="52"/>
        <v>0</v>
      </c>
      <c r="AP28" s="56"/>
      <c r="AU28" t="s">
        <v>16</v>
      </c>
      <c r="BA28" t="s">
        <v>16</v>
      </c>
      <c r="BD28" s="152">
        <f t="shared" si="50"/>
        <v>-2.2931206380857296E-2</v>
      </c>
    </row>
    <row r="29" spans="2:64" x14ac:dyDescent="0.25">
      <c r="B29" t="s">
        <v>30</v>
      </c>
      <c r="C29">
        <v>36954</v>
      </c>
      <c r="E29">
        <v>3735</v>
      </c>
      <c r="F29">
        <v>57503.6</v>
      </c>
      <c r="H29">
        <v>219</v>
      </c>
      <c r="J29">
        <v>2635</v>
      </c>
      <c r="K29">
        <v>28</v>
      </c>
      <c r="N29" t="s">
        <v>30</v>
      </c>
      <c r="O29">
        <v>9773</v>
      </c>
      <c r="P29">
        <v>3315</v>
      </c>
      <c r="Q29">
        <v>3930</v>
      </c>
      <c r="S29" s="22">
        <f t="shared" si="0"/>
        <v>11.147511312217194</v>
      </c>
      <c r="T29" s="22">
        <f t="shared" si="1"/>
        <v>9.4030534351145043</v>
      </c>
      <c r="U29" s="22">
        <f t="shared" si="2"/>
        <v>8.4464555052790342E-3</v>
      </c>
      <c r="X29" t="s">
        <v>660</v>
      </c>
      <c r="Y29">
        <v>1989</v>
      </c>
      <c r="Z29" t="s">
        <v>211</v>
      </c>
      <c r="AA29">
        <v>127400</v>
      </c>
      <c r="AC29">
        <v>1020</v>
      </c>
      <c r="AD29">
        <v>99980</v>
      </c>
      <c r="AF29" s="41"/>
      <c r="AG29" s="41"/>
      <c r="AH29" s="41"/>
      <c r="AI29" s="41"/>
      <c r="AP29" s="56"/>
      <c r="AR29" s="1"/>
      <c r="AS29" s="1"/>
      <c r="AU29" t="s">
        <v>17</v>
      </c>
      <c r="BA29" t="s">
        <v>17</v>
      </c>
    </row>
    <row r="30" spans="2:64" x14ac:dyDescent="0.25">
      <c r="B30" t="s">
        <v>31</v>
      </c>
      <c r="C30">
        <v>2128</v>
      </c>
      <c r="E30">
        <v>997</v>
      </c>
      <c r="F30">
        <v>2185</v>
      </c>
      <c r="H30">
        <v>102</v>
      </c>
      <c r="J30">
        <v>525</v>
      </c>
      <c r="K30">
        <v>175</v>
      </c>
      <c r="N30" t="s">
        <v>31</v>
      </c>
      <c r="O30">
        <v>3768</v>
      </c>
      <c r="P30">
        <v>1959</v>
      </c>
      <c r="Q30">
        <v>97</v>
      </c>
      <c r="S30" s="22">
        <f t="shared" si="0"/>
        <v>1.0862685043389484</v>
      </c>
      <c r="T30" s="22">
        <f t="shared" si="1"/>
        <v>21.938144329896907</v>
      </c>
      <c r="U30" s="22">
        <f t="shared" si="2"/>
        <v>8.9331291475242477E-2</v>
      </c>
      <c r="X30" t="s">
        <v>660</v>
      </c>
      <c r="Y30">
        <v>1999</v>
      </c>
      <c r="Z30" t="s">
        <v>211</v>
      </c>
      <c r="AA30">
        <v>128680</v>
      </c>
      <c r="AB30">
        <v>32154.2</v>
      </c>
      <c r="AC30">
        <v>1000</v>
      </c>
      <c r="AD30">
        <v>99880</v>
      </c>
      <c r="AF30" s="70"/>
      <c r="AG30" s="70"/>
      <c r="AH30" s="70"/>
      <c r="AI30" s="70"/>
      <c r="AJ30" s="69">
        <f t="shared" ref="AJ30:AJ31" si="57">(AA30-AA29)/AA29</f>
        <v>1.0047095761381476E-2</v>
      </c>
      <c r="AK30" s="69"/>
      <c r="AL30" s="69">
        <f t="shared" ref="AL30:AL31" si="58">(AC30-AC29)/AC29</f>
        <v>-1.9607843137254902E-2</v>
      </c>
      <c r="AM30" s="69"/>
      <c r="AN30" s="69">
        <f t="shared" ref="AN30:AN31" si="59">(AD30-AD29)/AD29</f>
        <v>-1.0002000400080016E-3</v>
      </c>
      <c r="AP30" s="56"/>
      <c r="AU30" t="s">
        <v>17</v>
      </c>
      <c r="BA30" t="s">
        <v>17</v>
      </c>
      <c r="BD30" s="152"/>
    </row>
    <row r="31" spans="2:64" x14ac:dyDescent="0.25">
      <c r="B31" t="s">
        <v>32</v>
      </c>
      <c r="C31">
        <v>25852</v>
      </c>
      <c r="E31">
        <v>250</v>
      </c>
      <c r="F31">
        <v>11587.8</v>
      </c>
      <c r="H31">
        <v>2</v>
      </c>
      <c r="K31">
        <v>3</v>
      </c>
      <c r="N31" t="s">
        <v>32</v>
      </c>
      <c r="O31">
        <v>1982</v>
      </c>
      <c r="P31">
        <v>785</v>
      </c>
      <c r="Q31">
        <v>838</v>
      </c>
      <c r="S31" s="22">
        <f t="shared" si="0"/>
        <v>32.93248407643312</v>
      </c>
      <c r="T31" s="22">
        <f t="shared" si="1"/>
        <v>30.849642004773269</v>
      </c>
      <c r="U31" s="22">
        <f t="shared" si="2"/>
        <v>3.821656050955414E-3</v>
      </c>
      <c r="X31" t="s">
        <v>660</v>
      </c>
      <c r="Y31">
        <v>2009</v>
      </c>
      <c r="Z31" t="s">
        <v>211</v>
      </c>
      <c r="AA31">
        <v>140500</v>
      </c>
      <c r="AB31">
        <v>29639.8</v>
      </c>
      <c r="AC31">
        <v>1000</v>
      </c>
      <c r="AD31">
        <v>108500</v>
      </c>
      <c r="AF31" s="71">
        <f>AA31-AA30</f>
        <v>11820</v>
      </c>
      <c r="AG31" s="71">
        <f t="shared" ref="AG31" si="60">AB31-AB30</f>
        <v>-2514.4000000000015</v>
      </c>
      <c r="AH31" s="71">
        <f t="shared" ref="AH31" si="61">AC31-AC30</f>
        <v>0</v>
      </c>
      <c r="AI31" s="71">
        <f t="shared" ref="AI31" si="62">AD31-AD30</f>
        <v>8620</v>
      </c>
      <c r="AJ31" s="69">
        <f t="shared" si="57"/>
        <v>9.185576624184022E-2</v>
      </c>
      <c r="AK31" s="69">
        <f t="shared" ref="AK31" si="63">(AB31-AB30)/AB30</f>
        <v>-7.8198182508039435E-2</v>
      </c>
      <c r="AL31" s="69">
        <f t="shared" si="58"/>
        <v>0</v>
      </c>
      <c r="AM31" s="69"/>
      <c r="AN31" s="69">
        <f t="shared" si="59"/>
        <v>8.6303564277132552E-2</v>
      </c>
      <c r="AP31" s="56">
        <f t="shared" ref="AP31:AP40" si="64">AK31/AJ31</f>
        <v>-0.85131490060359682</v>
      </c>
      <c r="AQ31">
        <f>(AB31-AB30)/(AA31-AA30)</f>
        <v>-0.21272419627749589</v>
      </c>
      <c r="AS31">
        <f>(AB31-AB30)/(AD31-AD30)</f>
        <v>-0.29169373549884009</v>
      </c>
      <c r="AU31" t="s">
        <v>17</v>
      </c>
      <c r="AV31">
        <v>-0.85131490060359682</v>
      </c>
      <c r="AW31">
        <v>-0.21272419627749589</v>
      </c>
      <c r="AY31">
        <v>-0.29169373549884009</v>
      </c>
      <c r="BA31" t="s">
        <v>17</v>
      </c>
      <c r="BB31">
        <v>-0.85131490060359682</v>
      </c>
      <c r="BC31">
        <v>-0.21272419627749589</v>
      </c>
      <c r="BD31" s="152">
        <f t="shared" si="50"/>
        <v>-7.8198182508039435E-2</v>
      </c>
    </row>
    <row r="32" spans="2:64" x14ac:dyDescent="0.25">
      <c r="B32" t="s">
        <v>33</v>
      </c>
      <c r="C32">
        <v>264500</v>
      </c>
      <c r="E32">
        <v>61200</v>
      </c>
      <c r="F32">
        <v>521716.4</v>
      </c>
      <c r="H32">
        <v>7300</v>
      </c>
      <c r="K32">
        <v>1.5</v>
      </c>
      <c r="N32" t="s">
        <v>33</v>
      </c>
      <c r="O32">
        <v>193247</v>
      </c>
      <c r="P32">
        <v>26820</v>
      </c>
      <c r="Q32">
        <v>21705</v>
      </c>
      <c r="S32" s="22">
        <f t="shared" si="0"/>
        <v>9.8620432513049963</v>
      </c>
      <c r="T32" s="22">
        <f t="shared" si="1"/>
        <v>12.186132227597328</v>
      </c>
      <c r="U32" s="22">
        <f t="shared" si="2"/>
        <v>5.5928411633109621E-5</v>
      </c>
      <c r="X32" t="s">
        <v>27</v>
      </c>
      <c r="Y32">
        <v>1989</v>
      </c>
      <c r="Z32" t="s">
        <v>211</v>
      </c>
      <c r="AF32" s="41"/>
      <c r="AG32" s="41"/>
      <c r="AH32" s="41"/>
      <c r="AI32" s="41"/>
      <c r="AP32" s="1"/>
      <c r="AQ32" s="1"/>
      <c r="AR32" s="1"/>
      <c r="AS32" s="1"/>
      <c r="AU32" t="s">
        <v>18</v>
      </c>
      <c r="BA32" t="s">
        <v>18</v>
      </c>
    </row>
    <row r="33" spans="2:56" x14ac:dyDescent="0.25">
      <c r="B33" t="s">
        <v>219</v>
      </c>
      <c r="C33">
        <v>7</v>
      </c>
      <c r="E33">
        <v>1</v>
      </c>
      <c r="F33">
        <v>3.64</v>
      </c>
      <c r="H33">
        <v>1</v>
      </c>
      <c r="K33">
        <v>4500</v>
      </c>
      <c r="N33" t="s">
        <v>219</v>
      </c>
      <c r="O33">
        <v>23</v>
      </c>
      <c r="P33">
        <v>14</v>
      </c>
      <c r="Q33">
        <v>5</v>
      </c>
      <c r="S33" s="22">
        <f t="shared" si="0"/>
        <v>0.5</v>
      </c>
      <c r="T33" s="22">
        <f t="shared" si="1"/>
        <v>1.4</v>
      </c>
      <c r="U33" s="22">
        <f t="shared" si="2"/>
        <v>321.42857142857144</v>
      </c>
      <c r="X33" t="s">
        <v>27</v>
      </c>
      <c r="Y33">
        <v>1999</v>
      </c>
      <c r="Z33" t="s">
        <v>211</v>
      </c>
      <c r="AA33">
        <v>1323</v>
      </c>
      <c r="AB33">
        <v>308.3</v>
      </c>
      <c r="AC33">
        <v>38</v>
      </c>
      <c r="AD33">
        <v>835</v>
      </c>
      <c r="AF33" s="70"/>
      <c r="AG33" s="70"/>
      <c r="AH33" s="70"/>
      <c r="AI33" s="70"/>
      <c r="AJ33" s="69" t="e">
        <f t="shared" ref="AJ33:AJ34" si="65">(AA33-AA32)/AA32</f>
        <v>#DIV/0!</v>
      </c>
      <c r="AK33" s="69"/>
      <c r="AL33" s="69" t="e">
        <f t="shared" ref="AL33:AL34" si="66">(AC33-AC32)/AC32</f>
        <v>#DIV/0!</v>
      </c>
      <c r="AM33" s="69"/>
      <c r="AN33" s="69"/>
      <c r="AU33" t="s">
        <v>18</v>
      </c>
      <c r="BA33" t="s">
        <v>18</v>
      </c>
      <c r="BD33" s="152"/>
    </row>
    <row r="34" spans="2:56" x14ac:dyDescent="0.25">
      <c r="B34" t="s">
        <v>34</v>
      </c>
      <c r="C34">
        <v>11.4</v>
      </c>
      <c r="E34">
        <v>3</v>
      </c>
      <c r="F34">
        <v>381.8</v>
      </c>
      <c r="H34">
        <v>5</v>
      </c>
      <c r="N34" t="s">
        <v>34</v>
      </c>
      <c r="O34">
        <v>392</v>
      </c>
      <c r="P34">
        <v>97</v>
      </c>
      <c r="Q34">
        <v>1</v>
      </c>
      <c r="S34" s="22">
        <f t="shared" si="0"/>
        <v>0.11752577319587629</v>
      </c>
      <c r="T34" s="22">
        <f t="shared" si="1"/>
        <v>11.4</v>
      </c>
      <c r="U34" s="22">
        <f t="shared" si="2"/>
        <v>0</v>
      </c>
      <c r="X34" t="s">
        <v>27</v>
      </c>
      <c r="Y34">
        <v>2009</v>
      </c>
      <c r="Z34" t="s">
        <v>211</v>
      </c>
      <c r="AA34">
        <v>1753.5</v>
      </c>
      <c r="AB34">
        <v>266.2</v>
      </c>
      <c r="AC34">
        <v>53</v>
      </c>
      <c r="AD34">
        <v>1243</v>
      </c>
      <c r="AF34" s="71">
        <f>AA34-AA33</f>
        <v>430.5</v>
      </c>
      <c r="AG34" s="71">
        <f t="shared" ref="AG34" si="67">AB34-AB33</f>
        <v>-42.100000000000023</v>
      </c>
      <c r="AH34" s="71">
        <f t="shared" ref="AH34" si="68">AC34-AC33</f>
        <v>15</v>
      </c>
      <c r="AI34" s="71">
        <f t="shared" ref="AI34" si="69">AD34-AD33</f>
        <v>408</v>
      </c>
      <c r="AJ34" s="69">
        <f t="shared" si="65"/>
        <v>0.32539682539682541</v>
      </c>
      <c r="AK34" s="69">
        <f t="shared" ref="AK34" si="70">(AB34-AB33)/AB33</f>
        <v>-0.13655530327602991</v>
      </c>
      <c r="AL34" s="69">
        <f t="shared" si="66"/>
        <v>0.39473684210526316</v>
      </c>
      <c r="AM34" s="69"/>
      <c r="AN34" s="69"/>
      <c r="AP34" s="56">
        <f>AK34/AJ34</f>
        <v>-0.41965776128731141</v>
      </c>
      <c r="AQ34">
        <f>(AB34-AB33)/(AA34-AA33)</f>
        <v>-9.7793263646922229E-2</v>
      </c>
      <c r="AR34">
        <f>(AB34-AB33)/(AC34-AC33)</f>
        <v>-2.806666666666668</v>
      </c>
      <c r="AS34">
        <f>(AB34-AB33)/(AD34-AD33)</f>
        <v>-0.10318627450980397</v>
      </c>
      <c r="AU34" t="s">
        <v>18</v>
      </c>
      <c r="AV34">
        <v>-0.41965776128731141</v>
      </c>
      <c r="AW34">
        <v>-9.7793263646922229E-2</v>
      </c>
      <c r="AX34">
        <v>-2.806666666666668</v>
      </c>
      <c r="AY34">
        <v>-0.10318627450980397</v>
      </c>
      <c r="BA34" t="s">
        <v>18</v>
      </c>
      <c r="BB34">
        <v>-0.41965776128731141</v>
      </c>
      <c r="BC34">
        <v>-9.7793263646922229E-2</v>
      </c>
      <c r="BD34" s="152">
        <f t="shared" si="50"/>
        <v>-0.13655530327602991</v>
      </c>
    </row>
    <row r="35" spans="2:56" x14ac:dyDescent="0.25">
      <c r="B35" t="s">
        <v>35</v>
      </c>
      <c r="C35">
        <v>5030</v>
      </c>
      <c r="E35">
        <v>3139</v>
      </c>
      <c r="F35">
        <v>3871.8</v>
      </c>
      <c r="H35">
        <v>172</v>
      </c>
      <c r="J35">
        <v>2848</v>
      </c>
      <c r="K35">
        <v>1</v>
      </c>
      <c r="N35" t="s">
        <v>35</v>
      </c>
      <c r="O35">
        <v>7543</v>
      </c>
      <c r="P35">
        <v>2173</v>
      </c>
      <c r="Q35">
        <v>321</v>
      </c>
      <c r="S35" s="22">
        <f t="shared" si="0"/>
        <v>2.3147722043258168</v>
      </c>
      <c r="T35" s="22">
        <f t="shared" si="1"/>
        <v>15.669781931464174</v>
      </c>
      <c r="U35" s="22">
        <f t="shared" si="2"/>
        <v>4.6019328117809482E-4</v>
      </c>
      <c r="X35" t="s">
        <v>28</v>
      </c>
      <c r="Y35">
        <v>1989</v>
      </c>
      <c r="Z35" t="s">
        <v>211</v>
      </c>
      <c r="AA35">
        <v>2</v>
      </c>
      <c r="AF35" s="41"/>
      <c r="AG35" s="41"/>
      <c r="AH35" s="41"/>
      <c r="AI35" s="41"/>
      <c r="AP35" s="56"/>
      <c r="AR35" s="1"/>
      <c r="AS35" s="1"/>
      <c r="AU35" t="s">
        <v>216</v>
      </c>
      <c r="BA35" t="s">
        <v>216</v>
      </c>
    </row>
    <row r="36" spans="2:56" x14ac:dyDescent="0.25">
      <c r="B36" t="s">
        <v>36</v>
      </c>
      <c r="C36">
        <v>11965</v>
      </c>
      <c r="E36">
        <v>5900</v>
      </c>
      <c r="F36">
        <v>5709</v>
      </c>
      <c r="H36">
        <v>65</v>
      </c>
      <c r="K36">
        <v>102</v>
      </c>
      <c r="N36" t="s">
        <v>36</v>
      </c>
      <c r="O36">
        <v>15984</v>
      </c>
      <c r="P36">
        <v>12014</v>
      </c>
      <c r="Q36">
        <v>14717</v>
      </c>
      <c r="S36" s="22">
        <f t="shared" si="0"/>
        <v>0.99592142500416181</v>
      </c>
      <c r="T36" s="22">
        <f t="shared" si="1"/>
        <v>0.81300536794183598</v>
      </c>
      <c r="U36" s="22">
        <f t="shared" si="2"/>
        <v>8.4900948892958211E-3</v>
      </c>
      <c r="X36" t="s">
        <v>28</v>
      </c>
      <c r="Y36">
        <v>1999</v>
      </c>
      <c r="Z36" t="s">
        <v>211</v>
      </c>
      <c r="AA36">
        <v>2</v>
      </c>
      <c r="AB36">
        <v>0.4</v>
      </c>
      <c r="AF36" s="70"/>
      <c r="AG36" s="70"/>
      <c r="AH36" s="70"/>
      <c r="AI36" s="70"/>
      <c r="AJ36" s="69">
        <f t="shared" ref="AJ36:AJ37" si="71">(AA36-AA35)/AA35</f>
        <v>0</v>
      </c>
      <c r="AK36" s="69"/>
      <c r="AL36" s="69"/>
      <c r="AM36" s="69"/>
      <c r="AN36" s="69" t="e">
        <f t="shared" ref="AN36:AN37" si="72">(AD36-AD35)/AD35</f>
        <v>#DIV/0!</v>
      </c>
      <c r="AP36" s="56"/>
      <c r="AU36" t="s">
        <v>216</v>
      </c>
      <c r="BA36" t="s">
        <v>216</v>
      </c>
      <c r="BD36" s="152"/>
    </row>
    <row r="37" spans="2:56" x14ac:dyDescent="0.25">
      <c r="B37" t="s">
        <v>37</v>
      </c>
      <c r="C37">
        <v>2150</v>
      </c>
      <c r="E37">
        <v>900</v>
      </c>
      <c r="F37">
        <v>173.8</v>
      </c>
      <c r="H37">
        <v>350</v>
      </c>
      <c r="K37">
        <v>30</v>
      </c>
      <c r="N37" t="s">
        <v>37</v>
      </c>
      <c r="O37">
        <v>8171</v>
      </c>
      <c r="P37">
        <v>7298</v>
      </c>
      <c r="Q37">
        <v>7305</v>
      </c>
      <c r="S37" s="22">
        <f t="shared" si="0"/>
        <v>0.29460126061934777</v>
      </c>
      <c r="T37" s="22">
        <f t="shared" si="1"/>
        <v>0.2943189596167009</v>
      </c>
      <c r="U37" s="22">
        <f t="shared" si="2"/>
        <v>4.1107152644560153E-3</v>
      </c>
      <c r="X37" t="s">
        <v>28</v>
      </c>
      <c r="Y37">
        <v>2009</v>
      </c>
      <c r="Z37" t="s">
        <v>211</v>
      </c>
      <c r="AA37">
        <v>2</v>
      </c>
      <c r="AB37">
        <v>0.4</v>
      </c>
      <c r="AF37" s="71">
        <f>AA37-AA36</f>
        <v>0</v>
      </c>
      <c r="AG37" s="71">
        <f t="shared" ref="AG37" si="73">AB37-AB36</f>
        <v>0</v>
      </c>
      <c r="AH37" s="71">
        <f t="shared" ref="AH37" si="74">AC37-AC36</f>
        <v>0</v>
      </c>
      <c r="AI37" s="71">
        <f t="shared" ref="AI37" si="75">AD37-AD36</f>
        <v>0</v>
      </c>
      <c r="AJ37" s="69">
        <f t="shared" si="71"/>
        <v>0</v>
      </c>
      <c r="AK37" s="69">
        <f t="shared" ref="AK37" si="76">(AB37-AB36)/AB36</f>
        <v>0</v>
      </c>
      <c r="AL37" s="69"/>
      <c r="AM37" s="69"/>
      <c r="AN37" s="69" t="e">
        <f t="shared" si="72"/>
        <v>#DIV/0!</v>
      </c>
      <c r="AP37" s="56"/>
      <c r="AU37" t="s">
        <v>216</v>
      </c>
      <c r="BA37" t="s">
        <v>216</v>
      </c>
      <c r="BD37" s="152">
        <f t="shared" si="50"/>
        <v>0</v>
      </c>
    </row>
    <row r="38" spans="2:56" x14ac:dyDescent="0.25">
      <c r="B38" t="s">
        <v>38</v>
      </c>
      <c r="C38">
        <v>5555</v>
      </c>
      <c r="E38">
        <v>3900</v>
      </c>
      <c r="F38">
        <v>10221.4</v>
      </c>
      <c r="H38">
        <v>155</v>
      </c>
      <c r="K38">
        <v>23</v>
      </c>
      <c r="N38" t="s">
        <v>38</v>
      </c>
      <c r="O38">
        <v>13978</v>
      </c>
      <c r="P38">
        <v>11206</v>
      </c>
      <c r="Q38">
        <v>9263</v>
      </c>
      <c r="S38" s="22">
        <f t="shared" si="0"/>
        <v>0.49571658040335537</v>
      </c>
      <c r="T38" s="22">
        <f t="shared" si="1"/>
        <v>0.5996977221202634</v>
      </c>
      <c r="U38" s="22">
        <f t="shared" si="2"/>
        <v>2.052471890058897E-3</v>
      </c>
      <c r="X38" t="s">
        <v>29</v>
      </c>
      <c r="Y38">
        <v>1989</v>
      </c>
      <c r="Z38" t="s">
        <v>211</v>
      </c>
      <c r="AA38">
        <v>467077</v>
      </c>
      <c r="AC38">
        <v>177</v>
      </c>
      <c r="AD38">
        <v>419200</v>
      </c>
      <c r="AF38" s="41"/>
      <c r="AG38" s="41"/>
      <c r="AH38" s="41"/>
      <c r="AI38" s="41"/>
      <c r="AP38" s="56"/>
      <c r="AR38" s="1"/>
      <c r="AS38" s="1"/>
      <c r="AU38" t="s">
        <v>19</v>
      </c>
      <c r="BA38" t="s">
        <v>19</v>
      </c>
    </row>
    <row r="39" spans="2:56" x14ac:dyDescent="0.25">
      <c r="B39" t="s">
        <v>39</v>
      </c>
      <c r="C39">
        <v>9363</v>
      </c>
      <c r="E39">
        <v>5963</v>
      </c>
      <c r="F39">
        <v>20136</v>
      </c>
      <c r="H39">
        <v>1400</v>
      </c>
      <c r="K39">
        <v>285</v>
      </c>
      <c r="N39" t="s">
        <v>39</v>
      </c>
      <c r="O39">
        <v>19175</v>
      </c>
      <c r="P39">
        <v>8130</v>
      </c>
      <c r="Q39">
        <v>8080</v>
      </c>
      <c r="S39" s="22">
        <f t="shared" si="0"/>
        <v>1.1516605166051661</v>
      </c>
      <c r="T39" s="22">
        <f t="shared" si="1"/>
        <v>1.1587871287128713</v>
      </c>
      <c r="U39" s="22">
        <f t="shared" si="2"/>
        <v>3.5055350553505532E-2</v>
      </c>
      <c r="X39" t="s">
        <v>29</v>
      </c>
      <c r="Y39">
        <v>1999</v>
      </c>
      <c r="Z39" t="s">
        <v>211</v>
      </c>
      <c r="AA39">
        <v>453729</v>
      </c>
      <c r="AB39">
        <v>154878</v>
      </c>
      <c r="AC39">
        <v>270</v>
      </c>
      <c r="AD39">
        <v>407929</v>
      </c>
      <c r="AF39" s="70"/>
      <c r="AG39" s="70"/>
      <c r="AH39" s="70"/>
      <c r="AI39" s="70"/>
      <c r="AJ39" s="69">
        <f t="shared" ref="AJ39:AJ40" si="77">(AA39-AA38)/AA38</f>
        <v>-2.8577729153865424E-2</v>
      </c>
      <c r="AK39" s="69"/>
      <c r="AL39" s="69">
        <f t="shared" ref="AL39:AL40" si="78">(AC39-AC38)/AC38</f>
        <v>0.52542372881355937</v>
      </c>
      <c r="AM39" s="69"/>
      <c r="AN39" s="69">
        <f t="shared" ref="AN39:AN40" si="79">(AD39-AD38)/AD38</f>
        <v>-2.6886927480916031E-2</v>
      </c>
      <c r="AP39" s="56"/>
      <c r="AU39" t="s">
        <v>19</v>
      </c>
      <c r="BA39" t="s">
        <v>19</v>
      </c>
      <c r="BD39" s="152"/>
    </row>
    <row r="40" spans="2:56" x14ac:dyDescent="0.25">
      <c r="B40" t="s">
        <v>40</v>
      </c>
      <c r="C40">
        <v>67600</v>
      </c>
      <c r="E40">
        <v>45100</v>
      </c>
      <c r="F40">
        <v>310134</v>
      </c>
      <c r="H40">
        <v>7050</v>
      </c>
      <c r="K40">
        <v>29</v>
      </c>
      <c r="N40" t="s">
        <v>40</v>
      </c>
      <c r="O40">
        <v>33675</v>
      </c>
      <c r="P40">
        <v>6573</v>
      </c>
      <c r="Q40">
        <v>644</v>
      </c>
      <c r="S40" s="22">
        <f t="shared" si="0"/>
        <v>10.284497185455653</v>
      </c>
      <c r="T40" s="22">
        <f t="shared" si="1"/>
        <v>104.96894409937889</v>
      </c>
      <c r="U40" s="22">
        <f t="shared" si="2"/>
        <v>4.4119884375475428E-3</v>
      </c>
      <c r="X40" t="s">
        <v>29</v>
      </c>
      <c r="Y40">
        <v>2009</v>
      </c>
      <c r="Z40" t="s">
        <v>211</v>
      </c>
      <c r="AA40">
        <v>409029</v>
      </c>
      <c r="AB40">
        <v>150224</v>
      </c>
      <c r="AC40">
        <v>350</v>
      </c>
      <c r="AD40">
        <v>361518</v>
      </c>
      <c r="AF40" s="71">
        <f>AA40-AA39</f>
        <v>-44700</v>
      </c>
      <c r="AG40" s="71">
        <f t="shared" ref="AG40" si="80">AB40-AB39</f>
        <v>-4654</v>
      </c>
      <c r="AH40" s="71">
        <f t="shared" ref="AH40" si="81">AC40-AC39</f>
        <v>80</v>
      </c>
      <c r="AI40" s="71">
        <f t="shared" ref="AI40" si="82">AD40-AD39</f>
        <v>-46411</v>
      </c>
      <c r="AJ40" s="69">
        <f t="shared" si="77"/>
        <v>-9.8516956156648572E-2</v>
      </c>
      <c r="AK40" s="69">
        <f t="shared" ref="AK40" si="83">(AB40-AB39)/AB39</f>
        <v>-3.0049458283293948E-2</v>
      </c>
      <c r="AL40" s="69">
        <f t="shared" si="78"/>
        <v>0.29629629629629628</v>
      </c>
      <c r="AM40" s="69"/>
      <c r="AN40" s="69">
        <f t="shared" si="79"/>
        <v>-0.11377224958264796</v>
      </c>
      <c r="AP40" s="56">
        <f t="shared" si="64"/>
        <v>0.30501813551276691</v>
      </c>
      <c r="AQ40">
        <f>(AB40-AB39)/(AA40-AA39)</f>
        <v>0.10411633109619686</v>
      </c>
      <c r="AR40">
        <f>(AB40-AB39)/(AC40-AC39)</f>
        <v>-58.174999999999997</v>
      </c>
      <c r="AS40">
        <f>(AB40-AB39)/(AD40-AD39)</f>
        <v>0.10027795134774084</v>
      </c>
      <c r="AU40" t="s">
        <v>19</v>
      </c>
      <c r="BA40" t="s">
        <v>19</v>
      </c>
      <c r="BD40" s="152">
        <f t="shared" si="50"/>
        <v>-3.0049458283293948E-2</v>
      </c>
    </row>
    <row r="41" spans="2:56" x14ac:dyDescent="0.25">
      <c r="B41" t="s">
        <v>41</v>
      </c>
      <c r="C41">
        <v>88</v>
      </c>
      <c r="E41">
        <v>60</v>
      </c>
      <c r="F41">
        <v>84.79</v>
      </c>
      <c r="H41">
        <v>3</v>
      </c>
      <c r="K41">
        <v>855</v>
      </c>
      <c r="N41" t="s">
        <v>41</v>
      </c>
      <c r="O41">
        <v>492</v>
      </c>
      <c r="P41">
        <v>195</v>
      </c>
      <c r="Q41">
        <v>86</v>
      </c>
      <c r="S41" s="22">
        <f t="shared" si="0"/>
        <v>0.45128205128205129</v>
      </c>
      <c r="T41" s="22">
        <f t="shared" si="1"/>
        <v>1.0232558139534884</v>
      </c>
      <c r="U41" s="22">
        <f t="shared" si="2"/>
        <v>4.384615384615385</v>
      </c>
      <c r="X41" t="s">
        <v>218</v>
      </c>
      <c r="Y41">
        <v>1989</v>
      </c>
      <c r="Z41" t="s">
        <v>211</v>
      </c>
      <c r="AA41">
        <v>3548</v>
      </c>
      <c r="AC41">
        <v>74</v>
      </c>
      <c r="AD41">
        <v>2015</v>
      </c>
      <c r="AF41" s="41"/>
      <c r="AG41" s="41"/>
      <c r="AH41" s="41"/>
      <c r="AI41" s="41"/>
      <c r="AP41" s="1"/>
      <c r="AQ41" s="1"/>
      <c r="AR41" s="1"/>
      <c r="AS41" s="1"/>
      <c r="AU41" t="s">
        <v>20</v>
      </c>
      <c r="BA41" t="s">
        <v>20</v>
      </c>
    </row>
    <row r="42" spans="2:56" x14ac:dyDescent="0.25">
      <c r="B42" t="s">
        <v>220</v>
      </c>
      <c r="C42">
        <v>2.7</v>
      </c>
      <c r="E42">
        <v>0.2</v>
      </c>
      <c r="F42">
        <v>12.7</v>
      </c>
      <c r="H42">
        <v>0.5</v>
      </c>
      <c r="K42">
        <v>3</v>
      </c>
      <c r="N42" t="s">
        <v>220</v>
      </c>
      <c r="O42">
        <v>56</v>
      </c>
      <c r="P42">
        <v>0</v>
      </c>
      <c r="Q42">
        <v>11</v>
      </c>
      <c r="S42" s="22" t="e">
        <f t="shared" si="0"/>
        <v>#DIV/0!</v>
      </c>
      <c r="T42" s="22">
        <f t="shared" si="1"/>
        <v>0.24545454545454548</v>
      </c>
      <c r="U42" s="22" t="e">
        <f t="shared" si="2"/>
        <v>#DIV/0!</v>
      </c>
      <c r="X42" t="s">
        <v>218</v>
      </c>
      <c r="Y42">
        <v>1999</v>
      </c>
      <c r="Z42" t="s">
        <v>211</v>
      </c>
      <c r="AA42">
        <v>3390</v>
      </c>
      <c r="AB42">
        <v>3831.8</v>
      </c>
      <c r="AC42">
        <v>71</v>
      </c>
      <c r="AD42">
        <v>1917</v>
      </c>
      <c r="AF42" s="70"/>
      <c r="AG42" s="70"/>
      <c r="AH42" s="70"/>
      <c r="AI42" s="70"/>
      <c r="AJ42" s="69">
        <f>(AA42-AA41)/AA41</f>
        <v>-4.4532130777903044E-2</v>
      </c>
      <c r="AK42" s="69"/>
      <c r="AL42" s="69">
        <f t="shared" ref="AL42:AL43" si="84">(AC42-AC41)/AC41</f>
        <v>-4.0540540540540543E-2</v>
      </c>
      <c r="AM42" s="69"/>
      <c r="AN42" s="69">
        <f t="shared" ref="AN42:AN43" si="85">(AD42-AD41)/AD41</f>
        <v>-4.8635235732009924E-2</v>
      </c>
      <c r="AU42" t="s">
        <v>20</v>
      </c>
      <c r="BA42" t="s">
        <v>20</v>
      </c>
      <c r="BD42" s="152"/>
    </row>
    <row r="43" spans="2:56" x14ac:dyDescent="0.25">
      <c r="B43" t="s">
        <v>42</v>
      </c>
      <c r="C43">
        <v>5235</v>
      </c>
      <c r="E43">
        <v>1950</v>
      </c>
      <c r="F43">
        <v>22635</v>
      </c>
      <c r="H43">
        <v>85</v>
      </c>
      <c r="N43" t="s">
        <v>42</v>
      </c>
      <c r="O43">
        <v>4318</v>
      </c>
      <c r="P43">
        <v>2646</v>
      </c>
      <c r="Q43">
        <v>2774</v>
      </c>
      <c r="S43" s="22">
        <f t="shared" si="0"/>
        <v>1.9784580498866213</v>
      </c>
      <c r="T43" s="22">
        <f t="shared" si="1"/>
        <v>1.8871665465032443</v>
      </c>
      <c r="U43" s="22">
        <f t="shared" si="2"/>
        <v>0</v>
      </c>
      <c r="X43" t="s">
        <v>218</v>
      </c>
      <c r="Y43">
        <v>2009</v>
      </c>
      <c r="Z43" t="s">
        <v>211</v>
      </c>
      <c r="AA43">
        <v>3168</v>
      </c>
      <c r="AB43">
        <v>3882</v>
      </c>
      <c r="AC43">
        <v>66</v>
      </c>
      <c r="AD43">
        <v>1731</v>
      </c>
      <c r="AF43" s="71">
        <f>AA43-AA42</f>
        <v>-222</v>
      </c>
      <c r="AG43" s="71">
        <f t="shared" ref="AG43" si="86">AB43-AB42</f>
        <v>50.199999999999818</v>
      </c>
      <c r="AH43" s="71">
        <f t="shared" ref="AH43" si="87">AC43-AC42</f>
        <v>-5</v>
      </c>
      <c r="AI43" s="71">
        <f t="shared" ref="AI43" si="88">AD43-AD42</f>
        <v>-186</v>
      </c>
      <c r="AJ43" s="69">
        <f>(AA43-AA42)/AA42</f>
        <v>-6.5486725663716813E-2</v>
      </c>
      <c r="AK43" s="69">
        <f t="shared" ref="AK43" si="89">(AB43-AB42)/AB42</f>
        <v>1.3100892530925366E-2</v>
      </c>
      <c r="AL43" s="69">
        <f t="shared" si="84"/>
        <v>-7.0422535211267609E-2</v>
      </c>
      <c r="AM43" s="69"/>
      <c r="AN43" s="69">
        <f t="shared" si="85"/>
        <v>-9.7026604068857589E-2</v>
      </c>
      <c r="AP43" s="56">
        <f>AK43/AJ43</f>
        <v>-0.20005416972899545</v>
      </c>
      <c r="AQ43">
        <f>(AB43-AB42)/(AA43-AA42)</f>
        <v>-0.22612612612612532</v>
      </c>
      <c r="AR43">
        <f>(AB43-AB42)/(AC43-AC42)</f>
        <v>-10.039999999999964</v>
      </c>
      <c r="AS43">
        <f>(AB43-AB42)/(AD43-AD42)</f>
        <v>-0.26989247311827858</v>
      </c>
      <c r="AU43" t="s">
        <v>20</v>
      </c>
      <c r="BA43" t="s">
        <v>20</v>
      </c>
      <c r="BD43" s="152">
        <f t="shared" si="50"/>
        <v>1.3100892530925366E-2</v>
      </c>
    </row>
    <row r="44" spans="2:56" x14ac:dyDescent="0.25">
      <c r="B44" t="s">
        <v>43</v>
      </c>
      <c r="C44">
        <v>49332</v>
      </c>
      <c r="E44">
        <v>4300</v>
      </c>
      <c r="F44">
        <v>11604.2</v>
      </c>
      <c r="H44">
        <v>32</v>
      </c>
      <c r="K44">
        <v>1</v>
      </c>
      <c r="N44" t="s">
        <v>43</v>
      </c>
      <c r="O44">
        <v>10937</v>
      </c>
      <c r="P44">
        <v>7972</v>
      </c>
      <c r="Q44">
        <v>7303</v>
      </c>
      <c r="S44" s="22">
        <f t="shared" si="0"/>
        <v>6.1881585549422979</v>
      </c>
      <c r="T44" s="22">
        <f t="shared" si="1"/>
        <v>6.7550321785567577</v>
      </c>
      <c r="U44" s="22">
        <f t="shared" si="2"/>
        <v>1.2543903662819869E-4</v>
      </c>
      <c r="X44" t="s">
        <v>30</v>
      </c>
      <c r="Y44">
        <v>1989</v>
      </c>
      <c r="Z44" t="s">
        <v>211</v>
      </c>
      <c r="AF44" s="41"/>
      <c r="AG44" s="41"/>
      <c r="AH44" s="41"/>
      <c r="AI44" s="41"/>
      <c r="AP44" s="56"/>
      <c r="AR44" s="1"/>
      <c r="AS44" s="1"/>
      <c r="AU44" t="s">
        <v>21</v>
      </c>
      <c r="BA44" t="s">
        <v>21</v>
      </c>
    </row>
    <row r="45" spans="2:56" x14ac:dyDescent="0.25">
      <c r="B45" t="s">
        <v>221</v>
      </c>
      <c r="C45">
        <v>8.8000000000000007</v>
      </c>
      <c r="D45">
        <v>0.28999999999999998</v>
      </c>
      <c r="E45">
        <v>4.0999999999999996</v>
      </c>
      <c r="F45">
        <v>0.8</v>
      </c>
      <c r="K45">
        <v>30</v>
      </c>
      <c r="S45" s="22" t="e">
        <f t="shared" si="0"/>
        <v>#DIV/0!</v>
      </c>
      <c r="T45" s="22" t="e">
        <f t="shared" si="1"/>
        <v>#DIV/0!</v>
      </c>
      <c r="U45" s="22" t="e">
        <f t="shared" si="2"/>
        <v>#DIV/0!</v>
      </c>
      <c r="X45" t="s">
        <v>30</v>
      </c>
      <c r="Y45">
        <v>1999</v>
      </c>
      <c r="Z45" t="s">
        <v>211</v>
      </c>
      <c r="AA45">
        <v>4692.3999999999996</v>
      </c>
      <c r="AB45">
        <v>936</v>
      </c>
      <c r="AC45">
        <v>236.9</v>
      </c>
      <c r="AD45">
        <v>2630.6</v>
      </c>
      <c r="AF45" s="70"/>
      <c r="AG45" s="70"/>
      <c r="AH45" s="70"/>
      <c r="AI45" s="70"/>
      <c r="AJ45" s="69" t="e">
        <f>(AA45-AA44)/AA44</f>
        <v>#DIV/0!</v>
      </c>
      <c r="AK45" s="69"/>
      <c r="AL45" s="69" t="e">
        <f t="shared" ref="AL45:AL46" si="90">(AC45-AC44)/AC44</f>
        <v>#DIV/0!</v>
      </c>
      <c r="AM45" s="69"/>
      <c r="AN45" s="69" t="e">
        <f t="shared" ref="AN45:AN46" si="91">(AD45-AD44)/AD44</f>
        <v>#DIV/0!</v>
      </c>
      <c r="AP45" s="56"/>
      <c r="AU45" t="s">
        <v>21</v>
      </c>
      <c r="BA45" t="s">
        <v>21</v>
      </c>
      <c r="BD45" s="152"/>
    </row>
    <row r="46" spans="2:56" x14ac:dyDescent="0.25">
      <c r="B46" t="s">
        <v>44</v>
      </c>
      <c r="C46">
        <v>15742</v>
      </c>
      <c r="E46">
        <v>1270</v>
      </c>
      <c r="F46">
        <v>16193.4</v>
      </c>
      <c r="H46">
        <v>457</v>
      </c>
      <c r="K46">
        <v>1</v>
      </c>
      <c r="N46" t="s">
        <v>44</v>
      </c>
      <c r="O46">
        <v>16956</v>
      </c>
      <c r="P46">
        <v>1907</v>
      </c>
      <c r="Q46">
        <v>2297</v>
      </c>
      <c r="S46" s="22">
        <f t="shared" si="0"/>
        <v>8.2548505506030416</v>
      </c>
      <c r="T46" s="22">
        <f t="shared" si="1"/>
        <v>6.853286895951241</v>
      </c>
      <c r="U46" s="22">
        <f t="shared" si="2"/>
        <v>5.243838489774515E-4</v>
      </c>
      <c r="X46" t="s">
        <v>30</v>
      </c>
      <c r="Y46">
        <v>2009</v>
      </c>
      <c r="Z46" t="s">
        <v>211</v>
      </c>
      <c r="AA46">
        <v>4757.3</v>
      </c>
      <c r="AB46">
        <v>936</v>
      </c>
      <c r="AC46">
        <v>227.1</v>
      </c>
      <c r="AD46">
        <v>2656.2</v>
      </c>
      <c r="AF46" s="71">
        <f>AA46-AA45</f>
        <v>64.900000000000546</v>
      </c>
      <c r="AG46" s="71">
        <f t="shared" ref="AG46" si="92">AB46-AB45</f>
        <v>0</v>
      </c>
      <c r="AH46" s="71">
        <f t="shared" ref="AH46" si="93">AC46-AC45</f>
        <v>-9.8000000000000114</v>
      </c>
      <c r="AI46" s="71">
        <f t="shared" ref="AI46" si="94">AD46-AD45</f>
        <v>25.599999999999909</v>
      </c>
      <c r="AJ46" s="69">
        <f>(AA46-AA45)/AA45</f>
        <v>1.3830875458187826E-2</v>
      </c>
      <c r="AK46" s="69">
        <f t="shared" ref="AK46" si="95">(AB46-AB45)/AB45</f>
        <v>0</v>
      </c>
      <c r="AL46" s="69">
        <f t="shared" si="90"/>
        <v>-4.1367665681722295E-2</v>
      </c>
      <c r="AM46" s="69"/>
      <c r="AN46" s="69">
        <f t="shared" si="91"/>
        <v>9.7316201627004901E-3</v>
      </c>
      <c r="AP46" s="56">
        <f t="shared" ref="AP46:AP55" si="96">AK46/AJ46</f>
        <v>0</v>
      </c>
      <c r="AQ46">
        <f>(AB46-AB45)/(AA46-AA45)</f>
        <v>0</v>
      </c>
      <c r="AR46">
        <f>(AB46-AB45)/(AC46-AC45)</f>
        <v>0</v>
      </c>
      <c r="AS46">
        <f>(AB46-AB45)/(AD46-AD45)</f>
        <v>0</v>
      </c>
      <c r="AU46" t="s">
        <v>21</v>
      </c>
      <c r="BA46" t="s">
        <v>21</v>
      </c>
      <c r="BD46" s="152">
        <f t="shared" si="50"/>
        <v>0</v>
      </c>
    </row>
    <row r="47" spans="2:56" x14ac:dyDescent="0.25">
      <c r="B47" t="s">
        <v>45</v>
      </c>
      <c r="C47">
        <v>524321</v>
      </c>
      <c r="E47">
        <v>109999</v>
      </c>
      <c r="F47">
        <v>204097.26</v>
      </c>
      <c r="H47">
        <v>14321</v>
      </c>
      <c r="K47">
        <v>1900</v>
      </c>
      <c r="N47" t="s">
        <v>45</v>
      </c>
      <c r="O47">
        <v>1365580</v>
      </c>
      <c r="P47">
        <v>731312</v>
      </c>
      <c r="Q47">
        <v>838683</v>
      </c>
      <c r="S47" s="22">
        <f t="shared" si="0"/>
        <v>0.71695938258910019</v>
      </c>
      <c r="T47" s="22">
        <f t="shared" si="1"/>
        <v>0.62517184681220439</v>
      </c>
      <c r="U47" s="22">
        <f t="shared" si="2"/>
        <v>2.5980703174568447E-3</v>
      </c>
      <c r="X47" t="s">
        <v>31</v>
      </c>
      <c r="Y47">
        <v>1989</v>
      </c>
      <c r="Z47" t="s">
        <v>211</v>
      </c>
      <c r="AA47">
        <v>12</v>
      </c>
      <c r="AC47">
        <v>2</v>
      </c>
      <c r="AD47">
        <v>2</v>
      </c>
      <c r="AF47" s="41"/>
      <c r="AG47" s="41"/>
      <c r="AH47" s="41"/>
      <c r="AI47" s="41"/>
      <c r="AP47" s="56"/>
      <c r="AR47" s="1"/>
      <c r="AS47" s="1"/>
      <c r="AU47" t="s">
        <v>22</v>
      </c>
      <c r="BA47" t="s">
        <v>22</v>
      </c>
    </row>
    <row r="48" spans="2:56" x14ac:dyDescent="0.25">
      <c r="B48" t="s">
        <v>46</v>
      </c>
      <c r="C48">
        <v>42540</v>
      </c>
      <c r="E48">
        <v>1775</v>
      </c>
      <c r="F48">
        <v>60600</v>
      </c>
      <c r="H48">
        <v>1579</v>
      </c>
      <c r="J48">
        <v>1702</v>
      </c>
      <c r="K48">
        <v>64504</v>
      </c>
      <c r="N48" t="s">
        <v>46</v>
      </c>
      <c r="O48">
        <v>45654</v>
      </c>
      <c r="P48">
        <v>11517</v>
      </c>
      <c r="Q48">
        <v>7066</v>
      </c>
      <c r="S48" s="22">
        <f t="shared" si="0"/>
        <v>3.6936702266215162</v>
      </c>
      <c r="T48" s="22">
        <f t="shared" si="1"/>
        <v>6.0203792810642511</v>
      </c>
      <c r="U48" s="22">
        <f t="shared" si="2"/>
        <v>5.6007640878701048</v>
      </c>
      <c r="X48" t="s">
        <v>31</v>
      </c>
      <c r="Y48">
        <v>1999</v>
      </c>
      <c r="Z48" t="s">
        <v>211</v>
      </c>
      <c r="AA48">
        <v>12</v>
      </c>
      <c r="AB48">
        <v>515</v>
      </c>
      <c r="AC48">
        <v>4</v>
      </c>
      <c r="AD48">
        <v>2</v>
      </c>
      <c r="AF48" s="70"/>
      <c r="AG48" s="70"/>
      <c r="AH48" s="70"/>
      <c r="AI48" s="70"/>
      <c r="AJ48" s="69">
        <f t="shared" ref="AJ48:AJ49" si="97">(AA48-AA47)/AA47</f>
        <v>0</v>
      </c>
      <c r="AK48" s="69"/>
      <c r="AL48" s="69">
        <f t="shared" ref="AL48:AL49" si="98">(AC48-AC47)/AC47</f>
        <v>1</v>
      </c>
      <c r="AM48" s="69"/>
      <c r="AN48" s="69">
        <f t="shared" ref="AN48:AN49" si="99">(AD48-AD47)/AD47</f>
        <v>0</v>
      </c>
      <c r="AP48" s="56"/>
      <c r="AU48" t="s">
        <v>22</v>
      </c>
      <c r="BA48" t="s">
        <v>22</v>
      </c>
      <c r="BD48" s="152"/>
    </row>
    <row r="49" spans="2:56" x14ac:dyDescent="0.25">
      <c r="B49" t="s">
        <v>47</v>
      </c>
      <c r="C49">
        <v>155</v>
      </c>
      <c r="E49">
        <v>80</v>
      </c>
      <c r="F49">
        <v>3.4</v>
      </c>
      <c r="H49">
        <v>60</v>
      </c>
      <c r="K49">
        <v>900</v>
      </c>
      <c r="N49" t="s">
        <v>47</v>
      </c>
      <c r="O49">
        <v>716</v>
      </c>
      <c r="P49">
        <v>480</v>
      </c>
      <c r="Q49">
        <v>500</v>
      </c>
      <c r="S49" s="22">
        <f t="shared" si="0"/>
        <v>0.32291666666666669</v>
      </c>
      <c r="T49" s="22">
        <f t="shared" si="1"/>
        <v>0.31</v>
      </c>
      <c r="U49" s="22">
        <f t="shared" si="2"/>
        <v>1.875</v>
      </c>
      <c r="X49" t="s">
        <v>31</v>
      </c>
      <c r="Y49">
        <v>2009</v>
      </c>
      <c r="Z49" t="s">
        <v>211</v>
      </c>
      <c r="AA49">
        <v>14</v>
      </c>
      <c r="AB49">
        <v>515</v>
      </c>
      <c r="AC49">
        <v>4</v>
      </c>
      <c r="AD49">
        <v>2</v>
      </c>
      <c r="AF49" s="71">
        <f>AA49-AA48</f>
        <v>2</v>
      </c>
      <c r="AG49" s="71">
        <f t="shared" ref="AG49" si="100">AB49-AB48</f>
        <v>0</v>
      </c>
      <c r="AH49" s="71">
        <f t="shared" ref="AH49" si="101">AC49-AC48</f>
        <v>0</v>
      </c>
      <c r="AI49" s="71">
        <f t="shared" ref="AI49" si="102">AD49-AD48</f>
        <v>0</v>
      </c>
      <c r="AJ49" s="69">
        <f t="shared" si="97"/>
        <v>0.16666666666666666</v>
      </c>
      <c r="AK49" s="69">
        <f t="shared" ref="AK49" si="103">(AB49-AB48)/AB48</f>
        <v>0</v>
      </c>
      <c r="AL49" s="69">
        <f t="shared" si="98"/>
        <v>0</v>
      </c>
      <c r="AM49" s="69"/>
      <c r="AN49" s="69">
        <f t="shared" si="99"/>
        <v>0</v>
      </c>
      <c r="AP49" s="56">
        <f t="shared" si="96"/>
        <v>0</v>
      </c>
      <c r="AQ49">
        <f>(AB49-AB48)/(AA49-AA48)</f>
        <v>0</v>
      </c>
      <c r="AU49" t="s">
        <v>22</v>
      </c>
      <c r="BA49" t="s">
        <v>22</v>
      </c>
      <c r="BD49" s="152">
        <f t="shared" si="50"/>
        <v>0</v>
      </c>
    </row>
    <row r="50" spans="2:56" x14ac:dyDescent="0.25">
      <c r="B50" t="s">
        <v>48</v>
      </c>
      <c r="C50">
        <v>10560</v>
      </c>
      <c r="E50">
        <v>500</v>
      </c>
      <c r="F50">
        <v>22423</v>
      </c>
      <c r="H50">
        <v>60</v>
      </c>
      <c r="K50">
        <v>0.13</v>
      </c>
      <c r="N50" t="s">
        <v>48</v>
      </c>
      <c r="O50">
        <v>3941</v>
      </c>
      <c r="P50">
        <v>1509</v>
      </c>
      <c r="Q50">
        <v>1290</v>
      </c>
      <c r="S50" s="22">
        <f t="shared" si="0"/>
        <v>6.9980119284294231</v>
      </c>
      <c r="T50" s="22">
        <f t="shared" si="1"/>
        <v>8.1860465116279073</v>
      </c>
      <c r="U50" s="22">
        <f t="shared" si="2"/>
        <v>8.6149768058316767E-5</v>
      </c>
      <c r="X50" t="s">
        <v>32</v>
      </c>
      <c r="Y50">
        <v>1989</v>
      </c>
      <c r="Z50" t="s">
        <v>211</v>
      </c>
      <c r="AA50">
        <v>8</v>
      </c>
      <c r="AC50">
        <v>2</v>
      </c>
      <c r="AD50">
        <v>4</v>
      </c>
      <c r="AF50" s="41"/>
      <c r="AG50" s="41"/>
      <c r="AH50" s="41"/>
      <c r="AI50" s="41"/>
      <c r="AP50" s="1"/>
      <c r="AQ50" s="1"/>
      <c r="AR50" s="1"/>
      <c r="AS50" s="1"/>
      <c r="AU50" t="s">
        <v>217</v>
      </c>
      <c r="BA50" t="s">
        <v>217</v>
      </c>
    </row>
    <row r="51" spans="2:56" x14ac:dyDescent="0.25">
      <c r="B51" t="s">
        <v>222</v>
      </c>
      <c r="C51">
        <v>3</v>
      </c>
      <c r="E51">
        <v>2</v>
      </c>
      <c r="F51">
        <v>15.5</v>
      </c>
      <c r="H51">
        <v>1</v>
      </c>
      <c r="K51">
        <v>2</v>
      </c>
      <c r="N51" t="s">
        <v>222</v>
      </c>
      <c r="O51">
        <v>20</v>
      </c>
      <c r="P51">
        <v>5</v>
      </c>
      <c r="Q51">
        <v>6</v>
      </c>
      <c r="S51" s="22">
        <f t="shared" si="0"/>
        <v>0.6</v>
      </c>
      <c r="T51" s="22">
        <f t="shared" si="1"/>
        <v>0.5</v>
      </c>
      <c r="U51" s="22">
        <f t="shared" si="2"/>
        <v>0.4</v>
      </c>
      <c r="X51" t="s">
        <v>32</v>
      </c>
      <c r="Y51">
        <v>1999</v>
      </c>
      <c r="Z51" t="s">
        <v>211</v>
      </c>
      <c r="AA51">
        <v>10</v>
      </c>
      <c r="AB51">
        <v>0.4</v>
      </c>
      <c r="AC51">
        <v>4</v>
      </c>
      <c r="AD51">
        <v>4</v>
      </c>
      <c r="AF51" s="70"/>
      <c r="AG51" s="70"/>
      <c r="AH51" s="70"/>
      <c r="AI51" s="70"/>
      <c r="AJ51" s="69">
        <f>(AA51-AA50)/AA50</f>
        <v>0.25</v>
      </c>
      <c r="AK51" s="69"/>
      <c r="AL51" s="69">
        <f t="shared" ref="AL51:AL52" si="104">(AC51-AC50)/AC50</f>
        <v>1</v>
      </c>
      <c r="AM51" s="69"/>
      <c r="AN51" s="69">
        <f t="shared" ref="AN51:AN52" si="105">(AD51-AD50)/AD50</f>
        <v>0</v>
      </c>
      <c r="AU51" t="s">
        <v>217</v>
      </c>
      <c r="BA51" t="s">
        <v>217</v>
      </c>
      <c r="BD51" s="152"/>
    </row>
    <row r="52" spans="2:56" x14ac:dyDescent="0.25">
      <c r="B52" t="s">
        <v>49</v>
      </c>
      <c r="C52">
        <v>1800</v>
      </c>
      <c r="D52">
        <v>27.3</v>
      </c>
      <c r="E52">
        <v>200</v>
      </c>
      <c r="F52">
        <v>2582.1999999999998</v>
      </c>
      <c r="H52">
        <v>300</v>
      </c>
      <c r="N52" t="s">
        <v>49</v>
      </c>
      <c r="O52">
        <v>4591</v>
      </c>
      <c r="P52">
        <v>1658</v>
      </c>
      <c r="Q52">
        <v>746</v>
      </c>
      <c r="S52" s="22">
        <f t="shared" si="0"/>
        <v>1.0856453558504222</v>
      </c>
      <c r="T52" s="22">
        <f t="shared" si="1"/>
        <v>2.4128686327077746</v>
      </c>
      <c r="U52" s="22">
        <f t="shared" si="2"/>
        <v>0</v>
      </c>
      <c r="X52" t="s">
        <v>32</v>
      </c>
      <c r="Y52">
        <v>2009</v>
      </c>
      <c r="Z52" t="s">
        <v>211</v>
      </c>
      <c r="AA52">
        <v>7.8</v>
      </c>
      <c r="AB52">
        <v>0.51</v>
      </c>
      <c r="AC52">
        <v>2.5</v>
      </c>
      <c r="AD52">
        <v>4</v>
      </c>
      <c r="AF52" s="71">
        <f>AA52-AA51</f>
        <v>-2.2000000000000002</v>
      </c>
      <c r="AG52" s="71">
        <f t="shared" ref="AG52" si="106">AB52-AB51</f>
        <v>0.10999999999999999</v>
      </c>
      <c r="AH52" s="71">
        <f t="shared" ref="AH52" si="107">AC52-AC51</f>
        <v>-1.5</v>
      </c>
      <c r="AI52" s="71">
        <f t="shared" ref="AI52" si="108">AD52-AD51</f>
        <v>0</v>
      </c>
      <c r="AJ52" s="69">
        <f>(AA52-AA51)/AA51</f>
        <v>-0.22000000000000003</v>
      </c>
      <c r="AK52" s="69">
        <f t="shared" ref="AK52" si="109">(AB52-AB51)/AB51</f>
        <v>0.27499999999999997</v>
      </c>
      <c r="AL52" s="69">
        <f t="shared" si="104"/>
        <v>-0.375</v>
      </c>
      <c r="AM52" s="69"/>
      <c r="AN52" s="69">
        <f t="shared" si="105"/>
        <v>0</v>
      </c>
      <c r="AP52" s="56">
        <f>AK52/AJ52</f>
        <v>-1.2499999999999998</v>
      </c>
      <c r="AQ52">
        <f>(AB52-AB51)/(AA52-AA51)</f>
        <v>-4.9999999999999989E-2</v>
      </c>
      <c r="AR52">
        <f>(AB52-AB51)/(AC52-AC51)</f>
        <v>-7.333333333333332E-2</v>
      </c>
      <c r="AU52" t="s">
        <v>217</v>
      </c>
      <c r="AV52">
        <v>-1.2499999999999998</v>
      </c>
      <c r="AW52">
        <v>-4.9999999999999989E-2</v>
      </c>
      <c r="AX52">
        <v>-7.333333333333332E-2</v>
      </c>
      <c r="BA52" t="s">
        <v>217</v>
      </c>
      <c r="BD52" s="152">
        <f t="shared" si="50"/>
        <v>0.27499999999999997</v>
      </c>
    </row>
    <row r="53" spans="2:56" x14ac:dyDescent="0.25">
      <c r="B53" t="s">
        <v>50</v>
      </c>
      <c r="C53">
        <v>20300</v>
      </c>
      <c r="E53">
        <v>2800</v>
      </c>
      <c r="F53">
        <v>10403.4</v>
      </c>
      <c r="H53">
        <v>4300</v>
      </c>
      <c r="K53">
        <v>108</v>
      </c>
      <c r="N53" t="s">
        <v>50</v>
      </c>
      <c r="O53">
        <v>19350</v>
      </c>
      <c r="P53">
        <v>9712</v>
      </c>
      <c r="Q53">
        <v>7542</v>
      </c>
      <c r="S53" s="22">
        <f t="shared" si="0"/>
        <v>2.0901976935749587</v>
      </c>
      <c r="T53" s="22">
        <f t="shared" si="1"/>
        <v>2.6915937417130733</v>
      </c>
      <c r="U53" s="22">
        <f t="shared" si="2"/>
        <v>1.1120263591433279E-2</v>
      </c>
      <c r="X53" t="s">
        <v>33</v>
      </c>
      <c r="Y53">
        <v>1989</v>
      </c>
      <c r="Z53" t="s">
        <v>211</v>
      </c>
      <c r="AA53">
        <v>10443</v>
      </c>
      <c r="AC53">
        <v>290</v>
      </c>
      <c r="AD53">
        <v>600</v>
      </c>
      <c r="AF53" s="41"/>
      <c r="AG53" s="41"/>
      <c r="AH53" s="41"/>
      <c r="AI53" s="41"/>
      <c r="AP53" s="56"/>
      <c r="AR53" s="1"/>
      <c r="AS53" s="1"/>
      <c r="AU53" t="s">
        <v>23</v>
      </c>
      <c r="BA53" t="s">
        <v>23</v>
      </c>
    </row>
    <row r="54" spans="2:56" x14ac:dyDescent="0.25">
      <c r="B54" t="s">
        <v>51</v>
      </c>
      <c r="C54">
        <v>1300</v>
      </c>
      <c r="D54">
        <v>5</v>
      </c>
      <c r="E54">
        <v>869</v>
      </c>
      <c r="F54">
        <v>1916.6</v>
      </c>
      <c r="H54">
        <v>88</v>
      </c>
      <c r="J54">
        <v>817</v>
      </c>
      <c r="K54">
        <v>73</v>
      </c>
      <c r="N54" t="s">
        <v>51</v>
      </c>
      <c r="O54">
        <v>4411</v>
      </c>
      <c r="P54">
        <v>1877</v>
      </c>
      <c r="Q54">
        <v>206</v>
      </c>
      <c r="S54" s="22">
        <f t="shared" si="0"/>
        <v>0.69259456579648371</v>
      </c>
      <c r="T54" s="22">
        <f t="shared" si="1"/>
        <v>6.3106796116504853</v>
      </c>
      <c r="U54" s="22">
        <f t="shared" si="2"/>
        <v>3.8891848694725624E-2</v>
      </c>
      <c r="X54" t="s">
        <v>33</v>
      </c>
      <c r="Y54">
        <v>1999</v>
      </c>
      <c r="Z54" t="s">
        <v>211</v>
      </c>
      <c r="AA54">
        <v>9486</v>
      </c>
      <c r="AB54">
        <v>1470.6</v>
      </c>
      <c r="AC54">
        <v>420</v>
      </c>
      <c r="AD54">
        <v>600</v>
      </c>
      <c r="AF54" s="70"/>
      <c r="AG54" s="70"/>
      <c r="AH54" s="70"/>
      <c r="AI54" s="70"/>
      <c r="AJ54" s="69">
        <f>(AA54-AA53)/AA53</f>
        <v>-9.1640333237575408E-2</v>
      </c>
      <c r="AK54" s="69"/>
      <c r="AL54" s="69">
        <f t="shared" ref="AL54:AL55" si="110">(AC54-AC53)/AC53</f>
        <v>0.44827586206896552</v>
      </c>
      <c r="AM54" s="69"/>
      <c r="AN54" s="69">
        <f t="shared" ref="AN54:AN55" si="111">(AD54-AD53)/AD53</f>
        <v>0</v>
      </c>
      <c r="AP54" s="56"/>
      <c r="AU54" t="s">
        <v>23</v>
      </c>
      <c r="BA54" t="s">
        <v>23</v>
      </c>
      <c r="BD54" s="152"/>
    </row>
    <row r="55" spans="2:56" x14ac:dyDescent="0.25">
      <c r="B55" t="s">
        <v>52</v>
      </c>
      <c r="C55">
        <v>6655</v>
      </c>
      <c r="E55">
        <v>3650</v>
      </c>
      <c r="F55">
        <v>2835.4</v>
      </c>
      <c r="H55">
        <v>375</v>
      </c>
      <c r="K55">
        <v>31</v>
      </c>
      <c r="N55" t="s">
        <v>52</v>
      </c>
      <c r="O55">
        <v>11263</v>
      </c>
      <c r="P55">
        <v>2783</v>
      </c>
      <c r="Q55">
        <v>1493</v>
      </c>
      <c r="S55" s="22">
        <f t="shared" si="0"/>
        <v>2.3913043478260869</v>
      </c>
      <c r="T55" s="22">
        <f t="shared" si="1"/>
        <v>4.4574681848626927</v>
      </c>
      <c r="U55" s="22">
        <f t="shared" si="2"/>
        <v>1.1139058569888609E-2</v>
      </c>
      <c r="X55" t="s">
        <v>33</v>
      </c>
      <c r="Y55">
        <v>2009</v>
      </c>
      <c r="Z55" t="s">
        <v>211</v>
      </c>
      <c r="AA55">
        <v>9149</v>
      </c>
      <c r="AB55">
        <v>1444.6</v>
      </c>
      <c r="AC55">
        <v>980</v>
      </c>
      <c r="AD55">
        <v>600</v>
      </c>
      <c r="AF55" s="71">
        <f>AA55-AA54</f>
        <v>-337</v>
      </c>
      <c r="AG55" s="71">
        <f t="shared" ref="AG55" si="112">AB55-AB54</f>
        <v>-26</v>
      </c>
      <c r="AH55" s="71">
        <f t="shared" ref="AH55" si="113">AC55-AC54</f>
        <v>560</v>
      </c>
      <c r="AI55" s="71">
        <f t="shared" ref="AI55" si="114">AD55-AD54</f>
        <v>0</v>
      </c>
      <c r="AJ55" s="69">
        <f>(AA55-AA54)/AA54</f>
        <v>-3.5526038372338184E-2</v>
      </c>
      <c r="AK55" s="69">
        <f t="shared" ref="AK55" si="115">(AB55-AB54)/AB54</f>
        <v>-1.7679858561131512E-2</v>
      </c>
      <c r="AL55" s="69">
        <f t="shared" si="110"/>
        <v>1.3333333333333333</v>
      </c>
      <c r="AM55" s="69"/>
      <c r="AN55" s="69">
        <f t="shared" si="111"/>
        <v>0</v>
      </c>
      <c r="AP55" s="56">
        <f t="shared" si="96"/>
        <v>0.49765916412728045</v>
      </c>
      <c r="AQ55">
        <f>(AB55-AB54)/(AA55-AA54)</f>
        <v>7.71513353115727E-2</v>
      </c>
      <c r="AR55">
        <f>(AB55-AB54)/(AC55-AC54)</f>
        <v>-4.642857142857143E-2</v>
      </c>
      <c r="AU55" t="s">
        <v>23</v>
      </c>
      <c r="AV55">
        <v>0.49765916412728045</v>
      </c>
      <c r="AW55">
        <v>7.71513353115727E-2</v>
      </c>
      <c r="AX55">
        <v>-4.642857142857143E-2</v>
      </c>
      <c r="BA55" t="s">
        <v>23</v>
      </c>
      <c r="BB55">
        <v>0.49765916412728045</v>
      </c>
      <c r="BC55">
        <v>7.71513353115727E-2</v>
      </c>
      <c r="BD55" s="152">
        <f t="shared" si="50"/>
        <v>-1.7679858561131512E-2</v>
      </c>
    </row>
    <row r="56" spans="2:56" x14ac:dyDescent="0.25">
      <c r="B56" t="s">
        <v>53</v>
      </c>
      <c r="C56">
        <v>125.2</v>
      </c>
      <c r="D56">
        <v>26.3</v>
      </c>
      <c r="E56">
        <v>87</v>
      </c>
      <c r="F56">
        <v>173.12</v>
      </c>
      <c r="G56">
        <v>16.7</v>
      </c>
      <c r="H56">
        <v>33.9</v>
      </c>
      <c r="I56">
        <v>9.6</v>
      </c>
      <c r="J56">
        <v>73.2</v>
      </c>
      <c r="K56">
        <v>870</v>
      </c>
      <c r="N56" t="s">
        <v>53</v>
      </c>
      <c r="O56">
        <v>1090</v>
      </c>
      <c r="P56">
        <v>326</v>
      </c>
      <c r="Q56">
        <v>61</v>
      </c>
      <c r="S56" s="22">
        <f t="shared" si="0"/>
        <v>0.38404907975460123</v>
      </c>
      <c r="T56" s="22">
        <f t="shared" si="1"/>
        <v>2.0524590163934429</v>
      </c>
      <c r="U56" s="22">
        <f t="shared" si="2"/>
        <v>2.6687116564417179</v>
      </c>
      <c r="X56" t="s">
        <v>219</v>
      </c>
      <c r="Y56">
        <v>1989</v>
      </c>
      <c r="Z56" t="s">
        <v>211</v>
      </c>
      <c r="AA56">
        <v>19</v>
      </c>
      <c r="AC56">
        <v>1</v>
      </c>
      <c r="AD56">
        <v>2</v>
      </c>
      <c r="AF56" s="41"/>
      <c r="AG56" s="41"/>
      <c r="AH56" s="41"/>
      <c r="AI56" s="41"/>
      <c r="AP56" s="56"/>
      <c r="AR56" s="1"/>
      <c r="AS56" s="1"/>
      <c r="AU56" t="s">
        <v>24</v>
      </c>
      <c r="BA56" t="s">
        <v>24</v>
      </c>
    </row>
    <row r="57" spans="2:56" x14ac:dyDescent="0.25">
      <c r="B57" t="s">
        <v>54</v>
      </c>
      <c r="C57">
        <v>4239</v>
      </c>
      <c r="D57">
        <v>11</v>
      </c>
      <c r="E57">
        <v>3180</v>
      </c>
      <c r="F57">
        <v>2655</v>
      </c>
      <c r="H57">
        <v>76</v>
      </c>
      <c r="K57">
        <v>46</v>
      </c>
      <c r="N57" t="s">
        <v>54</v>
      </c>
      <c r="O57">
        <v>10440</v>
      </c>
      <c r="P57">
        <v>2767</v>
      </c>
      <c r="Q57">
        <v>666</v>
      </c>
      <c r="S57" s="22">
        <f t="shared" si="0"/>
        <v>1.5319840983014095</v>
      </c>
      <c r="T57" s="22">
        <f t="shared" si="1"/>
        <v>6.3648648648648649</v>
      </c>
      <c r="U57" s="22">
        <f t="shared" si="2"/>
        <v>1.6624503071919046E-2</v>
      </c>
      <c r="X57" t="s">
        <v>219</v>
      </c>
      <c r="Y57">
        <v>1999</v>
      </c>
      <c r="Z57" t="s">
        <v>211</v>
      </c>
      <c r="AA57">
        <v>19</v>
      </c>
      <c r="AB57">
        <v>8.36</v>
      </c>
      <c r="AC57">
        <v>1</v>
      </c>
      <c r="AD57">
        <v>2</v>
      </c>
      <c r="AF57" s="70"/>
      <c r="AG57" s="70"/>
      <c r="AH57" s="70"/>
      <c r="AI57" s="70"/>
      <c r="AJ57" s="69">
        <f t="shared" ref="AJ57:AJ58" si="116">(AA57-AA56)/AA56</f>
        <v>0</v>
      </c>
      <c r="AK57" s="69"/>
      <c r="AL57" s="69">
        <f t="shared" ref="AL57:AL58" si="117">(AC57-AC56)/AC56</f>
        <v>0</v>
      </c>
      <c r="AM57" s="69"/>
      <c r="AN57" s="69">
        <f t="shared" ref="AN57:AN58" si="118">(AD57-AD56)/AD56</f>
        <v>0</v>
      </c>
      <c r="AP57" s="56"/>
      <c r="AU57" t="s">
        <v>24</v>
      </c>
      <c r="BA57" t="s">
        <v>24</v>
      </c>
      <c r="BD57" s="152"/>
    </row>
    <row r="58" spans="2:56" x14ac:dyDescent="0.25">
      <c r="B58" t="s">
        <v>223</v>
      </c>
      <c r="K58">
        <v>21</v>
      </c>
      <c r="S58" s="22" t="e">
        <f t="shared" si="0"/>
        <v>#DIV/0!</v>
      </c>
      <c r="T58" s="22" t="e">
        <f t="shared" si="1"/>
        <v>#DIV/0!</v>
      </c>
      <c r="U58" s="22" t="e">
        <f t="shared" si="2"/>
        <v>#DIV/0!</v>
      </c>
      <c r="X58" t="s">
        <v>219</v>
      </c>
      <c r="Y58">
        <v>2009</v>
      </c>
      <c r="Z58" t="s">
        <v>211</v>
      </c>
      <c r="AA58">
        <v>19</v>
      </c>
      <c r="AB58">
        <v>8.36</v>
      </c>
      <c r="AC58">
        <v>1</v>
      </c>
      <c r="AD58">
        <v>2</v>
      </c>
      <c r="AF58" s="71">
        <f>AA58-AA57</f>
        <v>0</v>
      </c>
      <c r="AG58" s="71">
        <f t="shared" ref="AG58" si="119">AB58-AB57</f>
        <v>0</v>
      </c>
      <c r="AH58" s="71">
        <f t="shared" ref="AH58" si="120">AC58-AC57</f>
        <v>0</v>
      </c>
      <c r="AI58" s="71">
        <f t="shared" ref="AI58" si="121">AD58-AD57</f>
        <v>0</v>
      </c>
      <c r="AJ58" s="69">
        <f t="shared" si="116"/>
        <v>0</v>
      </c>
      <c r="AK58" s="69">
        <f t="shared" ref="AK58" si="122">(AB58-AB57)/AB57</f>
        <v>0</v>
      </c>
      <c r="AL58" s="69">
        <f t="shared" si="117"/>
        <v>0</v>
      </c>
      <c r="AM58" s="69"/>
      <c r="AN58" s="69">
        <f t="shared" si="118"/>
        <v>0</v>
      </c>
      <c r="AP58" s="56"/>
      <c r="AU58" t="s">
        <v>24</v>
      </c>
      <c r="BA58" t="s">
        <v>24</v>
      </c>
      <c r="BD58" s="152">
        <f t="shared" si="50"/>
        <v>0</v>
      </c>
    </row>
    <row r="59" spans="2:56" x14ac:dyDescent="0.25">
      <c r="B59" t="s">
        <v>55</v>
      </c>
      <c r="C59">
        <v>2905</v>
      </c>
      <c r="E59">
        <v>2650</v>
      </c>
      <c r="F59">
        <v>5792.6</v>
      </c>
      <c r="H59">
        <v>205</v>
      </c>
      <c r="N59" t="s">
        <v>55</v>
      </c>
      <c r="O59">
        <v>24238</v>
      </c>
      <c r="P59">
        <v>9668</v>
      </c>
      <c r="Q59">
        <v>5799</v>
      </c>
      <c r="S59" s="22">
        <f t="shared" si="0"/>
        <v>0.30047579644187011</v>
      </c>
      <c r="T59" s="22">
        <f t="shared" si="1"/>
        <v>0.50094843938610101</v>
      </c>
      <c r="U59" s="22">
        <f t="shared" si="2"/>
        <v>0</v>
      </c>
      <c r="X59" t="s">
        <v>34</v>
      </c>
      <c r="Y59">
        <v>1989</v>
      </c>
      <c r="Z59" t="s">
        <v>211</v>
      </c>
      <c r="AF59" s="41"/>
      <c r="AG59" s="41"/>
      <c r="AH59" s="41"/>
      <c r="AI59" s="41"/>
      <c r="AP59" s="1"/>
      <c r="AQ59" s="1"/>
      <c r="AR59" s="1"/>
      <c r="AS59" s="1"/>
      <c r="AU59" t="s">
        <v>25</v>
      </c>
      <c r="BA59" t="s">
        <v>25</v>
      </c>
    </row>
    <row r="60" spans="2:56" x14ac:dyDescent="0.25">
      <c r="B60" t="s">
        <v>56</v>
      </c>
      <c r="C60">
        <v>22450</v>
      </c>
      <c r="E60">
        <v>6700</v>
      </c>
      <c r="F60">
        <v>154446.39999999999</v>
      </c>
      <c r="H60">
        <v>750</v>
      </c>
      <c r="K60">
        <v>1460</v>
      </c>
      <c r="N60" t="s">
        <v>56</v>
      </c>
      <c r="O60">
        <v>64204</v>
      </c>
      <c r="P60">
        <v>42015</v>
      </c>
      <c r="Q60">
        <v>37050</v>
      </c>
      <c r="S60" s="22">
        <f t="shared" si="0"/>
        <v>0.53433297631798171</v>
      </c>
      <c r="T60" s="22">
        <f t="shared" si="1"/>
        <v>0.60593792172739536</v>
      </c>
      <c r="U60" s="22">
        <f t="shared" si="2"/>
        <v>3.4749494228251812E-2</v>
      </c>
      <c r="X60" t="s">
        <v>34</v>
      </c>
      <c r="Y60">
        <v>1999</v>
      </c>
      <c r="Z60" t="s">
        <v>211</v>
      </c>
      <c r="AA60">
        <v>9281</v>
      </c>
      <c r="AB60">
        <v>8223.7000000000007</v>
      </c>
      <c r="AC60">
        <v>124</v>
      </c>
      <c r="AD60">
        <v>2975</v>
      </c>
      <c r="AF60" s="70"/>
      <c r="AG60" s="70"/>
      <c r="AH60" s="70"/>
      <c r="AI60" s="70"/>
      <c r="AJ60" s="69" t="e">
        <f>(AA60-AA59)/AA59</f>
        <v>#DIV/0!</v>
      </c>
      <c r="AK60" s="69"/>
      <c r="AL60" s="69" t="e">
        <f t="shared" ref="AL60:AL61" si="123">(AC60-AC59)/AC59</f>
        <v>#DIV/0!</v>
      </c>
      <c r="AM60" s="69"/>
      <c r="AN60" s="69" t="e">
        <f t="shared" ref="AN60:AN61" si="124">(AD60-AD59)/AD59</f>
        <v>#DIV/0!</v>
      </c>
      <c r="AU60" t="s">
        <v>25</v>
      </c>
      <c r="BA60" t="s">
        <v>25</v>
      </c>
      <c r="BD60" s="152"/>
    </row>
    <row r="61" spans="2:56" x14ac:dyDescent="0.25">
      <c r="B61" t="s">
        <v>57</v>
      </c>
      <c r="C61">
        <v>2634</v>
      </c>
      <c r="D61">
        <v>254</v>
      </c>
      <c r="E61">
        <v>2431</v>
      </c>
      <c r="F61">
        <v>542</v>
      </c>
      <c r="H61">
        <v>6</v>
      </c>
      <c r="J61">
        <v>1862</v>
      </c>
      <c r="K61">
        <v>11</v>
      </c>
      <c r="N61" t="s">
        <v>57</v>
      </c>
      <c r="O61">
        <v>5525</v>
      </c>
      <c r="P61">
        <v>737</v>
      </c>
      <c r="Q61">
        <v>146</v>
      </c>
      <c r="S61" s="22">
        <f t="shared" si="0"/>
        <v>3.5739484396200814</v>
      </c>
      <c r="T61" s="22">
        <f t="shared" si="1"/>
        <v>18.041095890410958</v>
      </c>
      <c r="U61" s="22">
        <f t="shared" si="2"/>
        <v>1.4925373134328358E-2</v>
      </c>
      <c r="X61" t="s">
        <v>34</v>
      </c>
      <c r="Y61">
        <v>2009</v>
      </c>
      <c r="Z61" t="s">
        <v>211</v>
      </c>
      <c r="AA61">
        <v>8927</v>
      </c>
      <c r="AB61">
        <v>8591.2000000000007</v>
      </c>
      <c r="AC61">
        <v>120</v>
      </c>
      <c r="AD61">
        <v>3263</v>
      </c>
      <c r="AF61" s="71">
        <f>AA61-AA60</f>
        <v>-354</v>
      </c>
      <c r="AG61" s="71">
        <f t="shared" ref="AG61" si="125">AB61-AB60</f>
        <v>367.5</v>
      </c>
      <c r="AH61" s="71">
        <f t="shared" ref="AH61" si="126">AC61-AC60</f>
        <v>-4</v>
      </c>
      <c r="AI61" s="71">
        <f t="shared" ref="AI61" si="127">AD61-AD60</f>
        <v>288</v>
      </c>
      <c r="AJ61" s="69">
        <f>(AA61-AA60)/AA60</f>
        <v>-3.8142441547247066E-2</v>
      </c>
      <c r="AK61" s="69">
        <f t="shared" ref="AK61" si="128">(AB61-AB60)/AB60</f>
        <v>4.4687914199204731E-2</v>
      </c>
      <c r="AL61" s="69">
        <f t="shared" si="123"/>
        <v>-3.2258064516129031E-2</v>
      </c>
      <c r="AM61" s="69"/>
      <c r="AN61" s="69">
        <f t="shared" si="124"/>
        <v>9.6806722689075628E-2</v>
      </c>
      <c r="AP61" s="56">
        <f>AK61/AJ61</f>
        <v>-1.1716060217028788</v>
      </c>
      <c r="AQ61">
        <f>(AB61-AB60)/(AA61-AA60)</f>
        <v>-1.0381355932203389</v>
      </c>
      <c r="AR61">
        <f>(AB61-AB60)/(AC61-AC60)</f>
        <v>-91.875</v>
      </c>
      <c r="AS61">
        <f>(AB61-AB60)/(AD61-AD60)</f>
        <v>1.2760416666666667</v>
      </c>
      <c r="AU61" t="s">
        <v>25</v>
      </c>
      <c r="BA61" t="s">
        <v>25</v>
      </c>
      <c r="BD61" s="152">
        <f t="shared" si="50"/>
        <v>4.4687914199204731E-2</v>
      </c>
    </row>
    <row r="62" spans="2:56" x14ac:dyDescent="0.25">
      <c r="B62" t="s">
        <v>58</v>
      </c>
      <c r="C62">
        <v>1702</v>
      </c>
      <c r="E62">
        <v>2</v>
      </c>
      <c r="F62">
        <v>5.6</v>
      </c>
      <c r="K62">
        <v>435</v>
      </c>
      <c r="N62" t="s">
        <v>58</v>
      </c>
      <c r="O62">
        <v>872</v>
      </c>
      <c r="P62">
        <v>208</v>
      </c>
      <c r="Q62">
        <v>650</v>
      </c>
      <c r="S62" s="22">
        <f t="shared" si="0"/>
        <v>8.1826923076923084</v>
      </c>
      <c r="T62" s="22">
        <f t="shared" si="1"/>
        <v>2.6184615384615384</v>
      </c>
      <c r="U62" s="22">
        <f t="shared" si="2"/>
        <v>2.0913461538461537</v>
      </c>
      <c r="X62" t="s">
        <v>35</v>
      </c>
      <c r="Y62">
        <v>1989</v>
      </c>
      <c r="Z62" t="s">
        <v>211</v>
      </c>
      <c r="AF62" s="41"/>
      <c r="AG62" s="41"/>
      <c r="AH62" s="41"/>
      <c r="AI62" s="41"/>
      <c r="AP62" s="56"/>
      <c r="AR62" s="1"/>
      <c r="AS62" s="1"/>
      <c r="AU62" t="s">
        <v>26</v>
      </c>
      <c r="BA62" t="s">
        <v>26</v>
      </c>
    </row>
    <row r="63" spans="2:56" x14ac:dyDescent="0.25">
      <c r="B63" t="s">
        <v>59</v>
      </c>
      <c r="C63">
        <v>24.5</v>
      </c>
      <c r="E63">
        <v>6</v>
      </c>
      <c r="F63">
        <v>44.93</v>
      </c>
      <c r="H63">
        <v>16.5</v>
      </c>
      <c r="K63">
        <v>1</v>
      </c>
      <c r="N63" t="s">
        <v>59</v>
      </c>
      <c r="O63">
        <v>68</v>
      </c>
      <c r="P63">
        <v>22</v>
      </c>
      <c r="Q63">
        <v>14</v>
      </c>
      <c r="S63" s="22">
        <f t="shared" si="0"/>
        <v>1.1136363636363635</v>
      </c>
      <c r="T63" s="22">
        <f t="shared" si="1"/>
        <v>1.75</v>
      </c>
      <c r="U63" s="22">
        <f t="shared" si="2"/>
        <v>4.5454545454545456E-2</v>
      </c>
      <c r="X63" t="s">
        <v>35</v>
      </c>
      <c r="Y63">
        <v>1999</v>
      </c>
      <c r="Z63" t="s">
        <v>211</v>
      </c>
      <c r="AF63" s="70"/>
      <c r="AG63" s="70"/>
      <c r="AH63" s="70"/>
      <c r="AI63" s="70"/>
      <c r="AJ63" s="69" t="e">
        <f>(AA63-AA62)/AA62</f>
        <v>#DIV/0!</v>
      </c>
      <c r="AK63" s="69"/>
      <c r="AL63" s="69" t="e">
        <f t="shared" ref="AL63:AL64" si="129">(AC63-AC62)/AC62</f>
        <v>#DIV/0!</v>
      </c>
      <c r="AM63" s="69"/>
      <c r="AN63" s="69" t="e">
        <f t="shared" ref="AN63:AN64" si="130">(AD63-AD62)/AD62</f>
        <v>#DIV/0!</v>
      </c>
      <c r="AP63" s="56"/>
      <c r="AU63" t="s">
        <v>26</v>
      </c>
      <c r="BA63" t="s">
        <v>26</v>
      </c>
      <c r="BD63" s="152"/>
    </row>
    <row r="64" spans="2:56" x14ac:dyDescent="0.25">
      <c r="B64" t="s">
        <v>60</v>
      </c>
      <c r="C64">
        <v>2467</v>
      </c>
      <c r="E64">
        <v>800</v>
      </c>
      <c r="F64">
        <v>1972</v>
      </c>
      <c r="H64">
        <v>470</v>
      </c>
      <c r="N64" t="s">
        <v>60</v>
      </c>
      <c r="O64">
        <v>9797</v>
      </c>
      <c r="P64">
        <v>3084</v>
      </c>
      <c r="Q64">
        <v>1136</v>
      </c>
      <c r="S64" s="22">
        <f t="shared" si="0"/>
        <v>0.79993514915693908</v>
      </c>
      <c r="T64" s="22">
        <f t="shared" si="1"/>
        <v>2.171654929577465</v>
      </c>
      <c r="U64" s="22">
        <f t="shared" si="2"/>
        <v>0</v>
      </c>
      <c r="X64" t="s">
        <v>35</v>
      </c>
      <c r="Y64">
        <v>2009</v>
      </c>
      <c r="Z64" t="s">
        <v>211</v>
      </c>
      <c r="AA64">
        <v>1364</v>
      </c>
      <c r="AB64">
        <v>676.76</v>
      </c>
      <c r="AC64">
        <v>22</v>
      </c>
      <c r="AD64">
        <v>502</v>
      </c>
      <c r="AF64" s="71">
        <f>AA64-AA63</f>
        <v>1364</v>
      </c>
      <c r="AG64" s="71">
        <f t="shared" ref="AG64" si="131">AB64-AB63</f>
        <v>676.76</v>
      </c>
      <c r="AH64" s="71">
        <f t="shared" ref="AH64" si="132">AC64-AC63</f>
        <v>22</v>
      </c>
      <c r="AI64" s="71">
        <f t="shared" ref="AI64" si="133">AD64-AD63</f>
        <v>502</v>
      </c>
      <c r="AJ64" s="69" t="e">
        <f>(AA64-AA63)/AA63</f>
        <v>#DIV/0!</v>
      </c>
      <c r="AK64" s="69" t="e">
        <f t="shared" ref="AK64" si="134">(AB64-AB63)/AB63</f>
        <v>#DIV/0!</v>
      </c>
      <c r="AL64" s="69" t="e">
        <f t="shared" si="129"/>
        <v>#DIV/0!</v>
      </c>
      <c r="AM64" s="69"/>
      <c r="AN64" s="69" t="e">
        <f t="shared" si="130"/>
        <v>#DIV/0!</v>
      </c>
      <c r="AP64" s="56"/>
      <c r="AQ64">
        <f>(AB64-AB63)/(AA64-AA63)</f>
        <v>0.49615835777126099</v>
      </c>
      <c r="AR64">
        <f>(AB64-AB63)/(AC64-AC63)</f>
        <v>30.761818181818182</v>
      </c>
      <c r="AS64">
        <f>(AB64-AB63)/(AD64-AD63)</f>
        <v>1.3481274900398406</v>
      </c>
      <c r="AU64" t="s">
        <v>26</v>
      </c>
      <c r="BA64" t="s">
        <v>26</v>
      </c>
      <c r="BD64" s="152"/>
    </row>
    <row r="65" spans="2:56" x14ac:dyDescent="0.25">
      <c r="B65" t="s">
        <v>61</v>
      </c>
      <c r="C65">
        <v>7534</v>
      </c>
      <c r="D65">
        <v>952</v>
      </c>
      <c r="E65">
        <v>1199</v>
      </c>
      <c r="F65">
        <v>10062.6</v>
      </c>
      <c r="G65">
        <v>557</v>
      </c>
      <c r="H65">
        <v>1349</v>
      </c>
      <c r="I65">
        <v>395</v>
      </c>
      <c r="J65">
        <v>1029</v>
      </c>
      <c r="K65">
        <v>275</v>
      </c>
      <c r="N65" t="s">
        <v>61</v>
      </c>
      <c r="O65">
        <v>14262</v>
      </c>
      <c r="P65">
        <v>4806</v>
      </c>
      <c r="Q65">
        <v>2903</v>
      </c>
      <c r="S65" s="22">
        <f t="shared" si="0"/>
        <v>1.5676238035788597</v>
      </c>
      <c r="T65" s="22">
        <f t="shared" si="1"/>
        <v>2.5952462969342061</v>
      </c>
      <c r="U65" s="22">
        <f t="shared" si="2"/>
        <v>5.7220141489804414E-2</v>
      </c>
      <c r="X65" t="s">
        <v>36</v>
      </c>
      <c r="Y65">
        <v>1989</v>
      </c>
      <c r="Z65" t="s">
        <v>211</v>
      </c>
      <c r="AA65">
        <v>1466</v>
      </c>
      <c r="AC65">
        <v>15</v>
      </c>
      <c r="AD65">
        <v>684</v>
      </c>
      <c r="AF65" s="41"/>
      <c r="AG65" s="41"/>
      <c r="AH65" s="41"/>
      <c r="AI65" s="41"/>
      <c r="AP65" s="56"/>
      <c r="AR65" s="1"/>
      <c r="AS65" s="1"/>
      <c r="AU65" t="s">
        <v>660</v>
      </c>
      <c r="BA65" t="s">
        <v>660</v>
      </c>
    </row>
    <row r="66" spans="2:56" x14ac:dyDescent="0.25">
      <c r="B66" t="s">
        <v>62</v>
      </c>
      <c r="C66">
        <v>3689</v>
      </c>
      <c r="E66">
        <v>2884</v>
      </c>
      <c r="F66">
        <v>69.400000000000006</v>
      </c>
      <c r="H66">
        <v>805</v>
      </c>
      <c r="K66">
        <v>960</v>
      </c>
      <c r="N66" t="s">
        <v>62</v>
      </c>
      <c r="O66">
        <v>79716</v>
      </c>
      <c r="P66">
        <v>45206</v>
      </c>
      <c r="Q66">
        <v>22813</v>
      </c>
      <c r="S66" s="22">
        <f t="shared" si="0"/>
        <v>8.1604211830288015E-2</v>
      </c>
      <c r="T66" s="22">
        <f t="shared" si="1"/>
        <v>0.16170604479901809</v>
      </c>
      <c r="U66" s="22">
        <f t="shared" si="2"/>
        <v>2.1236119099234615E-2</v>
      </c>
      <c r="X66" t="s">
        <v>36</v>
      </c>
      <c r="Y66">
        <v>1999</v>
      </c>
      <c r="Z66" t="s">
        <v>211</v>
      </c>
      <c r="AA66">
        <v>1521</v>
      </c>
      <c r="AB66">
        <v>755</v>
      </c>
      <c r="AC66">
        <v>20</v>
      </c>
      <c r="AD66">
        <v>628</v>
      </c>
      <c r="AF66" s="70"/>
      <c r="AG66" s="70"/>
      <c r="AH66" s="70"/>
      <c r="AI66" s="70"/>
      <c r="AJ66" s="69">
        <f t="shared" ref="AJ66:AJ67" si="135">(AA66-AA65)/AA65</f>
        <v>3.751705320600273E-2</v>
      </c>
      <c r="AK66" s="69"/>
      <c r="AL66" s="69">
        <f t="shared" ref="AL66:AL67" si="136">(AC66-AC65)/AC65</f>
        <v>0.33333333333333331</v>
      </c>
      <c r="AM66" s="69"/>
      <c r="AN66" s="69">
        <f t="shared" ref="AN66:AN67" si="137">(AD66-AD65)/AD65</f>
        <v>-8.1871345029239762E-2</v>
      </c>
      <c r="AP66" s="56"/>
      <c r="AU66" t="s">
        <v>660</v>
      </c>
      <c r="BA66" t="s">
        <v>660</v>
      </c>
      <c r="BD66" s="152"/>
    </row>
    <row r="67" spans="2:56" x14ac:dyDescent="0.25">
      <c r="B67" t="s">
        <v>63</v>
      </c>
      <c r="C67">
        <v>1544</v>
      </c>
      <c r="E67">
        <v>677</v>
      </c>
      <c r="F67">
        <v>291.39999999999998</v>
      </c>
      <c r="H67">
        <v>230</v>
      </c>
      <c r="J67">
        <v>407</v>
      </c>
      <c r="K67">
        <v>3650</v>
      </c>
      <c r="N67" t="s">
        <v>63</v>
      </c>
      <c r="O67">
        <v>6160</v>
      </c>
      <c r="P67">
        <v>2232</v>
      </c>
      <c r="Q67">
        <v>1647</v>
      </c>
      <c r="S67" s="22">
        <f t="shared" si="0"/>
        <v>0.69175627240143367</v>
      </c>
      <c r="T67" s="22">
        <f t="shared" si="1"/>
        <v>0.93746205221615053</v>
      </c>
      <c r="U67" s="22">
        <f t="shared" si="2"/>
        <v>1.6353046594982079</v>
      </c>
      <c r="X67" t="s">
        <v>36</v>
      </c>
      <c r="Y67">
        <v>2009</v>
      </c>
      <c r="Z67" t="s">
        <v>211</v>
      </c>
      <c r="AF67" s="71">
        <f>AA67-AA66</f>
        <v>-1521</v>
      </c>
      <c r="AG67" s="71">
        <f t="shared" ref="AG67" si="138">AB67-AB66</f>
        <v>-755</v>
      </c>
      <c r="AH67" s="71">
        <f t="shared" ref="AH67" si="139">AC67-AC66</f>
        <v>-20</v>
      </c>
      <c r="AI67" s="71">
        <f t="shared" ref="AI67" si="140">AD67-AD66</f>
        <v>-628</v>
      </c>
      <c r="AJ67" s="69">
        <f t="shared" si="135"/>
        <v>-1</v>
      </c>
      <c r="AK67" s="69">
        <f t="shared" ref="AK67" si="141">(AB67-AB66)/AB66</f>
        <v>-1</v>
      </c>
      <c r="AL67" s="69">
        <f t="shared" si="136"/>
        <v>-1</v>
      </c>
      <c r="AM67" s="69"/>
      <c r="AN67" s="69">
        <f t="shared" si="137"/>
        <v>-1</v>
      </c>
      <c r="AP67" s="56">
        <f t="shared" ref="AP67:AP76" si="142">AK67/AJ67</f>
        <v>1</v>
      </c>
      <c r="AQ67">
        <f>(AB67-AB66)/(AA67-AA66)</f>
        <v>0.49638395792241946</v>
      </c>
      <c r="AR67">
        <f>(AB67-AB66)/(AC67-AC66)</f>
        <v>37.75</v>
      </c>
      <c r="AS67">
        <f>(AB67-AB66)/(AD67-AD66)</f>
        <v>1.2022292993630572</v>
      </c>
      <c r="AU67" t="s">
        <v>660</v>
      </c>
      <c r="BA67" t="s">
        <v>660</v>
      </c>
      <c r="BD67" s="152">
        <f t="shared" si="50"/>
        <v>-1</v>
      </c>
    </row>
    <row r="68" spans="2:56" x14ac:dyDescent="0.25">
      <c r="B68" t="s">
        <v>224</v>
      </c>
      <c r="C68">
        <v>306</v>
      </c>
      <c r="E68">
        <v>132</v>
      </c>
      <c r="F68">
        <v>1637.8</v>
      </c>
      <c r="H68">
        <v>70</v>
      </c>
      <c r="K68">
        <v>45</v>
      </c>
      <c r="N68" t="s">
        <v>224</v>
      </c>
      <c r="O68">
        <v>681</v>
      </c>
      <c r="P68">
        <v>412</v>
      </c>
      <c r="Q68">
        <v>441</v>
      </c>
      <c r="S68" s="22">
        <f t="shared" si="0"/>
        <v>0.74271844660194175</v>
      </c>
      <c r="T68" s="22">
        <f t="shared" si="1"/>
        <v>0.69387755102040816</v>
      </c>
      <c r="U68" s="22">
        <f t="shared" si="2"/>
        <v>0.10922330097087378</v>
      </c>
      <c r="X68" t="s">
        <v>37</v>
      </c>
      <c r="Y68">
        <v>1989</v>
      </c>
      <c r="Z68" t="s">
        <v>211</v>
      </c>
      <c r="AA68">
        <v>120</v>
      </c>
      <c r="AC68">
        <v>20</v>
      </c>
      <c r="AD68">
        <v>48</v>
      </c>
      <c r="AF68" s="41"/>
      <c r="AG68" s="41"/>
      <c r="AH68" s="41"/>
      <c r="AI68" s="41"/>
      <c r="AP68" s="1"/>
      <c r="AQ68" s="1"/>
      <c r="AR68" s="1"/>
      <c r="AS68" s="1"/>
      <c r="AU68" t="s">
        <v>27</v>
      </c>
      <c r="BA68" t="s">
        <v>27</v>
      </c>
    </row>
    <row r="69" spans="2:56" x14ac:dyDescent="0.25">
      <c r="B69" t="s">
        <v>64</v>
      </c>
      <c r="C69">
        <v>7592</v>
      </c>
      <c r="E69">
        <v>690</v>
      </c>
      <c r="F69">
        <v>1536.4</v>
      </c>
      <c r="H69">
        <v>2</v>
      </c>
      <c r="N69" t="s">
        <v>64</v>
      </c>
      <c r="O69">
        <v>5098</v>
      </c>
      <c r="P69">
        <v>4023</v>
      </c>
      <c r="Q69">
        <v>3778</v>
      </c>
      <c r="S69" s="22">
        <f t="shared" si="0"/>
        <v>1.8871488938603032</v>
      </c>
      <c r="T69" s="22">
        <f t="shared" si="1"/>
        <v>2.0095288512440446</v>
      </c>
      <c r="U69" s="22">
        <f t="shared" si="2"/>
        <v>0</v>
      </c>
      <c r="X69" t="s">
        <v>37</v>
      </c>
      <c r="Y69">
        <v>1999</v>
      </c>
      <c r="Z69" t="s">
        <v>211</v>
      </c>
      <c r="AA69">
        <v>150</v>
      </c>
      <c r="AB69">
        <v>1498.7</v>
      </c>
      <c r="AC69">
        <v>36</v>
      </c>
      <c r="AD69">
        <v>50</v>
      </c>
      <c r="AF69" s="70"/>
      <c r="AG69" s="70"/>
      <c r="AH69" s="70"/>
      <c r="AI69" s="70"/>
      <c r="AJ69" s="69">
        <f t="shared" ref="AJ69:AJ70" si="143">(AA69-AA68)/AA68</f>
        <v>0.25</v>
      </c>
      <c r="AK69" s="69"/>
      <c r="AL69" s="69">
        <f t="shared" ref="AL69:AL70" si="144">(AC69-AC68)/AC68</f>
        <v>0.8</v>
      </c>
      <c r="AM69" s="69"/>
      <c r="AN69" s="69"/>
      <c r="AU69" t="s">
        <v>27</v>
      </c>
      <c r="BA69" t="s">
        <v>27</v>
      </c>
      <c r="BD69" s="152"/>
    </row>
    <row r="70" spans="2:56" x14ac:dyDescent="0.25">
      <c r="B70" t="s">
        <v>65</v>
      </c>
      <c r="C70">
        <v>931</v>
      </c>
      <c r="E70">
        <v>596</v>
      </c>
      <c r="F70">
        <v>2224</v>
      </c>
      <c r="H70">
        <v>8</v>
      </c>
      <c r="J70">
        <v>426</v>
      </c>
      <c r="K70">
        <v>21</v>
      </c>
      <c r="N70" t="s">
        <v>65</v>
      </c>
      <c r="O70">
        <v>1342</v>
      </c>
      <c r="P70">
        <v>410</v>
      </c>
      <c r="Q70">
        <v>122</v>
      </c>
      <c r="S70" s="22">
        <f t="shared" ref="S70:S133" si="145">C70/P70</f>
        <v>2.270731707317073</v>
      </c>
      <c r="T70" s="22">
        <f t="shared" ref="T70:T133" si="146">C70/Q70</f>
        <v>7.6311475409836067</v>
      </c>
      <c r="U70" s="22">
        <f t="shared" ref="U70:U133" si="147">K70/P70</f>
        <v>5.1219512195121948E-2</v>
      </c>
      <c r="X70" t="s">
        <v>37</v>
      </c>
      <c r="Y70">
        <v>2009</v>
      </c>
      <c r="Z70" t="s">
        <v>211</v>
      </c>
      <c r="AA70">
        <v>152</v>
      </c>
      <c r="AB70">
        <v>1412.2</v>
      </c>
      <c r="AC70">
        <v>32</v>
      </c>
      <c r="AD70">
        <v>50</v>
      </c>
      <c r="AF70" s="71">
        <f>AA70-AA69</f>
        <v>2</v>
      </c>
      <c r="AG70" s="71">
        <f t="shared" ref="AG70" si="148">AB70-AB69</f>
        <v>-86.5</v>
      </c>
      <c r="AH70" s="71">
        <f t="shared" ref="AH70" si="149">AC70-AC69</f>
        <v>-4</v>
      </c>
      <c r="AI70" s="71">
        <f t="shared" ref="AI70" si="150">AD70-AD69</f>
        <v>0</v>
      </c>
      <c r="AJ70" s="69">
        <f t="shared" si="143"/>
        <v>1.3333333333333334E-2</v>
      </c>
      <c r="AK70" s="69">
        <f t="shared" ref="AK70" si="151">(AB70-AB69)/AB69</f>
        <v>-5.771668779608994E-2</v>
      </c>
      <c r="AL70" s="69">
        <f t="shared" si="144"/>
        <v>-0.1111111111111111</v>
      </c>
      <c r="AM70" s="69"/>
      <c r="AN70" s="69"/>
      <c r="AP70" s="56">
        <f>AK70/AJ70</f>
        <v>-4.3287515847067448</v>
      </c>
      <c r="AQ70">
        <f>(AB70-AB69)/(AA70-AA69)</f>
        <v>-43.25</v>
      </c>
      <c r="AR70">
        <f>(AB70-AB69)/(AC70-AC69)</f>
        <v>21.625</v>
      </c>
      <c r="AU70" t="s">
        <v>27</v>
      </c>
      <c r="AV70">
        <v>-4.3287515847067448</v>
      </c>
      <c r="AW70">
        <v>-43.25</v>
      </c>
      <c r="AX70">
        <v>21.625</v>
      </c>
      <c r="BA70" t="s">
        <v>27</v>
      </c>
      <c r="BB70">
        <v>-4.3287515847067448</v>
      </c>
      <c r="BC70">
        <v>-43.25</v>
      </c>
      <c r="BD70" s="152">
        <f t="shared" si="50"/>
        <v>-5.771668779608994E-2</v>
      </c>
    </row>
    <row r="71" spans="2:56" x14ac:dyDescent="0.25">
      <c r="B71" t="s">
        <v>66</v>
      </c>
      <c r="C71">
        <v>34985</v>
      </c>
      <c r="D71">
        <v>170</v>
      </c>
      <c r="E71">
        <v>13948</v>
      </c>
      <c r="F71">
        <v>12436.8</v>
      </c>
      <c r="G71">
        <v>47</v>
      </c>
      <c r="H71">
        <v>1037</v>
      </c>
      <c r="I71">
        <v>123</v>
      </c>
      <c r="J71">
        <v>11917</v>
      </c>
      <c r="K71">
        <v>4</v>
      </c>
      <c r="N71" t="s">
        <v>66</v>
      </c>
      <c r="O71">
        <v>81188</v>
      </c>
      <c r="P71">
        <v>67790</v>
      </c>
      <c r="Q71">
        <v>63231</v>
      </c>
      <c r="S71" s="22">
        <f t="shared" si="145"/>
        <v>0.51607906770910161</v>
      </c>
      <c r="T71" s="22">
        <f t="shared" si="146"/>
        <v>0.5532887349559551</v>
      </c>
      <c r="U71" s="22">
        <f t="shared" si="147"/>
        <v>5.9005753060923443E-5</v>
      </c>
      <c r="X71" t="s">
        <v>38</v>
      </c>
      <c r="Y71">
        <v>1989</v>
      </c>
      <c r="Z71" t="s">
        <v>211</v>
      </c>
      <c r="AA71">
        <v>2220</v>
      </c>
      <c r="AC71">
        <v>100</v>
      </c>
      <c r="AD71">
        <v>500</v>
      </c>
      <c r="AF71" s="41"/>
      <c r="AG71" s="41"/>
      <c r="AH71" s="41"/>
      <c r="AI71" s="41"/>
      <c r="AP71" s="56"/>
      <c r="AR71" s="1"/>
      <c r="AS71" s="1"/>
      <c r="AU71" t="s">
        <v>28</v>
      </c>
      <c r="BA71" t="s">
        <v>28</v>
      </c>
    </row>
    <row r="72" spans="2:56" x14ac:dyDescent="0.25">
      <c r="B72" t="s">
        <v>225</v>
      </c>
      <c r="C72">
        <v>1109.5</v>
      </c>
      <c r="F72">
        <v>0</v>
      </c>
      <c r="K72">
        <v>290</v>
      </c>
      <c r="N72" t="s">
        <v>225</v>
      </c>
      <c r="O72">
        <v>3</v>
      </c>
      <c r="P72">
        <v>1</v>
      </c>
      <c r="Q72">
        <v>0</v>
      </c>
      <c r="S72" s="22">
        <f t="shared" si="145"/>
        <v>1109.5</v>
      </c>
      <c r="T72" s="22" t="e">
        <f t="shared" si="146"/>
        <v>#DIV/0!</v>
      </c>
      <c r="U72" s="22">
        <f t="shared" si="147"/>
        <v>290</v>
      </c>
      <c r="X72" t="s">
        <v>38</v>
      </c>
      <c r="Y72">
        <v>1999</v>
      </c>
      <c r="Z72" t="s">
        <v>211</v>
      </c>
      <c r="AA72">
        <v>3110</v>
      </c>
      <c r="AB72">
        <v>5131</v>
      </c>
      <c r="AC72">
        <v>260</v>
      </c>
      <c r="AD72">
        <v>550</v>
      </c>
      <c r="AF72" s="70"/>
      <c r="AG72" s="70"/>
      <c r="AH72" s="70"/>
      <c r="AI72" s="70"/>
      <c r="AJ72" s="69">
        <f t="shared" ref="AJ72:AJ73" si="152">(AA72-AA71)/AA71</f>
        <v>0.40090090090090091</v>
      </c>
      <c r="AK72" s="69"/>
      <c r="AL72" s="69"/>
      <c r="AM72" s="69"/>
      <c r="AN72" s="69">
        <f t="shared" ref="AN72:AN73" si="153">(AD72-AD71)/AD71</f>
        <v>0.1</v>
      </c>
      <c r="AP72" s="56"/>
      <c r="AU72" t="s">
        <v>28</v>
      </c>
      <c r="BA72" t="s">
        <v>28</v>
      </c>
      <c r="BD72" s="152"/>
    </row>
    <row r="73" spans="2:56" x14ac:dyDescent="0.25">
      <c r="B73" t="s">
        <v>226</v>
      </c>
      <c r="C73">
        <v>3</v>
      </c>
      <c r="E73">
        <v>3</v>
      </c>
      <c r="F73">
        <v>0.1</v>
      </c>
      <c r="N73" t="s">
        <v>226</v>
      </c>
      <c r="O73">
        <v>49</v>
      </c>
      <c r="P73">
        <v>29</v>
      </c>
      <c r="Q73">
        <v>1</v>
      </c>
      <c r="S73" s="22">
        <f t="shared" si="145"/>
        <v>0.10344827586206896</v>
      </c>
      <c r="T73" s="22">
        <f t="shared" si="146"/>
        <v>3</v>
      </c>
      <c r="U73" s="22">
        <f t="shared" si="147"/>
        <v>0</v>
      </c>
      <c r="X73" t="s">
        <v>38</v>
      </c>
      <c r="Y73">
        <v>2009</v>
      </c>
      <c r="Z73" t="s">
        <v>211</v>
      </c>
      <c r="AA73">
        <v>3300</v>
      </c>
      <c r="AB73">
        <v>4611</v>
      </c>
      <c r="AC73">
        <v>300</v>
      </c>
      <c r="AD73">
        <v>550</v>
      </c>
      <c r="AF73" s="71">
        <f>AA73-AA72</f>
        <v>190</v>
      </c>
      <c r="AG73" s="71">
        <f t="shared" ref="AG73" si="154">AB73-AB72</f>
        <v>-520</v>
      </c>
      <c r="AH73" s="71">
        <f t="shared" ref="AH73" si="155">AC73-AC72</f>
        <v>40</v>
      </c>
      <c r="AI73" s="71">
        <f t="shared" ref="AI73" si="156">AD73-AD72</f>
        <v>0</v>
      </c>
      <c r="AJ73" s="69">
        <f t="shared" si="152"/>
        <v>6.1093247588424437E-2</v>
      </c>
      <c r="AK73" s="69">
        <f t="shared" ref="AK73" si="157">(AB73-AB72)/AB72</f>
        <v>-0.10134476710192945</v>
      </c>
      <c r="AL73" s="69"/>
      <c r="AM73" s="69"/>
      <c r="AN73" s="69">
        <f t="shared" si="153"/>
        <v>0</v>
      </c>
      <c r="AP73" s="56">
        <f t="shared" si="142"/>
        <v>-1.6588538194052662</v>
      </c>
      <c r="AQ73">
        <f>(AB73-AB72)/(AA73-AA72)</f>
        <v>-2.736842105263158</v>
      </c>
      <c r="AR73">
        <f>(AB73-AB72)/(AC73-AC72)</f>
        <v>-13</v>
      </c>
      <c r="AU73" t="s">
        <v>28</v>
      </c>
      <c r="AV73">
        <v>-1.6588538194052662</v>
      </c>
      <c r="AW73">
        <v>-2.736842105263158</v>
      </c>
      <c r="AX73">
        <v>-13</v>
      </c>
      <c r="BA73" t="s">
        <v>28</v>
      </c>
      <c r="BB73">
        <v>-1.6588538194052662</v>
      </c>
      <c r="BC73">
        <v>-2.736842105263158</v>
      </c>
      <c r="BD73" s="152">
        <f t="shared" si="50"/>
        <v>-0.10134476710192945</v>
      </c>
    </row>
    <row r="74" spans="2:56" x14ac:dyDescent="0.25">
      <c r="B74" t="s">
        <v>67</v>
      </c>
      <c r="C74">
        <v>418</v>
      </c>
      <c r="E74">
        <v>160</v>
      </c>
      <c r="F74">
        <v>1010.72</v>
      </c>
      <c r="H74">
        <v>83</v>
      </c>
      <c r="N74" t="s">
        <v>67</v>
      </c>
      <c r="O74">
        <v>852</v>
      </c>
      <c r="P74">
        <v>414</v>
      </c>
      <c r="Q74">
        <v>309</v>
      </c>
      <c r="S74" s="22">
        <f t="shared" si="145"/>
        <v>1.0096618357487923</v>
      </c>
      <c r="T74" s="22">
        <f t="shared" si="146"/>
        <v>1.3527508090614886</v>
      </c>
      <c r="U74" s="22">
        <f t="shared" si="147"/>
        <v>0</v>
      </c>
      <c r="X74" t="s">
        <v>39</v>
      </c>
      <c r="Y74">
        <v>1989</v>
      </c>
      <c r="Z74" t="s">
        <v>211</v>
      </c>
      <c r="AA74">
        <v>1</v>
      </c>
      <c r="AF74" s="41"/>
      <c r="AG74" s="41"/>
      <c r="AH74" s="41"/>
      <c r="AI74" s="41"/>
      <c r="AP74" s="56"/>
      <c r="AR74" s="1"/>
      <c r="AS74" s="1"/>
      <c r="AU74" t="s">
        <v>29</v>
      </c>
      <c r="BA74" t="s">
        <v>29</v>
      </c>
    </row>
    <row r="75" spans="2:56" x14ac:dyDescent="0.25">
      <c r="B75" t="s">
        <v>68</v>
      </c>
      <c r="C75">
        <v>2296</v>
      </c>
      <c r="E75">
        <v>2257</v>
      </c>
      <c r="F75">
        <v>22157</v>
      </c>
      <c r="H75">
        <v>5</v>
      </c>
      <c r="J75">
        <v>1387</v>
      </c>
      <c r="N75" t="s">
        <v>68</v>
      </c>
      <c r="O75">
        <v>5342</v>
      </c>
      <c r="P75">
        <v>811</v>
      </c>
      <c r="Q75">
        <v>216</v>
      </c>
      <c r="S75" s="22">
        <f t="shared" si="145"/>
        <v>2.8310727496917387</v>
      </c>
      <c r="T75" s="22">
        <f t="shared" si="146"/>
        <v>10.62962962962963</v>
      </c>
      <c r="U75" s="22">
        <f t="shared" si="147"/>
        <v>0</v>
      </c>
      <c r="X75" t="s">
        <v>39</v>
      </c>
      <c r="Y75">
        <v>1999</v>
      </c>
      <c r="Z75" t="s">
        <v>211</v>
      </c>
      <c r="AA75">
        <v>1</v>
      </c>
      <c r="AB75">
        <v>1</v>
      </c>
      <c r="AF75" s="70"/>
      <c r="AG75" s="70"/>
      <c r="AH75" s="70"/>
      <c r="AI75" s="70"/>
      <c r="AJ75" s="69">
        <f t="shared" ref="AJ75:AJ76" si="158">(AA75-AA74)/AA74</f>
        <v>0</v>
      </c>
      <c r="AK75" s="69"/>
      <c r="AL75" s="69" t="e">
        <f t="shared" ref="AL75:AL76" si="159">(AC75-AC74)/AC74</f>
        <v>#DIV/0!</v>
      </c>
      <c r="AM75" s="69"/>
      <c r="AN75" s="69" t="e">
        <f t="shared" ref="AN75:AN76" si="160">(AD75-AD74)/AD74</f>
        <v>#DIV/0!</v>
      </c>
      <c r="AP75" s="56"/>
      <c r="AU75" t="s">
        <v>29</v>
      </c>
      <c r="BA75" t="s">
        <v>29</v>
      </c>
      <c r="BD75" s="152"/>
    </row>
    <row r="76" spans="2:56" x14ac:dyDescent="0.25">
      <c r="B76" t="s">
        <v>69</v>
      </c>
      <c r="C76">
        <v>29266</v>
      </c>
      <c r="E76">
        <v>18345.599999999999</v>
      </c>
      <c r="F76">
        <v>15906</v>
      </c>
      <c r="H76">
        <v>1050.4000000000001</v>
      </c>
      <c r="J76">
        <v>14492.6</v>
      </c>
      <c r="K76">
        <v>3</v>
      </c>
      <c r="N76" t="s">
        <v>69</v>
      </c>
      <c r="O76">
        <v>62445</v>
      </c>
      <c r="P76">
        <v>9612</v>
      </c>
      <c r="Q76">
        <v>1330</v>
      </c>
      <c r="S76" s="22">
        <f t="shared" si="145"/>
        <v>3.0447357469829379</v>
      </c>
      <c r="T76" s="22">
        <f t="shared" si="146"/>
        <v>22.004511278195487</v>
      </c>
      <c r="U76" s="22">
        <f t="shared" si="147"/>
        <v>3.1210986267166043E-4</v>
      </c>
      <c r="X76" t="s">
        <v>39</v>
      </c>
      <c r="Y76">
        <v>2009</v>
      </c>
      <c r="Z76" t="s">
        <v>211</v>
      </c>
      <c r="AA76">
        <v>0.74</v>
      </c>
      <c r="AB76">
        <v>1</v>
      </c>
      <c r="AF76" s="71">
        <f>AA76-AA75</f>
        <v>-0.26</v>
      </c>
      <c r="AG76" s="71">
        <f t="shared" ref="AG76" si="161">AB76-AB75</f>
        <v>0</v>
      </c>
      <c r="AH76" s="71">
        <f t="shared" ref="AH76" si="162">AC76-AC75</f>
        <v>0</v>
      </c>
      <c r="AI76" s="71">
        <f t="shared" ref="AI76" si="163">AD76-AD75</f>
        <v>0</v>
      </c>
      <c r="AJ76" s="69">
        <f t="shared" si="158"/>
        <v>-0.26</v>
      </c>
      <c r="AK76" s="69">
        <f t="shared" ref="AK76" si="164">(AB76-AB75)/AB75</f>
        <v>0</v>
      </c>
      <c r="AL76" s="69" t="e">
        <f t="shared" si="159"/>
        <v>#DIV/0!</v>
      </c>
      <c r="AM76" s="69"/>
      <c r="AN76" s="69" t="e">
        <f t="shared" si="160"/>
        <v>#DIV/0!</v>
      </c>
      <c r="AP76" s="56">
        <f t="shared" si="142"/>
        <v>0</v>
      </c>
      <c r="AQ76">
        <f>(AB76-AB75)/(AA76-AA75)</f>
        <v>0</v>
      </c>
      <c r="AU76" t="s">
        <v>29</v>
      </c>
      <c r="BA76" t="s">
        <v>29</v>
      </c>
      <c r="BD76" s="152">
        <f t="shared" si="50"/>
        <v>0</v>
      </c>
    </row>
    <row r="77" spans="2:56" x14ac:dyDescent="0.25">
      <c r="B77" t="s">
        <v>227</v>
      </c>
      <c r="C77">
        <v>23</v>
      </c>
      <c r="E77">
        <v>11.5</v>
      </c>
      <c r="F77">
        <v>8085.6</v>
      </c>
      <c r="H77">
        <v>4</v>
      </c>
      <c r="K77">
        <v>77</v>
      </c>
      <c r="N77" t="s">
        <v>227</v>
      </c>
      <c r="O77">
        <v>225</v>
      </c>
      <c r="P77">
        <v>54</v>
      </c>
      <c r="Q77">
        <v>30</v>
      </c>
      <c r="S77" s="22">
        <f t="shared" si="145"/>
        <v>0.42592592592592593</v>
      </c>
      <c r="T77" s="22">
        <f t="shared" si="146"/>
        <v>0.76666666666666672</v>
      </c>
      <c r="U77" s="22">
        <f t="shared" si="147"/>
        <v>1.4259259259259258</v>
      </c>
      <c r="X77" t="s">
        <v>40</v>
      </c>
      <c r="Y77">
        <v>1989</v>
      </c>
      <c r="Z77" t="s">
        <v>211</v>
      </c>
      <c r="AA77">
        <v>452</v>
      </c>
      <c r="AC77">
        <v>22</v>
      </c>
      <c r="AD77">
        <v>300</v>
      </c>
      <c r="AF77" s="41"/>
      <c r="AG77" s="41"/>
      <c r="AH77" s="41"/>
      <c r="AI77" s="41"/>
      <c r="AP77" s="1"/>
      <c r="AQ77" s="1"/>
      <c r="AR77" s="1"/>
      <c r="AS77" s="1"/>
      <c r="AU77" t="s">
        <v>218</v>
      </c>
      <c r="BA77" t="s">
        <v>218</v>
      </c>
    </row>
    <row r="78" spans="2:56" x14ac:dyDescent="0.25">
      <c r="B78" t="s">
        <v>70</v>
      </c>
      <c r="C78">
        <v>44.5</v>
      </c>
      <c r="E78">
        <v>2.5</v>
      </c>
      <c r="F78">
        <v>150</v>
      </c>
      <c r="H78">
        <v>22</v>
      </c>
      <c r="K78">
        <v>2600</v>
      </c>
      <c r="N78" t="s">
        <v>70</v>
      </c>
      <c r="O78">
        <v>268</v>
      </c>
      <c r="P78">
        <v>130</v>
      </c>
      <c r="Q78">
        <v>74</v>
      </c>
      <c r="S78" s="22">
        <f t="shared" si="145"/>
        <v>0.34230769230769231</v>
      </c>
      <c r="T78" s="22">
        <f t="shared" si="146"/>
        <v>0.60135135135135132</v>
      </c>
      <c r="U78" s="22">
        <f t="shared" si="147"/>
        <v>20</v>
      </c>
      <c r="X78" t="s">
        <v>40</v>
      </c>
      <c r="Y78">
        <v>1999</v>
      </c>
      <c r="Z78" t="s">
        <v>211</v>
      </c>
      <c r="AA78">
        <v>559</v>
      </c>
      <c r="AB78">
        <v>3130.4</v>
      </c>
      <c r="AC78">
        <v>24</v>
      </c>
      <c r="AD78">
        <v>400</v>
      </c>
      <c r="AF78" s="70"/>
      <c r="AG78" s="70"/>
      <c r="AH78" s="70"/>
      <c r="AI78" s="70"/>
      <c r="AJ78" s="69">
        <f>(AA78-AA77)/AA77</f>
        <v>0.23672566371681417</v>
      </c>
      <c r="AK78" s="69"/>
      <c r="AL78" s="69">
        <f t="shared" ref="AL78:AL79" si="165">(AC78-AC77)/AC77</f>
        <v>9.0909090909090912E-2</v>
      </c>
      <c r="AM78" s="69"/>
      <c r="AN78" s="69">
        <f t="shared" ref="AN78:AN79" si="166">(AD78-AD77)/AD77</f>
        <v>0.33333333333333331</v>
      </c>
      <c r="AU78" t="s">
        <v>218</v>
      </c>
      <c r="BA78" t="s">
        <v>218</v>
      </c>
      <c r="BD78" s="152"/>
    </row>
    <row r="79" spans="2:56" x14ac:dyDescent="0.25">
      <c r="B79" t="s">
        <v>71</v>
      </c>
      <c r="C79">
        <v>5140</v>
      </c>
      <c r="E79">
        <v>325</v>
      </c>
      <c r="F79">
        <v>22000</v>
      </c>
      <c r="H79">
        <v>150</v>
      </c>
      <c r="K79">
        <v>6</v>
      </c>
      <c r="N79" t="s">
        <v>71</v>
      </c>
      <c r="O79">
        <v>1478</v>
      </c>
      <c r="P79">
        <v>213</v>
      </c>
      <c r="Q79">
        <v>397</v>
      </c>
      <c r="S79" s="22">
        <f t="shared" si="145"/>
        <v>24.131455399061032</v>
      </c>
      <c r="T79" s="22">
        <f t="shared" si="146"/>
        <v>12.947103274559193</v>
      </c>
      <c r="U79" s="22">
        <f t="shared" si="147"/>
        <v>2.8169014084507043E-2</v>
      </c>
      <c r="X79" t="s">
        <v>40</v>
      </c>
      <c r="Y79">
        <v>2009</v>
      </c>
      <c r="Z79" t="s">
        <v>211</v>
      </c>
      <c r="AA79">
        <v>507</v>
      </c>
      <c r="AB79">
        <v>3238.2</v>
      </c>
      <c r="AC79">
        <v>25</v>
      </c>
      <c r="AD79">
        <v>407</v>
      </c>
      <c r="AF79" s="71">
        <f>AA79-AA78</f>
        <v>-52</v>
      </c>
      <c r="AG79" s="71">
        <f t="shared" ref="AG79" si="167">AB79-AB78</f>
        <v>107.79999999999973</v>
      </c>
      <c r="AH79" s="71">
        <f t="shared" ref="AH79" si="168">AC79-AC78</f>
        <v>1</v>
      </c>
      <c r="AI79" s="71">
        <f t="shared" ref="AI79" si="169">AD79-AD78</f>
        <v>7</v>
      </c>
      <c r="AJ79" s="69">
        <f>(AA79-AA78)/AA78</f>
        <v>-9.3023255813953487E-2</v>
      </c>
      <c r="AK79" s="69">
        <f t="shared" ref="AK79" si="170">(AB79-AB78)/AB78</f>
        <v>3.4436493738819234E-2</v>
      </c>
      <c r="AL79" s="69">
        <f t="shared" si="165"/>
        <v>4.1666666666666664E-2</v>
      </c>
      <c r="AM79" s="69"/>
      <c r="AN79" s="69">
        <f t="shared" si="166"/>
        <v>1.7500000000000002E-2</v>
      </c>
      <c r="AP79" s="56">
        <f>AK79/AJ79</f>
        <v>-0.37019230769230677</v>
      </c>
      <c r="AQ79">
        <f>(AB79-AB78)/(AA79-AA78)</f>
        <v>-2.0730769230769179</v>
      </c>
      <c r="AR79">
        <f>(AB79-AB78)/(AC79-AC78)</f>
        <v>107.79999999999973</v>
      </c>
      <c r="AS79">
        <f>(AB79-AB78)/(AD79-AD78)</f>
        <v>15.399999999999961</v>
      </c>
      <c r="AU79" t="s">
        <v>218</v>
      </c>
      <c r="AV79">
        <v>-0.37019230769230677</v>
      </c>
      <c r="AW79">
        <v>-2.0730769230769179</v>
      </c>
      <c r="AX79">
        <v>107.79999999999973</v>
      </c>
      <c r="AY79">
        <v>15.399999999999961</v>
      </c>
      <c r="BA79" t="s">
        <v>218</v>
      </c>
      <c r="BD79" s="152">
        <f t="shared" si="50"/>
        <v>3.4436493738819234E-2</v>
      </c>
    </row>
    <row r="80" spans="2:56" x14ac:dyDescent="0.25">
      <c r="B80" t="s">
        <v>72</v>
      </c>
      <c r="C80">
        <v>665</v>
      </c>
      <c r="E80">
        <v>400</v>
      </c>
      <c r="F80">
        <v>478.2</v>
      </c>
      <c r="H80">
        <v>5</v>
      </c>
      <c r="K80">
        <v>1</v>
      </c>
      <c r="N80" t="s">
        <v>72</v>
      </c>
      <c r="O80">
        <v>1682</v>
      </c>
      <c r="P80">
        <v>717</v>
      </c>
      <c r="Q80">
        <v>1284</v>
      </c>
      <c r="S80" s="22">
        <f t="shared" si="145"/>
        <v>0.92747559274755931</v>
      </c>
      <c r="T80" s="22">
        <f t="shared" si="146"/>
        <v>0.51791277258566981</v>
      </c>
      <c r="U80" s="22">
        <f t="shared" si="147"/>
        <v>1.3947001394700139E-3</v>
      </c>
      <c r="X80" t="s">
        <v>41</v>
      </c>
      <c r="Y80">
        <v>1989</v>
      </c>
      <c r="Z80" t="s">
        <v>211</v>
      </c>
      <c r="AA80">
        <v>35470</v>
      </c>
      <c r="AC80">
        <v>180</v>
      </c>
      <c r="AD80">
        <v>33200</v>
      </c>
      <c r="AF80" s="41"/>
      <c r="AG80" s="41"/>
      <c r="AH80" s="41"/>
      <c r="AI80" s="41"/>
      <c r="AP80" s="56"/>
      <c r="AR80" s="1"/>
      <c r="AS80" s="1"/>
      <c r="AU80" t="s">
        <v>30</v>
      </c>
      <c r="BA80" t="s">
        <v>30</v>
      </c>
    </row>
    <row r="81" spans="2:56" x14ac:dyDescent="0.25">
      <c r="B81" t="s">
        <v>73</v>
      </c>
      <c r="C81">
        <v>2508</v>
      </c>
      <c r="E81">
        <v>448</v>
      </c>
      <c r="F81">
        <v>2744.84</v>
      </c>
      <c r="H81">
        <v>120</v>
      </c>
      <c r="J81">
        <v>299</v>
      </c>
      <c r="K81">
        <v>4</v>
      </c>
      <c r="N81" t="s">
        <v>73</v>
      </c>
      <c r="O81">
        <v>4374</v>
      </c>
      <c r="P81">
        <v>2070</v>
      </c>
      <c r="Q81">
        <v>678</v>
      </c>
      <c r="S81" s="22">
        <f t="shared" si="145"/>
        <v>1.2115942028985507</v>
      </c>
      <c r="T81" s="22">
        <f t="shared" si="146"/>
        <v>3.6991150442477876</v>
      </c>
      <c r="U81" s="22">
        <f t="shared" si="147"/>
        <v>1.9323671497584541E-3</v>
      </c>
      <c r="X81" t="s">
        <v>41</v>
      </c>
      <c r="Y81">
        <v>1999</v>
      </c>
      <c r="Z81" t="s">
        <v>211</v>
      </c>
      <c r="AA81">
        <v>36999</v>
      </c>
      <c r="AB81">
        <v>60361.4</v>
      </c>
      <c r="AC81">
        <v>168</v>
      </c>
      <c r="AD81">
        <v>33831</v>
      </c>
      <c r="AF81" s="70"/>
      <c r="AG81" s="70"/>
      <c r="AH81" s="70"/>
      <c r="AI81" s="70"/>
      <c r="AJ81" s="69">
        <f>(AA81-AA80)/AA80</f>
        <v>4.3106850859881592E-2</v>
      </c>
      <c r="AK81" s="69"/>
      <c r="AL81" s="69">
        <f t="shared" ref="AL81:AL82" si="171">(AC81-AC80)/AC80</f>
        <v>-6.6666666666666666E-2</v>
      </c>
      <c r="AM81" s="69"/>
      <c r="AN81" s="69">
        <f t="shared" ref="AN81:AN82" si="172">(AD81-AD80)/AD80</f>
        <v>1.9006024096385542E-2</v>
      </c>
      <c r="AP81" s="56"/>
      <c r="AU81" t="s">
        <v>30</v>
      </c>
      <c r="BA81" t="s">
        <v>30</v>
      </c>
      <c r="BD81" s="152"/>
    </row>
    <row r="82" spans="2:56" x14ac:dyDescent="0.25">
      <c r="B82" t="s">
        <v>74</v>
      </c>
      <c r="C82">
        <v>16886</v>
      </c>
      <c r="E82">
        <v>11945</v>
      </c>
      <c r="F82">
        <v>11076</v>
      </c>
      <c r="H82">
        <v>200</v>
      </c>
      <c r="J82">
        <v>9352</v>
      </c>
      <c r="K82">
        <v>2</v>
      </c>
      <c r="N82" t="s">
        <v>74</v>
      </c>
      <c r="O82">
        <v>82405</v>
      </c>
      <c r="P82">
        <v>21647</v>
      </c>
      <c r="Q82">
        <v>1359</v>
      </c>
      <c r="S82" s="22">
        <f t="shared" si="145"/>
        <v>0.78006190234212591</v>
      </c>
      <c r="T82" s="22">
        <f t="shared" si="146"/>
        <v>12.425312729948491</v>
      </c>
      <c r="U82" s="22">
        <f t="shared" si="147"/>
        <v>9.2391555411835356E-5</v>
      </c>
      <c r="X82" t="s">
        <v>41</v>
      </c>
      <c r="Y82">
        <v>2009</v>
      </c>
      <c r="Z82" t="s">
        <v>211</v>
      </c>
      <c r="AA82">
        <v>36954</v>
      </c>
      <c r="AB82">
        <v>57503.6</v>
      </c>
      <c r="AC82">
        <v>219</v>
      </c>
      <c r="AD82">
        <v>33000</v>
      </c>
      <c r="AF82" s="71">
        <f>AA82-AA81</f>
        <v>-45</v>
      </c>
      <c r="AG82" s="71">
        <f t="shared" ref="AG82" si="173">AB82-AB81</f>
        <v>-2857.8000000000029</v>
      </c>
      <c r="AH82" s="71">
        <f t="shared" ref="AH82" si="174">AC82-AC81</f>
        <v>51</v>
      </c>
      <c r="AI82" s="71">
        <f t="shared" ref="AI82" si="175">AD82-AD81</f>
        <v>-831</v>
      </c>
      <c r="AJ82" s="69">
        <f>(AA82-AA81)/AA81</f>
        <v>-1.2162490878131842E-3</v>
      </c>
      <c r="AK82" s="69">
        <f t="shared" ref="AK82" si="176">(AB82-AB81)/AB81</f>
        <v>-4.7344826329409236E-2</v>
      </c>
      <c r="AL82" s="69">
        <f t="shared" si="171"/>
        <v>0.30357142857142855</v>
      </c>
      <c r="AM82" s="69"/>
      <c r="AN82" s="69">
        <f t="shared" si="172"/>
        <v>-2.456327037332624E-2</v>
      </c>
      <c r="AP82" s="56">
        <f t="shared" ref="AP82:AP91" si="177">AK82/AJ82</f>
        <v>38.926916208040268</v>
      </c>
      <c r="AQ82">
        <f>(AB82-AB81)/(AA82-AA81)</f>
        <v>63.506666666666732</v>
      </c>
      <c r="AR82">
        <f>(AB82-AB81)/(AC82-AC81)</f>
        <v>-56.035294117647119</v>
      </c>
      <c r="AS82">
        <f>(AB82-AB81)/(AD82-AD81)</f>
        <v>3.4389891696750938</v>
      </c>
      <c r="AU82" t="s">
        <v>30</v>
      </c>
      <c r="AV82">
        <v>38.926916208040268</v>
      </c>
      <c r="AW82">
        <v>63.506666666666732</v>
      </c>
      <c r="AX82">
        <v>-56.035294117647119</v>
      </c>
      <c r="AY82">
        <v>3.4389891696750938</v>
      </c>
      <c r="BA82" t="s">
        <v>30</v>
      </c>
      <c r="BB82">
        <v>38.926916208040268</v>
      </c>
      <c r="BC82">
        <v>63.506666666666732</v>
      </c>
      <c r="BD82" s="152">
        <f t="shared" si="50"/>
        <v>-4.7344826329409236E-2</v>
      </c>
    </row>
    <row r="83" spans="2:56" x14ac:dyDescent="0.25">
      <c r="B83" t="s">
        <v>75</v>
      </c>
      <c r="C83">
        <v>15500</v>
      </c>
      <c r="E83">
        <v>4400</v>
      </c>
      <c r="F83">
        <v>5055.3999999999996</v>
      </c>
      <c r="H83">
        <v>2800</v>
      </c>
      <c r="K83">
        <v>433</v>
      </c>
      <c r="N83" t="s">
        <v>75</v>
      </c>
      <c r="O83">
        <v>23824</v>
      </c>
      <c r="P83">
        <v>11736</v>
      </c>
      <c r="Q83">
        <v>12884</v>
      </c>
      <c r="S83" s="22">
        <f t="shared" si="145"/>
        <v>1.3207225630538515</v>
      </c>
      <c r="T83" s="22">
        <f t="shared" si="146"/>
        <v>1.2030425333747283</v>
      </c>
      <c r="U83" s="22">
        <f t="shared" si="147"/>
        <v>3.6895023858214041E-2</v>
      </c>
      <c r="X83" t="s">
        <v>220</v>
      </c>
      <c r="Y83">
        <v>1989</v>
      </c>
      <c r="Z83" t="s">
        <v>211</v>
      </c>
      <c r="AF83" s="41"/>
      <c r="AG83" s="41"/>
      <c r="AH83" s="41"/>
      <c r="AI83" s="41"/>
      <c r="AP83" s="56"/>
      <c r="AR83" s="1"/>
      <c r="AS83" s="1"/>
      <c r="AU83" t="s">
        <v>31</v>
      </c>
      <c r="BA83" t="s">
        <v>31</v>
      </c>
    </row>
    <row r="84" spans="2:56" x14ac:dyDescent="0.25">
      <c r="B84" t="s">
        <v>228</v>
      </c>
      <c r="F84">
        <v>0</v>
      </c>
      <c r="K84">
        <v>485</v>
      </c>
      <c r="N84" t="s">
        <v>228</v>
      </c>
      <c r="O84">
        <v>29</v>
      </c>
      <c r="P84">
        <v>0</v>
      </c>
      <c r="Q84">
        <v>2</v>
      </c>
      <c r="S84" s="22" t="e">
        <f t="shared" si="145"/>
        <v>#DIV/0!</v>
      </c>
      <c r="T84" s="22">
        <f t="shared" si="146"/>
        <v>0</v>
      </c>
      <c r="U84" s="22" t="e">
        <f t="shared" si="147"/>
        <v>#DIV/0!</v>
      </c>
      <c r="X84" t="s">
        <v>220</v>
      </c>
      <c r="Y84">
        <v>1999</v>
      </c>
      <c r="Z84" t="s">
        <v>211</v>
      </c>
      <c r="AA84">
        <v>2105</v>
      </c>
      <c r="AB84">
        <v>2187.5</v>
      </c>
      <c r="AC84">
        <v>105</v>
      </c>
      <c r="AD84">
        <v>1050</v>
      </c>
      <c r="AF84" s="70"/>
      <c r="AG84" s="70"/>
      <c r="AH84" s="70"/>
      <c r="AI84" s="70"/>
      <c r="AJ84" s="69" t="e">
        <f t="shared" ref="AJ84:AJ85" si="178">(AA84-AA83)/AA83</f>
        <v>#DIV/0!</v>
      </c>
      <c r="AK84" s="69"/>
      <c r="AL84" s="69" t="e">
        <f t="shared" ref="AL84:AL85" si="179">(AC84-AC83)/AC83</f>
        <v>#DIV/0!</v>
      </c>
      <c r="AM84" s="69"/>
      <c r="AN84" s="69" t="e">
        <f t="shared" ref="AN84:AN85" si="180">(AD84-AD83)/AD83</f>
        <v>#DIV/0!</v>
      </c>
      <c r="AP84" s="56"/>
      <c r="AU84" t="s">
        <v>31</v>
      </c>
      <c r="BA84" t="s">
        <v>31</v>
      </c>
      <c r="BD84" s="152"/>
    </row>
    <row r="85" spans="2:56" x14ac:dyDescent="0.25">
      <c r="B85" t="s">
        <v>76</v>
      </c>
      <c r="C85">
        <v>8199.2000000000007</v>
      </c>
      <c r="D85">
        <v>1386</v>
      </c>
      <c r="E85">
        <v>2550.8000000000002</v>
      </c>
      <c r="F85">
        <v>3872.8</v>
      </c>
      <c r="H85">
        <v>1148.4000000000001</v>
      </c>
      <c r="K85">
        <v>34</v>
      </c>
      <c r="N85" t="s">
        <v>76</v>
      </c>
      <c r="O85">
        <v>11327</v>
      </c>
      <c r="P85">
        <v>4398</v>
      </c>
      <c r="Q85">
        <v>1121</v>
      </c>
      <c r="S85" s="22">
        <f t="shared" si="145"/>
        <v>1.8643019554342886</v>
      </c>
      <c r="T85" s="22">
        <f t="shared" si="146"/>
        <v>7.3141837644959864</v>
      </c>
      <c r="U85" s="22">
        <f t="shared" si="147"/>
        <v>7.730786721236926E-3</v>
      </c>
      <c r="X85" t="s">
        <v>220</v>
      </c>
      <c r="Y85">
        <v>2009</v>
      </c>
      <c r="Z85" t="s">
        <v>211</v>
      </c>
      <c r="AA85">
        <v>2128</v>
      </c>
      <c r="AB85">
        <v>2185</v>
      </c>
      <c r="AC85">
        <v>102</v>
      </c>
      <c r="AD85">
        <v>1029</v>
      </c>
      <c r="AF85" s="71">
        <f>AA85-AA84</f>
        <v>23</v>
      </c>
      <c r="AG85" s="71">
        <f t="shared" ref="AG85" si="181">AB85-AB84</f>
        <v>-2.5</v>
      </c>
      <c r="AH85" s="71">
        <f t="shared" ref="AH85" si="182">AC85-AC84</f>
        <v>-3</v>
      </c>
      <c r="AI85" s="71">
        <f t="shared" ref="AI85" si="183">AD85-AD84</f>
        <v>-21</v>
      </c>
      <c r="AJ85" s="69">
        <f t="shared" si="178"/>
        <v>1.0926365795724466E-2</v>
      </c>
      <c r="AK85" s="69">
        <f t="shared" ref="AK85" si="184">(AB85-AB84)/AB84</f>
        <v>-1.1428571428571429E-3</v>
      </c>
      <c r="AL85" s="69">
        <f t="shared" si="179"/>
        <v>-2.8571428571428571E-2</v>
      </c>
      <c r="AM85" s="69"/>
      <c r="AN85" s="69">
        <f t="shared" si="180"/>
        <v>-0.02</v>
      </c>
      <c r="AP85" s="56">
        <f t="shared" si="177"/>
        <v>-0.10459627329192547</v>
      </c>
      <c r="AQ85">
        <f>(AB85-AB84)/(AA85-AA84)</f>
        <v>-0.10869565217391304</v>
      </c>
      <c r="AR85">
        <f>(AB85-AB84)/(AC85-AC84)</f>
        <v>0.83333333333333337</v>
      </c>
      <c r="AS85">
        <f>(AB85-AB84)/(AD85-AD84)</f>
        <v>0.11904761904761904</v>
      </c>
      <c r="AU85" t="s">
        <v>31</v>
      </c>
      <c r="AV85">
        <v>-0.10459627329192547</v>
      </c>
      <c r="AW85">
        <v>-0.10869565217391304</v>
      </c>
      <c r="AX85">
        <v>0.83333333333333337</v>
      </c>
      <c r="AY85">
        <v>0.11904761904761904</v>
      </c>
      <c r="BA85" t="s">
        <v>31</v>
      </c>
      <c r="BB85">
        <v>-0.10459627329192547</v>
      </c>
      <c r="BC85">
        <v>-0.10869565217391304</v>
      </c>
      <c r="BD85" s="152">
        <f t="shared" si="50"/>
        <v>-1.1428571428571429E-3</v>
      </c>
    </row>
    <row r="86" spans="2:56" x14ac:dyDescent="0.25">
      <c r="B86" t="s">
        <v>229</v>
      </c>
      <c r="C86">
        <v>235</v>
      </c>
      <c r="F86">
        <v>0.22</v>
      </c>
      <c r="N86" t="s">
        <v>229</v>
      </c>
      <c r="O86">
        <v>57</v>
      </c>
      <c r="P86">
        <v>9</v>
      </c>
      <c r="Q86">
        <v>1</v>
      </c>
      <c r="S86" s="22">
        <f t="shared" si="145"/>
        <v>26.111111111111111</v>
      </c>
      <c r="T86" s="22">
        <f t="shared" si="146"/>
        <v>235</v>
      </c>
      <c r="U86" s="22">
        <f t="shared" si="147"/>
        <v>0</v>
      </c>
      <c r="X86" t="s">
        <v>42</v>
      </c>
      <c r="Y86">
        <v>1989</v>
      </c>
      <c r="Z86" t="s">
        <v>211</v>
      </c>
      <c r="AA86">
        <v>26015</v>
      </c>
      <c r="AC86">
        <v>1</v>
      </c>
      <c r="AD86">
        <v>25600</v>
      </c>
      <c r="AF86" s="41"/>
      <c r="AG86" s="41"/>
      <c r="AH86" s="41"/>
      <c r="AI86" s="41"/>
      <c r="AP86" s="1"/>
      <c r="AQ86" s="1"/>
      <c r="AR86" s="1"/>
      <c r="AS86" s="1"/>
      <c r="AU86" t="s">
        <v>32</v>
      </c>
      <c r="BA86" t="s">
        <v>32</v>
      </c>
    </row>
    <row r="87" spans="2:56" x14ac:dyDescent="0.25">
      <c r="B87" t="s">
        <v>77</v>
      </c>
      <c r="C87">
        <v>12.5</v>
      </c>
      <c r="E87">
        <v>2.5</v>
      </c>
      <c r="F87">
        <v>16.989999999999998</v>
      </c>
      <c r="H87">
        <v>9</v>
      </c>
      <c r="K87">
        <v>1555</v>
      </c>
      <c r="N87" t="s">
        <v>77</v>
      </c>
      <c r="O87">
        <v>104</v>
      </c>
      <c r="P87">
        <v>64</v>
      </c>
      <c r="Q87">
        <v>22</v>
      </c>
      <c r="S87" s="22">
        <f t="shared" si="145"/>
        <v>0.1953125</v>
      </c>
      <c r="T87" s="22">
        <f t="shared" si="146"/>
        <v>0.56818181818181823</v>
      </c>
      <c r="U87" s="22">
        <f t="shared" si="147"/>
        <v>24.296875</v>
      </c>
      <c r="X87" t="s">
        <v>42</v>
      </c>
      <c r="Y87">
        <v>1999</v>
      </c>
      <c r="Z87" t="s">
        <v>211</v>
      </c>
      <c r="AA87">
        <v>25841</v>
      </c>
      <c r="AB87">
        <v>12653.3</v>
      </c>
      <c r="AC87">
        <v>1</v>
      </c>
      <c r="AD87">
        <v>25600</v>
      </c>
      <c r="AF87" s="70"/>
      <c r="AG87" s="70"/>
      <c r="AH87" s="70"/>
      <c r="AI87" s="70"/>
      <c r="AJ87" s="69">
        <f>(AA87-AA86)/AA86</f>
        <v>-6.6884489717470687E-3</v>
      </c>
      <c r="AK87" s="69"/>
      <c r="AL87" s="69">
        <f t="shared" ref="AL87:AL88" si="185">(AC87-AC86)/AC86</f>
        <v>0</v>
      </c>
      <c r="AM87" s="69"/>
      <c r="AN87" s="69">
        <f t="shared" ref="AN87:AN88" si="186">(AD87-AD86)/AD86</f>
        <v>0</v>
      </c>
      <c r="AU87" t="s">
        <v>32</v>
      </c>
      <c r="BA87" t="s">
        <v>32</v>
      </c>
      <c r="BD87" s="152"/>
    </row>
    <row r="88" spans="2:56" x14ac:dyDescent="0.25">
      <c r="B88" t="s">
        <v>230</v>
      </c>
      <c r="C88">
        <v>43.2</v>
      </c>
      <c r="E88">
        <v>21</v>
      </c>
      <c r="F88">
        <v>64.680000000000007</v>
      </c>
      <c r="H88">
        <v>3.2</v>
      </c>
      <c r="N88" t="s">
        <v>230</v>
      </c>
      <c r="O88">
        <v>458</v>
      </c>
      <c r="P88">
        <v>7</v>
      </c>
      <c r="Q88">
        <v>7</v>
      </c>
      <c r="S88" s="22">
        <f t="shared" si="145"/>
        <v>6.1714285714285717</v>
      </c>
      <c r="T88" s="22">
        <f t="shared" si="146"/>
        <v>6.1714285714285717</v>
      </c>
      <c r="U88" s="22">
        <f t="shared" si="147"/>
        <v>0</v>
      </c>
      <c r="X88" t="s">
        <v>42</v>
      </c>
      <c r="Y88">
        <v>2009</v>
      </c>
      <c r="Z88" t="s">
        <v>211</v>
      </c>
      <c r="AA88">
        <v>25852</v>
      </c>
      <c r="AB88">
        <v>11587.8</v>
      </c>
      <c r="AC88">
        <v>2</v>
      </c>
      <c r="AD88">
        <v>25600</v>
      </c>
      <c r="AF88" s="71">
        <f>AA88-AA87</f>
        <v>11</v>
      </c>
      <c r="AG88" s="71">
        <f t="shared" ref="AG88" si="187">AB88-AB87</f>
        <v>-1065.5</v>
      </c>
      <c r="AH88" s="71">
        <f t="shared" ref="AH88" si="188">AC88-AC87</f>
        <v>1</v>
      </c>
      <c r="AI88" s="71">
        <f t="shared" ref="AI88" si="189">AD88-AD87</f>
        <v>0</v>
      </c>
      <c r="AJ88" s="69">
        <f>(AA88-AA87)/AA87</f>
        <v>4.2568012073836153E-4</v>
      </c>
      <c r="AK88" s="69">
        <f t="shared" ref="AK88" si="190">(AB88-AB87)/AB87</f>
        <v>-8.4207281894841668E-2</v>
      </c>
      <c r="AL88" s="69">
        <f t="shared" si="185"/>
        <v>1</v>
      </c>
      <c r="AM88" s="69"/>
      <c r="AN88" s="69">
        <f t="shared" si="186"/>
        <v>0</v>
      </c>
      <c r="AP88" s="56">
        <f>AK88/AJ88</f>
        <v>-197.81821558587305</v>
      </c>
      <c r="AQ88">
        <f>(AB88-AB87)/(AA88-AA87)</f>
        <v>-96.86363636363636</v>
      </c>
      <c r="AR88">
        <f>(AB88-AB87)/(AC88-AC87)</f>
        <v>-1065.5</v>
      </c>
      <c r="AU88" t="s">
        <v>32</v>
      </c>
      <c r="AV88">
        <v>-197.81821558587305</v>
      </c>
      <c r="AW88">
        <v>-96.86363636363636</v>
      </c>
      <c r="AX88">
        <v>-1065.5</v>
      </c>
      <c r="BA88" t="s">
        <v>32</v>
      </c>
      <c r="BB88">
        <v>-197.81821558587305</v>
      </c>
      <c r="BC88">
        <v>-96.86363636363636</v>
      </c>
      <c r="BD88" s="152">
        <f t="shared" si="50"/>
        <v>-8.4207281894841668E-2</v>
      </c>
    </row>
    <row r="89" spans="2:56" x14ac:dyDescent="0.25">
      <c r="B89" t="s">
        <v>231</v>
      </c>
      <c r="C89">
        <v>19</v>
      </c>
      <c r="E89">
        <v>1</v>
      </c>
      <c r="F89">
        <v>25.88</v>
      </c>
      <c r="H89">
        <v>10</v>
      </c>
      <c r="K89">
        <v>2</v>
      </c>
      <c r="N89" t="s">
        <v>231</v>
      </c>
      <c r="O89">
        <v>178</v>
      </c>
      <c r="P89">
        <v>12</v>
      </c>
      <c r="Q89">
        <v>45</v>
      </c>
      <c r="S89" s="22">
        <f t="shared" si="145"/>
        <v>1.5833333333333333</v>
      </c>
      <c r="T89" s="22">
        <f t="shared" si="146"/>
        <v>0.42222222222222222</v>
      </c>
      <c r="U89" s="22">
        <f t="shared" si="147"/>
        <v>0.16666666666666666</v>
      </c>
      <c r="X89" t="s">
        <v>43</v>
      </c>
      <c r="Y89">
        <v>1989</v>
      </c>
      <c r="Z89" t="s">
        <v>211</v>
      </c>
      <c r="AA89">
        <v>239432</v>
      </c>
      <c r="AC89">
        <v>6632</v>
      </c>
      <c r="AD89">
        <v>182900</v>
      </c>
      <c r="AF89" s="41"/>
      <c r="AG89" s="41"/>
      <c r="AH89" s="41"/>
      <c r="AI89" s="41"/>
      <c r="AP89" s="56"/>
      <c r="AR89" s="1"/>
      <c r="AS89" s="1"/>
      <c r="AU89" t="s">
        <v>33</v>
      </c>
      <c r="BA89" t="s">
        <v>33</v>
      </c>
    </row>
    <row r="90" spans="2:56" x14ac:dyDescent="0.25">
      <c r="B90" t="s">
        <v>78</v>
      </c>
      <c r="C90">
        <v>4395</v>
      </c>
      <c r="E90">
        <v>1500</v>
      </c>
      <c r="F90">
        <v>3713.2</v>
      </c>
      <c r="H90">
        <v>945</v>
      </c>
      <c r="K90">
        <v>6.5</v>
      </c>
      <c r="N90" t="s">
        <v>78</v>
      </c>
      <c r="O90">
        <v>14034</v>
      </c>
      <c r="P90">
        <v>7159</v>
      </c>
      <c r="Q90">
        <v>5976</v>
      </c>
      <c r="S90" s="22">
        <f t="shared" si="145"/>
        <v>0.61391255761977925</v>
      </c>
      <c r="T90" s="22">
        <f t="shared" si="146"/>
        <v>0.73544176706827313</v>
      </c>
      <c r="U90" s="22">
        <f t="shared" si="147"/>
        <v>9.0794803743539604E-4</v>
      </c>
      <c r="X90" t="s">
        <v>43</v>
      </c>
      <c r="Y90">
        <v>1999</v>
      </c>
      <c r="Z90" t="s">
        <v>211</v>
      </c>
      <c r="AA90">
        <v>260759</v>
      </c>
      <c r="AB90">
        <v>548832.6</v>
      </c>
      <c r="AC90">
        <v>7500</v>
      </c>
      <c r="AD90">
        <v>195559</v>
      </c>
      <c r="AF90" s="70"/>
      <c r="AG90" s="70"/>
      <c r="AH90" s="70"/>
      <c r="AI90" s="70"/>
      <c r="AJ90" s="69">
        <f>(AA90-AA89)/AA89</f>
        <v>8.9073306826155232E-2</v>
      </c>
      <c r="AK90" s="69"/>
      <c r="AL90" s="69">
        <f t="shared" ref="AL90:AL91" si="191">(AC90-AC89)/AC89</f>
        <v>0.13088057901085645</v>
      </c>
      <c r="AM90" s="69"/>
      <c r="AN90" s="69">
        <f t="shared" ref="AN90:AN91" si="192">(AD90-AD89)/AD89</f>
        <v>6.9212684527063972E-2</v>
      </c>
      <c r="AP90" s="56"/>
      <c r="AU90" t="s">
        <v>33</v>
      </c>
      <c r="BA90" t="s">
        <v>33</v>
      </c>
      <c r="BD90" s="152"/>
    </row>
    <row r="91" spans="2:56" x14ac:dyDescent="0.25">
      <c r="B91" t="s">
        <v>79</v>
      </c>
      <c r="C91">
        <v>14240</v>
      </c>
      <c r="E91">
        <v>2850</v>
      </c>
      <c r="F91">
        <v>6580</v>
      </c>
      <c r="H91">
        <v>690</v>
      </c>
      <c r="K91">
        <v>0.2</v>
      </c>
      <c r="N91" t="s">
        <v>79</v>
      </c>
      <c r="O91">
        <v>9761</v>
      </c>
      <c r="P91">
        <v>6359</v>
      </c>
      <c r="Q91">
        <v>7831</v>
      </c>
      <c r="S91" s="22">
        <f t="shared" si="145"/>
        <v>2.2393458090894796</v>
      </c>
      <c r="T91" s="22">
        <f t="shared" si="146"/>
        <v>1.8184139956582812</v>
      </c>
      <c r="U91" s="22">
        <f t="shared" si="147"/>
        <v>3.1451486082717413E-5</v>
      </c>
      <c r="X91" t="s">
        <v>43</v>
      </c>
      <c r="Y91">
        <v>2009</v>
      </c>
      <c r="Z91" t="s">
        <v>211</v>
      </c>
      <c r="AA91">
        <v>264500</v>
      </c>
      <c r="AB91">
        <v>521716.4</v>
      </c>
      <c r="AC91">
        <v>7300</v>
      </c>
      <c r="AD91">
        <v>196000</v>
      </c>
      <c r="AF91" s="71">
        <f>AA91-AA90</f>
        <v>3741</v>
      </c>
      <c r="AG91" s="71">
        <f t="shared" ref="AG91" si="193">AB91-AB90</f>
        <v>-27116.199999999953</v>
      </c>
      <c r="AH91" s="71">
        <f t="shared" ref="AH91" si="194">AC91-AC90</f>
        <v>-200</v>
      </c>
      <c r="AI91" s="71">
        <f t="shared" ref="AI91" si="195">AD91-AD90</f>
        <v>441</v>
      </c>
      <c r="AJ91" s="69">
        <f>(AA91-AA90)/AA90</f>
        <v>1.4346580559060282E-2</v>
      </c>
      <c r="AK91" s="69">
        <f t="shared" ref="AK91" si="196">(AB91-AB90)/AB90</f>
        <v>-4.9407050528703936E-2</v>
      </c>
      <c r="AL91" s="69">
        <f t="shared" si="191"/>
        <v>-2.6666666666666668E-2</v>
      </c>
      <c r="AM91" s="69"/>
      <c r="AN91" s="69">
        <f t="shared" si="192"/>
        <v>2.2550739163117012E-3</v>
      </c>
      <c r="AP91" s="56">
        <f t="shared" si="177"/>
        <v>-3.4438206599343251</v>
      </c>
      <c r="AQ91">
        <f>(AB91-AB90)/(AA91-AA90)</f>
        <v>-7.2483827853514979</v>
      </c>
      <c r="AR91">
        <f>(AB91-AB90)/(AC91-AC90)</f>
        <v>135.58099999999976</v>
      </c>
      <c r="AS91">
        <f>(AB91-AB90)/(AD91-AD90)</f>
        <v>-61.487981859410326</v>
      </c>
      <c r="AU91" t="s">
        <v>33</v>
      </c>
      <c r="AV91">
        <v>-3.4438206599343251</v>
      </c>
      <c r="AW91">
        <v>-7.2483827853514979</v>
      </c>
      <c r="AX91">
        <v>135.58099999999976</v>
      </c>
      <c r="AY91">
        <v>-61.487981859410326</v>
      </c>
      <c r="BA91" t="s">
        <v>33</v>
      </c>
      <c r="BB91">
        <v>-3.4438206599343251</v>
      </c>
      <c r="BC91">
        <v>-7.2483827853514979</v>
      </c>
      <c r="BD91" s="152">
        <f t="shared" ref="BD91:BD121" si="197">AK91</f>
        <v>-4.9407050528703936E-2</v>
      </c>
    </row>
    <row r="92" spans="2:56" x14ac:dyDescent="0.25">
      <c r="B92" t="s">
        <v>80</v>
      </c>
      <c r="C92">
        <v>1630</v>
      </c>
      <c r="E92">
        <v>300</v>
      </c>
      <c r="F92">
        <v>2032</v>
      </c>
      <c r="H92">
        <v>250</v>
      </c>
      <c r="K92">
        <v>200</v>
      </c>
      <c r="N92" t="s">
        <v>80</v>
      </c>
      <c r="O92">
        <v>1484</v>
      </c>
      <c r="P92">
        <v>1041</v>
      </c>
      <c r="Q92">
        <v>1182</v>
      </c>
      <c r="S92" s="22">
        <f t="shared" si="145"/>
        <v>1.5658021133525457</v>
      </c>
      <c r="T92" s="22">
        <f t="shared" si="146"/>
        <v>1.3790186125211505</v>
      </c>
      <c r="U92" s="22">
        <f t="shared" si="147"/>
        <v>0.19212295869356388</v>
      </c>
      <c r="X92" t="s">
        <v>221</v>
      </c>
      <c r="Y92">
        <v>1989</v>
      </c>
      <c r="Z92" t="s">
        <v>211</v>
      </c>
      <c r="AA92">
        <v>9</v>
      </c>
      <c r="AC92">
        <v>1</v>
      </c>
      <c r="AD92">
        <v>5</v>
      </c>
      <c r="AF92" s="41"/>
      <c r="AG92" s="41"/>
      <c r="AH92" s="41"/>
      <c r="AI92" s="41"/>
      <c r="AP92" s="56"/>
      <c r="AR92" s="1"/>
      <c r="AS92" s="1"/>
      <c r="AU92" t="s">
        <v>219</v>
      </c>
      <c r="BA92" t="s">
        <v>219</v>
      </c>
    </row>
    <row r="93" spans="2:56" x14ac:dyDescent="0.25">
      <c r="B93" t="s">
        <v>81</v>
      </c>
      <c r="C93">
        <v>1675</v>
      </c>
      <c r="E93">
        <v>420</v>
      </c>
      <c r="F93">
        <v>15205</v>
      </c>
      <c r="H93">
        <v>25</v>
      </c>
      <c r="K93">
        <v>95</v>
      </c>
      <c r="N93" t="s">
        <v>81</v>
      </c>
      <c r="O93">
        <v>753</v>
      </c>
      <c r="P93">
        <v>538</v>
      </c>
      <c r="Q93">
        <v>112</v>
      </c>
      <c r="S93" s="22">
        <f t="shared" si="145"/>
        <v>3.1133828996282529</v>
      </c>
      <c r="T93" s="22">
        <f t="shared" si="146"/>
        <v>14.955357142857142</v>
      </c>
      <c r="U93" s="22">
        <f t="shared" si="147"/>
        <v>0.17657992565055763</v>
      </c>
      <c r="X93" t="s">
        <v>221</v>
      </c>
      <c r="Y93">
        <v>1999</v>
      </c>
      <c r="Z93" t="s">
        <v>211</v>
      </c>
      <c r="AA93">
        <v>7</v>
      </c>
      <c r="AB93">
        <v>3.67</v>
      </c>
      <c r="AC93">
        <v>1</v>
      </c>
      <c r="AD93">
        <v>5</v>
      </c>
      <c r="AF93" s="70"/>
      <c r="AG93" s="70"/>
      <c r="AH93" s="70"/>
      <c r="AI93" s="70"/>
      <c r="AJ93" s="69">
        <f t="shared" ref="AJ93:AJ94" si="198">(AA93-AA92)/AA92</f>
        <v>-0.22222222222222221</v>
      </c>
      <c r="AK93" s="69"/>
      <c r="AL93" s="69">
        <f t="shared" ref="AL93:AL94" si="199">(AC93-AC92)/AC92</f>
        <v>0</v>
      </c>
      <c r="AM93" s="69"/>
      <c r="AN93" s="69">
        <f t="shared" ref="AN93:AN94" si="200">(AD93-AD92)/AD92</f>
        <v>0</v>
      </c>
      <c r="AP93" s="56"/>
      <c r="AU93" t="s">
        <v>219</v>
      </c>
      <c r="BA93" t="s">
        <v>219</v>
      </c>
      <c r="BD93" s="152"/>
    </row>
    <row r="94" spans="2:56" x14ac:dyDescent="0.25">
      <c r="B94" t="s">
        <v>82</v>
      </c>
      <c r="C94">
        <v>1840</v>
      </c>
      <c r="E94">
        <v>1050</v>
      </c>
      <c r="F94">
        <v>101.8</v>
      </c>
      <c r="H94">
        <v>300</v>
      </c>
      <c r="K94">
        <v>25</v>
      </c>
      <c r="N94" t="s">
        <v>82</v>
      </c>
      <c r="O94">
        <v>9864</v>
      </c>
      <c r="P94">
        <v>4875</v>
      </c>
      <c r="Q94">
        <v>5851</v>
      </c>
      <c r="S94" s="22">
        <f t="shared" si="145"/>
        <v>0.37743589743589745</v>
      </c>
      <c r="T94" s="22">
        <f t="shared" si="146"/>
        <v>0.31447615792172279</v>
      </c>
      <c r="U94" s="22">
        <f t="shared" si="147"/>
        <v>5.1282051282051282E-3</v>
      </c>
      <c r="X94" t="s">
        <v>221</v>
      </c>
      <c r="Y94">
        <v>2009</v>
      </c>
      <c r="Z94" t="s">
        <v>211</v>
      </c>
      <c r="AA94">
        <v>7</v>
      </c>
      <c r="AB94">
        <v>3.64</v>
      </c>
      <c r="AC94">
        <v>1</v>
      </c>
      <c r="AD94">
        <v>5</v>
      </c>
      <c r="AF94" s="71">
        <f>AA94-AA93</f>
        <v>0</v>
      </c>
      <c r="AG94" s="71">
        <f t="shared" ref="AG94" si="201">AB94-AB93</f>
        <v>-2.9999999999999805E-2</v>
      </c>
      <c r="AH94" s="71">
        <f t="shared" ref="AH94" si="202">AC94-AC93</f>
        <v>0</v>
      </c>
      <c r="AI94" s="71">
        <f t="shared" ref="AI94" si="203">AD94-AD93</f>
        <v>0</v>
      </c>
      <c r="AJ94" s="69">
        <f t="shared" si="198"/>
        <v>0</v>
      </c>
      <c r="AK94" s="69">
        <f t="shared" ref="AK94" si="204">(AB94-AB93)/AB93</f>
        <v>-8.1743869209808737E-3</v>
      </c>
      <c r="AL94" s="69">
        <f t="shared" si="199"/>
        <v>0</v>
      </c>
      <c r="AM94" s="69"/>
      <c r="AN94" s="69">
        <f t="shared" si="200"/>
        <v>0</v>
      </c>
      <c r="AP94" s="56"/>
      <c r="AU94" t="s">
        <v>219</v>
      </c>
      <c r="BA94" t="s">
        <v>219</v>
      </c>
      <c r="BD94" s="152">
        <f t="shared" si="197"/>
        <v>-8.1743869209808737E-3</v>
      </c>
    </row>
    <row r="95" spans="2:56" x14ac:dyDescent="0.25">
      <c r="K95">
        <v>150</v>
      </c>
      <c r="N95" t="s">
        <v>267</v>
      </c>
      <c r="O95">
        <v>0</v>
      </c>
      <c r="P95">
        <v>0</v>
      </c>
      <c r="Q95">
        <v>0</v>
      </c>
      <c r="S95" s="22" t="e">
        <f t="shared" si="145"/>
        <v>#DIV/0!</v>
      </c>
      <c r="T95" s="22" t="e">
        <f t="shared" si="146"/>
        <v>#DIV/0!</v>
      </c>
      <c r="U95" s="22" t="e">
        <f t="shared" si="147"/>
        <v>#DIV/0!</v>
      </c>
      <c r="X95" t="s">
        <v>44</v>
      </c>
      <c r="Y95">
        <v>1989</v>
      </c>
      <c r="Z95" t="s">
        <v>211</v>
      </c>
      <c r="AA95">
        <v>12</v>
      </c>
      <c r="AC95">
        <v>4</v>
      </c>
      <c r="AD95">
        <v>5</v>
      </c>
      <c r="AF95" s="41"/>
      <c r="AG95" s="41"/>
      <c r="AH95" s="41"/>
      <c r="AI95" s="41"/>
      <c r="AP95" s="1"/>
      <c r="AQ95" s="1"/>
      <c r="AR95" s="1"/>
      <c r="AS95" s="1"/>
      <c r="AU95" t="s">
        <v>34</v>
      </c>
      <c r="BA95" t="s">
        <v>34</v>
      </c>
    </row>
    <row r="96" spans="2:56" x14ac:dyDescent="0.25">
      <c r="B96" t="s">
        <v>83</v>
      </c>
      <c r="C96">
        <v>3190</v>
      </c>
      <c r="E96">
        <v>1020</v>
      </c>
      <c r="F96">
        <v>5312</v>
      </c>
      <c r="H96">
        <v>410</v>
      </c>
      <c r="I96">
        <v>101.89</v>
      </c>
      <c r="J96">
        <v>4244</v>
      </c>
      <c r="K96">
        <v>92</v>
      </c>
      <c r="N96" t="s">
        <v>83</v>
      </c>
      <c r="O96">
        <v>7450</v>
      </c>
      <c r="P96">
        <v>3649</v>
      </c>
      <c r="Q96">
        <v>2033</v>
      </c>
      <c r="S96" s="22">
        <f t="shared" si="145"/>
        <v>0.87421211290764589</v>
      </c>
      <c r="T96" s="22">
        <f t="shared" si="146"/>
        <v>1.5691096901131334</v>
      </c>
      <c r="U96" s="22">
        <f t="shared" si="147"/>
        <v>2.5212386955330228E-2</v>
      </c>
      <c r="X96" t="s">
        <v>44</v>
      </c>
      <c r="Y96">
        <v>1999</v>
      </c>
      <c r="Z96" t="s">
        <v>211</v>
      </c>
      <c r="AA96">
        <v>10</v>
      </c>
      <c r="AB96">
        <v>398.6</v>
      </c>
      <c r="AC96">
        <v>4</v>
      </c>
      <c r="AD96">
        <v>4</v>
      </c>
      <c r="AF96" s="70"/>
      <c r="AG96" s="70"/>
      <c r="AH96" s="70"/>
      <c r="AI96" s="70"/>
      <c r="AJ96" s="69">
        <f>(AA96-AA95)/AA95</f>
        <v>-0.16666666666666666</v>
      </c>
      <c r="AK96" s="69"/>
      <c r="AL96" s="69">
        <f t="shared" ref="AL96:AL97" si="205">(AC96-AC95)/AC95</f>
        <v>0</v>
      </c>
      <c r="AM96" s="69"/>
      <c r="AN96" s="69">
        <f t="shared" ref="AN96:AN97" si="206">(AD96-AD95)/AD95</f>
        <v>-0.2</v>
      </c>
      <c r="AU96" t="s">
        <v>34</v>
      </c>
      <c r="BA96" t="s">
        <v>34</v>
      </c>
      <c r="BD96" s="152"/>
    </row>
    <row r="97" spans="2:56" x14ac:dyDescent="0.25">
      <c r="B97" t="s">
        <v>84</v>
      </c>
      <c r="C97">
        <v>5783</v>
      </c>
      <c r="D97">
        <v>106.76</v>
      </c>
      <c r="E97">
        <v>4585</v>
      </c>
      <c r="F97">
        <v>2019.8</v>
      </c>
      <c r="G97">
        <v>4.76</v>
      </c>
      <c r="H97">
        <v>194</v>
      </c>
      <c r="K97">
        <v>80</v>
      </c>
      <c r="N97" t="s">
        <v>84</v>
      </c>
      <c r="O97">
        <v>10002</v>
      </c>
      <c r="P97">
        <v>3227</v>
      </c>
      <c r="Q97">
        <v>871</v>
      </c>
      <c r="S97" s="22">
        <f t="shared" si="145"/>
        <v>1.7920669352339635</v>
      </c>
      <c r="T97" s="22">
        <f t="shared" si="146"/>
        <v>6.6394948335246839</v>
      </c>
      <c r="U97" s="22">
        <f t="shared" si="147"/>
        <v>2.4790827393864269E-2</v>
      </c>
      <c r="X97" t="s">
        <v>44</v>
      </c>
      <c r="Y97">
        <v>2009</v>
      </c>
      <c r="Z97" t="s">
        <v>211</v>
      </c>
      <c r="AA97">
        <v>11.4</v>
      </c>
      <c r="AB97">
        <v>381.8</v>
      </c>
      <c r="AC97">
        <v>5</v>
      </c>
      <c r="AD97">
        <v>3.4</v>
      </c>
      <c r="AF97" s="71">
        <f>AA97-AA96</f>
        <v>1.4000000000000004</v>
      </c>
      <c r="AG97" s="71">
        <f t="shared" ref="AG97" si="207">AB97-AB96</f>
        <v>-16.800000000000011</v>
      </c>
      <c r="AH97" s="71">
        <f t="shared" ref="AH97" si="208">AC97-AC96</f>
        <v>1</v>
      </c>
      <c r="AI97" s="71">
        <f t="shared" ref="AI97" si="209">AD97-AD96</f>
        <v>-0.60000000000000009</v>
      </c>
      <c r="AJ97" s="69">
        <f>(AA97-AA96)/AA96</f>
        <v>0.14000000000000004</v>
      </c>
      <c r="AK97" s="69">
        <f t="shared" ref="AK97" si="210">(AB97-AB96)/AB96</f>
        <v>-4.2147516307074785E-2</v>
      </c>
      <c r="AL97" s="69">
        <f t="shared" si="205"/>
        <v>0.25</v>
      </c>
      <c r="AM97" s="69"/>
      <c r="AN97" s="69">
        <f t="shared" si="206"/>
        <v>-0.15000000000000002</v>
      </c>
      <c r="AP97" s="56">
        <f>AK97/AJ97</f>
        <v>-0.30105368790767695</v>
      </c>
      <c r="AQ97">
        <f>(AB97-AB96)/(AA97-AA96)</f>
        <v>-12.000000000000005</v>
      </c>
      <c r="AR97">
        <f>(AB97-AB96)/(AC97-AC96)</f>
        <v>-16.800000000000011</v>
      </c>
      <c r="AS97">
        <f>(AB97-AB96)/(AD97-AD96)</f>
        <v>28.000000000000014</v>
      </c>
      <c r="AU97" t="s">
        <v>34</v>
      </c>
      <c r="AV97">
        <v>-0.30105368790767695</v>
      </c>
      <c r="AW97">
        <v>-12.000000000000005</v>
      </c>
      <c r="AX97">
        <v>-16.800000000000011</v>
      </c>
      <c r="AY97">
        <v>28.000000000000014</v>
      </c>
      <c r="BA97" t="s">
        <v>34</v>
      </c>
      <c r="BB97">
        <v>-0.30105368790767695</v>
      </c>
      <c r="BC97">
        <v>-12.000000000000005</v>
      </c>
      <c r="BD97" s="152">
        <f t="shared" si="197"/>
        <v>-4.2147516307074785E-2</v>
      </c>
    </row>
    <row r="98" spans="2:56" x14ac:dyDescent="0.25">
      <c r="B98" t="s">
        <v>85</v>
      </c>
      <c r="C98">
        <v>2281</v>
      </c>
      <c r="E98">
        <v>7</v>
      </c>
      <c r="F98">
        <v>29</v>
      </c>
      <c r="K98">
        <v>140</v>
      </c>
      <c r="N98" t="s">
        <v>85</v>
      </c>
      <c r="O98">
        <v>316</v>
      </c>
      <c r="P98">
        <v>21</v>
      </c>
      <c r="Q98">
        <v>20</v>
      </c>
      <c r="S98" s="22">
        <f t="shared" si="145"/>
        <v>108.61904761904762</v>
      </c>
      <c r="T98" s="22">
        <f t="shared" si="146"/>
        <v>114.05</v>
      </c>
      <c r="U98" s="22">
        <f t="shared" si="147"/>
        <v>6.666666666666667</v>
      </c>
      <c r="X98" t="s">
        <v>45</v>
      </c>
      <c r="Y98">
        <v>1989</v>
      </c>
      <c r="Z98" t="s">
        <v>211</v>
      </c>
      <c r="AA98">
        <v>6168</v>
      </c>
      <c r="AC98">
        <v>298</v>
      </c>
      <c r="AD98">
        <v>2022</v>
      </c>
      <c r="AF98" s="41"/>
      <c r="AG98" s="41"/>
      <c r="AH98" s="41"/>
      <c r="AI98" s="41"/>
      <c r="AP98" s="56"/>
      <c r="AR98" s="1"/>
      <c r="AS98" s="1"/>
      <c r="AU98" t="s">
        <v>35</v>
      </c>
      <c r="BA98" t="s">
        <v>35</v>
      </c>
    </row>
    <row r="99" spans="2:56" x14ac:dyDescent="0.25">
      <c r="B99" t="s">
        <v>86</v>
      </c>
      <c r="C99">
        <v>179963</v>
      </c>
      <c r="D99">
        <v>63196</v>
      </c>
      <c r="E99">
        <v>157923</v>
      </c>
      <c r="F99">
        <v>68289</v>
      </c>
      <c r="H99">
        <v>11700</v>
      </c>
      <c r="N99" t="s">
        <v>86</v>
      </c>
      <c r="O99">
        <v>1207740</v>
      </c>
      <c r="P99">
        <v>848778</v>
      </c>
      <c r="Q99">
        <v>589823</v>
      </c>
      <c r="S99" s="22">
        <f t="shared" si="145"/>
        <v>0.21202599501872102</v>
      </c>
      <c r="T99" s="22">
        <f t="shared" si="146"/>
        <v>0.30511356796869571</v>
      </c>
      <c r="U99" s="22">
        <f t="shared" si="147"/>
        <v>0</v>
      </c>
      <c r="X99" t="s">
        <v>45</v>
      </c>
      <c r="Y99">
        <v>1999</v>
      </c>
      <c r="Z99" t="s">
        <v>211</v>
      </c>
      <c r="AA99">
        <v>5679</v>
      </c>
      <c r="AB99">
        <v>3370.2</v>
      </c>
      <c r="AC99">
        <v>281</v>
      </c>
      <c r="AD99">
        <v>1820</v>
      </c>
      <c r="AF99" s="70"/>
      <c r="AG99" s="70"/>
      <c r="AH99" s="70"/>
      <c r="AI99" s="70"/>
      <c r="AJ99" s="69">
        <f>(AA99-AA98)/AA98</f>
        <v>-7.9280155642023342E-2</v>
      </c>
      <c r="AK99" s="69"/>
      <c r="AL99" s="69">
        <f t="shared" ref="AL99:AL100" si="211">(AC99-AC98)/AC98</f>
        <v>-5.7046979865771813E-2</v>
      </c>
      <c r="AM99" s="69"/>
      <c r="AN99" s="69">
        <f t="shared" ref="AN99:AN100" si="212">(AD99-AD98)/AD98</f>
        <v>-9.9901088031651833E-2</v>
      </c>
      <c r="AP99" s="56"/>
      <c r="AU99" t="s">
        <v>35</v>
      </c>
      <c r="BA99" t="s">
        <v>35</v>
      </c>
      <c r="BD99" s="152"/>
    </row>
    <row r="100" spans="2:56" x14ac:dyDescent="0.25">
      <c r="B100" t="s">
        <v>87</v>
      </c>
      <c r="C100">
        <v>53600</v>
      </c>
      <c r="E100">
        <v>23600</v>
      </c>
      <c r="F100">
        <v>95117</v>
      </c>
      <c r="H100">
        <v>19000</v>
      </c>
      <c r="J100">
        <v>12786</v>
      </c>
      <c r="K100">
        <v>66700</v>
      </c>
      <c r="N100" t="s">
        <v>87</v>
      </c>
      <c r="O100">
        <v>237414</v>
      </c>
      <c r="P100">
        <v>132977</v>
      </c>
      <c r="Q100">
        <v>90176</v>
      </c>
      <c r="S100" s="22">
        <f t="shared" si="145"/>
        <v>0.40307722388082151</v>
      </c>
      <c r="T100" s="22">
        <f t="shared" si="146"/>
        <v>0.59439318665720364</v>
      </c>
      <c r="U100" s="22">
        <f t="shared" si="147"/>
        <v>0.5015905006128879</v>
      </c>
      <c r="X100" t="s">
        <v>45</v>
      </c>
      <c r="Y100">
        <v>2009</v>
      </c>
      <c r="Z100" t="s">
        <v>211</v>
      </c>
      <c r="AA100">
        <v>5030</v>
      </c>
      <c r="AB100">
        <v>3871.8</v>
      </c>
      <c r="AC100">
        <v>172</v>
      </c>
      <c r="AD100">
        <v>1719</v>
      </c>
      <c r="AF100" s="71">
        <f>AA100-AA99</f>
        <v>-649</v>
      </c>
      <c r="AG100" s="71">
        <f t="shared" ref="AG100" si="213">AB100-AB99</f>
        <v>501.60000000000036</v>
      </c>
      <c r="AH100" s="71">
        <f t="shared" ref="AH100" si="214">AC100-AC99</f>
        <v>-109</v>
      </c>
      <c r="AI100" s="71">
        <f t="shared" ref="AI100" si="215">AD100-AD99</f>
        <v>-101</v>
      </c>
      <c r="AJ100" s="69">
        <f>(AA100-AA99)/AA99</f>
        <v>-0.11428068321887656</v>
      </c>
      <c r="AK100" s="69">
        <f t="shared" ref="AK100" si="216">(AB100-AB99)/AB99</f>
        <v>0.14883389709809519</v>
      </c>
      <c r="AL100" s="69">
        <f t="shared" si="211"/>
        <v>-0.38790035587188609</v>
      </c>
      <c r="AM100" s="69"/>
      <c r="AN100" s="69">
        <f t="shared" si="212"/>
        <v>-5.5494505494505492E-2</v>
      </c>
      <c r="AP100" s="56">
        <f t="shared" ref="AP100:AP112" si="217">AK100/AJ100</f>
        <v>-1.3023539316180008</v>
      </c>
      <c r="AQ100">
        <f>(AB100-AB99)/(AA100-AA99)</f>
        <v>-0.77288135593220397</v>
      </c>
      <c r="AR100">
        <f>(AB100-AB99)/(AC100-AC99)</f>
        <v>-4.6018348623853242</v>
      </c>
      <c r="AS100">
        <f>(AB100-AB99)/(AD100-AD99)</f>
        <v>-4.9663366336633699</v>
      </c>
      <c r="AU100" t="s">
        <v>35</v>
      </c>
      <c r="BA100" t="s">
        <v>35</v>
      </c>
      <c r="BD100" s="152">
        <f t="shared" si="197"/>
        <v>0.14883389709809519</v>
      </c>
    </row>
    <row r="101" spans="2:56" x14ac:dyDescent="0.25">
      <c r="B101" t="s">
        <v>88</v>
      </c>
      <c r="C101">
        <v>48515</v>
      </c>
      <c r="E101">
        <v>17205</v>
      </c>
      <c r="F101">
        <v>11075</v>
      </c>
      <c r="H101">
        <v>1786</v>
      </c>
      <c r="K101">
        <v>6722</v>
      </c>
      <c r="N101" t="s">
        <v>88</v>
      </c>
      <c r="O101">
        <v>73137</v>
      </c>
      <c r="P101">
        <v>21834</v>
      </c>
      <c r="Q101">
        <v>16073</v>
      </c>
      <c r="S101" s="22">
        <f t="shared" si="145"/>
        <v>2.2219932215810205</v>
      </c>
      <c r="T101" s="22">
        <f t="shared" si="146"/>
        <v>3.018415977104461</v>
      </c>
      <c r="U101" s="22">
        <f t="shared" si="147"/>
        <v>0.30786846203169371</v>
      </c>
      <c r="X101" t="s">
        <v>46</v>
      </c>
      <c r="Y101">
        <v>1989</v>
      </c>
      <c r="Z101" t="s">
        <v>211</v>
      </c>
      <c r="AA101">
        <v>9600</v>
      </c>
      <c r="AC101">
        <v>60</v>
      </c>
      <c r="AD101">
        <v>6000</v>
      </c>
      <c r="AF101" s="41"/>
      <c r="AG101" s="41"/>
      <c r="AH101" s="41"/>
      <c r="AI101" s="41"/>
      <c r="AP101" s="56"/>
      <c r="AR101" s="1"/>
      <c r="AS101" s="1"/>
      <c r="AU101" t="s">
        <v>36</v>
      </c>
      <c r="BA101" t="s">
        <v>36</v>
      </c>
    </row>
    <row r="102" spans="2:56" x14ac:dyDescent="0.25">
      <c r="B102" t="s">
        <v>232</v>
      </c>
      <c r="C102">
        <v>8750</v>
      </c>
      <c r="E102">
        <v>4500</v>
      </c>
      <c r="F102">
        <v>825</v>
      </c>
      <c r="H102">
        <v>250</v>
      </c>
      <c r="J102">
        <v>399</v>
      </c>
      <c r="K102">
        <v>9133</v>
      </c>
      <c r="N102" t="s">
        <v>232</v>
      </c>
      <c r="O102">
        <v>30725</v>
      </c>
      <c r="P102">
        <v>10361</v>
      </c>
      <c r="Q102">
        <v>1784</v>
      </c>
      <c r="S102" s="22">
        <f t="shared" si="145"/>
        <v>0.84451307788823471</v>
      </c>
      <c r="T102" s="22">
        <f t="shared" si="146"/>
        <v>4.9047085201793719</v>
      </c>
      <c r="U102" s="22">
        <f t="shared" si="147"/>
        <v>0.88147862175465685</v>
      </c>
      <c r="X102" t="s">
        <v>46</v>
      </c>
      <c r="Y102">
        <v>1999</v>
      </c>
      <c r="Z102" t="s">
        <v>211</v>
      </c>
      <c r="AA102">
        <v>10000</v>
      </c>
      <c r="AB102">
        <v>6307.9</v>
      </c>
      <c r="AC102">
        <v>60</v>
      </c>
      <c r="AD102">
        <v>6000</v>
      </c>
      <c r="AF102" s="70"/>
      <c r="AG102" s="70"/>
      <c r="AH102" s="70"/>
      <c r="AI102" s="70"/>
      <c r="AJ102" s="69">
        <f t="shared" ref="AJ102:AJ103" si="218">(AA102-AA101)/AA101</f>
        <v>4.1666666666666664E-2</v>
      </c>
      <c r="AK102" s="69"/>
      <c r="AL102" s="69">
        <f t="shared" ref="AL102:AL103" si="219">(AC102-AC101)/AC101</f>
        <v>0</v>
      </c>
      <c r="AM102" s="69"/>
      <c r="AN102" s="69">
        <f t="shared" ref="AN102:AN103" si="220">(AD102-AD101)/AD101</f>
        <v>0</v>
      </c>
      <c r="AP102" s="56"/>
      <c r="AU102" t="s">
        <v>36</v>
      </c>
      <c r="BA102" t="s">
        <v>36</v>
      </c>
      <c r="BD102" s="152"/>
    </row>
    <row r="103" spans="2:56" x14ac:dyDescent="0.25">
      <c r="B103" t="s">
        <v>89</v>
      </c>
      <c r="C103">
        <v>4189</v>
      </c>
      <c r="E103">
        <v>1089</v>
      </c>
      <c r="F103">
        <v>730.2</v>
      </c>
      <c r="H103">
        <v>3</v>
      </c>
      <c r="K103">
        <v>3525</v>
      </c>
      <c r="N103" t="s">
        <v>89</v>
      </c>
      <c r="O103">
        <v>4412</v>
      </c>
      <c r="P103">
        <v>1693</v>
      </c>
      <c r="Q103">
        <v>301</v>
      </c>
      <c r="S103" s="22">
        <f t="shared" si="145"/>
        <v>2.4743059657412876</v>
      </c>
      <c r="T103" s="22">
        <f t="shared" si="146"/>
        <v>13.916943521594684</v>
      </c>
      <c r="U103" s="22">
        <f t="shared" si="147"/>
        <v>2.082102776137035</v>
      </c>
      <c r="X103" t="s">
        <v>46</v>
      </c>
      <c r="Y103">
        <v>2009</v>
      </c>
      <c r="Z103" t="s">
        <v>211</v>
      </c>
      <c r="AA103">
        <v>11965</v>
      </c>
      <c r="AB103">
        <v>5709</v>
      </c>
      <c r="AC103">
        <v>65</v>
      </c>
      <c r="AD103">
        <v>6000</v>
      </c>
      <c r="AF103" s="71">
        <f>AA103-AA102</f>
        <v>1965</v>
      </c>
      <c r="AG103" s="71">
        <f t="shared" ref="AG103" si="221">AB103-AB102</f>
        <v>-598.89999999999964</v>
      </c>
      <c r="AH103" s="71">
        <f t="shared" ref="AH103" si="222">AC103-AC102</f>
        <v>5</v>
      </c>
      <c r="AI103" s="71">
        <f t="shared" ref="AI103" si="223">AD103-AD102</f>
        <v>0</v>
      </c>
      <c r="AJ103" s="69">
        <f t="shared" si="218"/>
        <v>0.19650000000000001</v>
      </c>
      <c r="AK103" s="69">
        <f t="shared" ref="AK103" si="224">(AB103-AB102)/AB102</f>
        <v>-9.4944434756416507E-2</v>
      </c>
      <c r="AL103" s="69">
        <f t="shared" si="219"/>
        <v>8.3333333333333329E-2</v>
      </c>
      <c r="AM103" s="69"/>
      <c r="AN103" s="69">
        <f t="shared" si="220"/>
        <v>0</v>
      </c>
      <c r="AP103" s="56">
        <f t="shared" si="217"/>
        <v>-0.48317778501993131</v>
      </c>
      <c r="AQ103">
        <f>(AB103-AB102)/(AA103-AA102)</f>
        <v>-0.30478371501272244</v>
      </c>
      <c r="AR103">
        <f>(AB103-AB102)/(AC103-AC102)</f>
        <v>-119.77999999999993</v>
      </c>
      <c r="AU103" t="s">
        <v>36</v>
      </c>
      <c r="AV103">
        <v>-0.48317778501993131</v>
      </c>
      <c r="AW103">
        <v>-0.30478371501272244</v>
      </c>
      <c r="AX103">
        <v>-119.77999999999993</v>
      </c>
      <c r="BA103" t="s">
        <v>36</v>
      </c>
      <c r="BB103">
        <v>-0.48317778501993131</v>
      </c>
      <c r="BC103">
        <v>-0.30478371501272244</v>
      </c>
      <c r="BD103" s="152">
        <f t="shared" si="197"/>
        <v>-9.4944434756416507E-2</v>
      </c>
    </row>
    <row r="104" spans="2:56" x14ac:dyDescent="0.25">
      <c r="B104" t="s">
        <v>233</v>
      </c>
      <c r="C104">
        <v>42.2</v>
      </c>
      <c r="E104">
        <v>5.2</v>
      </c>
      <c r="F104">
        <v>3.46</v>
      </c>
      <c r="I104">
        <v>89.8</v>
      </c>
      <c r="J104">
        <v>214.3</v>
      </c>
      <c r="S104" s="22" t="e">
        <f t="shared" si="145"/>
        <v>#DIV/0!</v>
      </c>
      <c r="T104" s="22" t="e">
        <f t="shared" si="146"/>
        <v>#DIV/0!</v>
      </c>
      <c r="U104" s="22" t="e">
        <f t="shared" si="147"/>
        <v>#DIV/0!</v>
      </c>
      <c r="X104" t="s">
        <v>47</v>
      </c>
      <c r="Y104">
        <v>1989</v>
      </c>
      <c r="Z104" t="s">
        <v>211</v>
      </c>
      <c r="AA104">
        <v>2130</v>
      </c>
      <c r="AC104">
        <v>360</v>
      </c>
      <c r="AD104">
        <v>840</v>
      </c>
      <c r="AF104" s="41"/>
      <c r="AG104" s="41"/>
      <c r="AH104" s="41"/>
      <c r="AI104" s="41"/>
      <c r="AP104" s="1"/>
      <c r="AQ104" s="1"/>
      <c r="AR104" s="1"/>
      <c r="AS104" s="1"/>
      <c r="AU104" t="s">
        <v>37</v>
      </c>
      <c r="BA104" t="s">
        <v>37</v>
      </c>
    </row>
    <row r="105" spans="2:56" x14ac:dyDescent="0.25">
      <c r="B105" t="s">
        <v>90</v>
      </c>
      <c r="C105">
        <v>522.6</v>
      </c>
      <c r="D105">
        <v>148.30000000000001</v>
      </c>
      <c r="E105">
        <v>304.3</v>
      </c>
      <c r="F105">
        <v>154.19999999999999</v>
      </c>
      <c r="G105">
        <v>58.5</v>
      </c>
      <c r="H105">
        <v>78.3</v>
      </c>
      <c r="N105" t="s">
        <v>90</v>
      </c>
      <c r="O105">
        <v>7261</v>
      </c>
      <c r="P105">
        <v>594</v>
      </c>
      <c r="Q105">
        <v>130</v>
      </c>
      <c r="S105" s="22">
        <f t="shared" si="145"/>
        <v>0.8797979797979798</v>
      </c>
      <c r="T105" s="22">
        <f t="shared" si="146"/>
        <v>4.0200000000000005</v>
      </c>
      <c r="U105" s="22">
        <f t="shared" si="147"/>
        <v>0</v>
      </c>
      <c r="X105" t="s">
        <v>47</v>
      </c>
      <c r="Y105">
        <v>1999</v>
      </c>
      <c r="Z105" t="s">
        <v>211</v>
      </c>
      <c r="AA105">
        <v>2257</v>
      </c>
      <c r="AB105">
        <v>207.1</v>
      </c>
      <c r="AC105">
        <v>360</v>
      </c>
      <c r="AD105">
        <v>937</v>
      </c>
      <c r="AF105" s="70"/>
      <c r="AG105" s="70"/>
      <c r="AH105" s="70"/>
      <c r="AI105" s="70"/>
      <c r="AJ105" s="69">
        <f t="shared" ref="AJ105:AJ106" si="225">(AA105-AA104)/AA104</f>
        <v>5.9624413145539908E-2</v>
      </c>
      <c r="AK105" s="69"/>
      <c r="AL105" s="69">
        <f t="shared" ref="AL105:AL106" si="226">(AC105-AC104)/AC104</f>
        <v>0</v>
      </c>
      <c r="AM105" s="69"/>
      <c r="AN105" s="69"/>
      <c r="AU105" t="s">
        <v>37</v>
      </c>
      <c r="BA105" t="s">
        <v>37</v>
      </c>
      <c r="BD105" s="152"/>
    </row>
    <row r="106" spans="2:56" x14ac:dyDescent="0.25">
      <c r="B106" t="s">
        <v>91</v>
      </c>
      <c r="C106">
        <v>13908</v>
      </c>
      <c r="E106">
        <v>6880</v>
      </c>
      <c r="F106">
        <v>9071</v>
      </c>
      <c r="H106">
        <v>2605</v>
      </c>
      <c r="K106">
        <v>225</v>
      </c>
      <c r="N106" t="s">
        <v>91</v>
      </c>
      <c r="O106">
        <v>60249</v>
      </c>
      <c r="P106">
        <v>19171</v>
      </c>
      <c r="Q106">
        <v>2058</v>
      </c>
      <c r="S106" s="22">
        <f t="shared" si="145"/>
        <v>0.72547076313181369</v>
      </c>
      <c r="T106" s="22">
        <f t="shared" si="146"/>
        <v>6.7580174927113701</v>
      </c>
      <c r="U106" s="22">
        <f t="shared" si="147"/>
        <v>1.1736476970424079E-2</v>
      </c>
      <c r="X106" t="s">
        <v>47</v>
      </c>
      <c r="Y106">
        <v>2009</v>
      </c>
      <c r="Z106" t="s">
        <v>211</v>
      </c>
      <c r="AA106">
        <v>2150</v>
      </c>
      <c r="AB106">
        <v>173.8</v>
      </c>
      <c r="AC106">
        <v>350</v>
      </c>
      <c r="AD106">
        <v>900</v>
      </c>
      <c r="AF106" s="71">
        <f>AA106-AA105</f>
        <v>-107</v>
      </c>
      <c r="AG106" s="71">
        <f t="shared" ref="AG106" si="227">AB106-AB105</f>
        <v>-33.299999999999983</v>
      </c>
      <c r="AH106" s="71">
        <f t="shared" ref="AH106" si="228">AC106-AC105</f>
        <v>-10</v>
      </c>
      <c r="AI106" s="71">
        <f t="shared" ref="AI106" si="229">AD106-AD105</f>
        <v>-37</v>
      </c>
      <c r="AJ106" s="69">
        <f t="shared" si="225"/>
        <v>-4.7408063801506424E-2</v>
      </c>
      <c r="AK106" s="69">
        <f t="shared" ref="AK106" si="230">(AB106-AB105)/AB105</f>
        <v>-0.1607918879768227</v>
      </c>
      <c r="AL106" s="69">
        <f t="shared" si="226"/>
        <v>-2.7777777777777776E-2</v>
      </c>
      <c r="AM106" s="69"/>
      <c r="AN106" s="69"/>
      <c r="AP106" s="56">
        <f>AK106/AJ106</f>
        <v>3.3916569267634471</v>
      </c>
      <c r="AQ106">
        <f>(AB106-AB105)/(AA106-AA105)</f>
        <v>0.31121495327102788</v>
      </c>
      <c r="AR106">
        <f>(AB106-AB105)/(AC106-AC105)</f>
        <v>3.3299999999999983</v>
      </c>
      <c r="AS106">
        <f>(AB106-AB105)/(AD106-AD105)</f>
        <v>0.89999999999999958</v>
      </c>
      <c r="AU106" t="s">
        <v>37</v>
      </c>
      <c r="AV106">
        <v>3.3916569267634471</v>
      </c>
      <c r="AW106">
        <v>0.31121495327102788</v>
      </c>
      <c r="AX106">
        <v>3.3299999999999983</v>
      </c>
      <c r="AY106">
        <v>0.89999999999999958</v>
      </c>
      <c r="BA106" t="s">
        <v>37</v>
      </c>
      <c r="BB106">
        <v>3.3916569267634471</v>
      </c>
      <c r="BC106">
        <v>0.31121495327102788</v>
      </c>
      <c r="BD106" s="152">
        <f t="shared" si="197"/>
        <v>-0.1607918879768227</v>
      </c>
    </row>
    <row r="107" spans="2:56" x14ac:dyDescent="0.25">
      <c r="B107" t="s">
        <v>92</v>
      </c>
      <c r="C107">
        <v>449</v>
      </c>
      <c r="E107">
        <v>120</v>
      </c>
      <c r="F107">
        <v>337.52</v>
      </c>
      <c r="H107">
        <v>100</v>
      </c>
      <c r="I107">
        <v>1621</v>
      </c>
      <c r="J107">
        <v>3675</v>
      </c>
      <c r="K107">
        <v>3950</v>
      </c>
      <c r="N107" t="s">
        <v>92</v>
      </c>
      <c r="O107">
        <v>2731</v>
      </c>
      <c r="P107">
        <v>1311</v>
      </c>
      <c r="Q107">
        <v>488</v>
      </c>
      <c r="S107" s="22">
        <f t="shared" si="145"/>
        <v>0.34248665141113654</v>
      </c>
      <c r="T107" s="22">
        <f t="shared" si="146"/>
        <v>0.92008196721311475</v>
      </c>
      <c r="U107" s="22">
        <f t="shared" si="147"/>
        <v>3.0129672006102211</v>
      </c>
      <c r="X107" t="s">
        <v>48</v>
      </c>
      <c r="Y107">
        <v>1989</v>
      </c>
      <c r="Z107" t="s">
        <v>211</v>
      </c>
      <c r="AA107">
        <v>4435</v>
      </c>
      <c r="AC107">
        <v>100</v>
      </c>
      <c r="AD107">
        <v>650</v>
      </c>
      <c r="AF107" s="41"/>
      <c r="AG107" s="41"/>
      <c r="AH107" s="41"/>
      <c r="AI107" s="41"/>
      <c r="AP107" s="56"/>
      <c r="AR107" s="1"/>
      <c r="AS107" s="1"/>
      <c r="AU107" t="s">
        <v>38</v>
      </c>
      <c r="BA107" t="s">
        <v>38</v>
      </c>
    </row>
    <row r="108" spans="2:56" x14ac:dyDescent="0.25">
      <c r="B108" t="s">
        <v>93</v>
      </c>
      <c r="C108">
        <v>4609</v>
      </c>
      <c r="D108">
        <v>1621</v>
      </c>
      <c r="E108">
        <v>4294</v>
      </c>
      <c r="F108">
        <v>24970.2</v>
      </c>
      <c r="H108">
        <v>315</v>
      </c>
      <c r="I108">
        <v>50.6</v>
      </c>
      <c r="J108">
        <v>141.9</v>
      </c>
      <c r="K108">
        <v>25</v>
      </c>
      <c r="N108" t="s">
        <v>93</v>
      </c>
      <c r="O108">
        <v>126552</v>
      </c>
      <c r="P108">
        <v>42218</v>
      </c>
      <c r="Q108">
        <v>2853</v>
      </c>
      <c r="S108" s="22">
        <f t="shared" si="145"/>
        <v>0.10917144346013549</v>
      </c>
      <c r="T108" s="22">
        <f t="shared" si="146"/>
        <v>1.6154924640729058</v>
      </c>
      <c r="U108" s="22">
        <f t="shared" si="147"/>
        <v>5.9216447960585531E-4</v>
      </c>
      <c r="X108" t="s">
        <v>48</v>
      </c>
      <c r="Y108">
        <v>1999</v>
      </c>
      <c r="Z108" t="s">
        <v>211</v>
      </c>
      <c r="AA108">
        <v>4640</v>
      </c>
      <c r="AB108">
        <v>11685.8</v>
      </c>
      <c r="AC108">
        <v>140</v>
      </c>
      <c r="AD108">
        <v>800</v>
      </c>
      <c r="AF108" s="70"/>
      <c r="AG108" s="70"/>
      <c r="AH108" s="70"/>
      <c r="AI108" s="70"/>
      <c r="AJ108" s="69">
        <f t="shared" ref="AJ108:AJ109" si="231">(AA108-AA107)/AA107</f>
        <v>4.6223224351747465E-2</v>
      </c>
      <c r="AK108" s="69"/>
      <c r="AL108" s="69"/>
      <c r="AM108" s="69"/>
      <c r="AN108" s="69">
        <f t="shared" ref="AN108:AN109" si="232">(AD108-AD107)/AD107</f>
        <v>0.23076923076923078</v>
      </c>
      <c r="AP108" s="56"/>
      <c r="AU108" t="s">
        <v>38</v>
      </c>
      <c r="BA108" t="s">
        <v>38</v>
      </c>
      <c r="BD108" s="152"/>
    </row>
    <row r="109" spans="2:56" x14ac:dyDescent="0.25">
      <c r="B109" t="s">
        <v>94</v>
      </c>
      <c r="C109">
        <v>1025</v>
      </c>
      <c r="D109">
        <v>94.8</v>
      </c>
      <c r="E109">
        <v>200.8</v>
      </c>
      <c r="F109">
        <v>97.5</v>
      </c>
      <c r="G109">
        <v>44.2</v>
      </c>
      <c r="H109">
        <v>82.2</v>
      </c>
      <c r="K109">
        <v>2506</v>
      </c>
      <c r="N109" t="s">
        <v>94</v>
      </c>
      <c r="O109">
        <v>6026</v>
      </c>
      <c r="P109">
        <v>1298</v>
      </c>
      <c r="Q109">
        <v>395</v>
      </c>
      <c r="S109" s="22">
        <f t="shared" si="145"/>
        <v>0.78967642526964565</v>
      </c>
      <c r="T109" s="22">
        <f t="shared" si="146"/>
        <v>2.5949367088607596</v>
      </c>
      <c r="U109" s="22">
        <f t="shared" si="147"/>
        <v>1.9306625577812018</v>
      </c>
      <c r="X109" t="s">
        <v>48</v>
      </c>
      <c r="Y109">
        <v>2009</v>
      </c>
      <c r="Z109" t="s">
        <v>211</v>
      </c>
      <c r="AA109">
        <v>5555</v>
      </c>
      <c r="AB109">
        <v>10221.4</v>
      </c>
      <c r="AC109">
        <v>155</v>
      </c>
      <c r="AD109">
        <v>1500</v>
      </c>
      <c r="AF109" s="71">
        <f>AA109-AA108</f>
        <v>915</v>
      </c>
      <c r="AG109" s="71">
        <f t="shared" ref="AG109" si="233">AB109-AB108</f>
        <v>-1464.3999999999996</v>
      </c>
      <c r="AH109" s="71">
        <f t="shared" ref="AH109" si="234">AC109-AC108</f>
        <v>15</v>
      </c>
      <c r="AI109" s="71">
        <f t="shared" ref="AI109" si="235">AD109-AD108</f>
        <v>700</v>
      </c>
      <c r="AJ109" s="69">
        <f t="shared" si="231"/>
        <v>0.19719827586206898</v>
      </c>
      <c r="AK109" s="69">
        <f t="shared" ref="AK109" si="236">(AB109-AB108)/AB108</f>
        <v>-0.1253144842458368</v>
      </c>
      <c r="AL109" s="69"/>
      <c r="AM109" s="69"/>
      <c r="AN109" s="69">
        <f t="shared" si="232"/>
        <v>0.875</v>
      </c>
      <c r="AP109" s="56">
        <f t="shared" si="217"/>
        <v>-0.63547454306085538</v>
      </c>
      <c r="AQ109">
        <f>(AB109-AB108)/(AA109-AA108)</f>
        <v>-1.6004371584699451</v>
      </c>
      <c r="AR109">
        <f>(AB109-AB108)/(AC109-AC108)</f>
        <v>-97.626666666666637</v>
      </c>
      <c r="AS109">
        <f>(AB109-AB108)/(AD109-AD108)</f>
        <v>-2.0919999999999996</v>
      </c>
      <c r="AU109" t="s">
        <v>38</v>
      </c>
      <c r="AV109">
        <v>-0.63547454306085538</v>
      </c>
      <c r="AW109">
        <v>-1.6004371584699451</v>
      </c>
      <c r="AX109">
        <v>-97.626666666666637</v>
      </c>
      <c r="AY109">
        <v>-2.0919999999999996</v>
      </c>
      <c r="BA109" t="s">
        <v>38</v>
      </c>
      <c r="BB109">
        <v>-0.63547454306085538</v>
      </c>
      <c r="BC109">
        <v>-1.6004371584699451</v>
      </c>
      <c r="BD109" s="152">
        <f t="shared" si="197"/>
        <v>-0.1253144842458368</v>
      </c>
    </row>
    <row r="110" spans="2:56" x14ac:dyDescent="0.25">
      <c r="B110" t="s">
        <v>95</v>
      </c>
      <c r="C110">
        <v>208480</v>
      </c>
      <c r="E110">
        <v>23400</v>
      </c>
      <c r="F110">
        <v>3314.6</v>
      </c>
      <c r="H110">
        <v>80</v>
      </c>
      <c r="K110">
        <v>94.8</v>
      </c>
      <c r="N110" t="s">
        <v>95</v>
      </c>
      <c r="O110">
        <v>15841</v>
      </c>
      <c r="P110">
        <v>6623</v>
      </c>
      <c r="Q110">
        <v>2526</v>
      </c>
      <c r="S110" s="22">
        <f t="shared" si="145"/>
        <v>31.478182092707232</v>
      </c>
      <c r="T110" s="22">
        <f t="shared" si="146"/>
        <v>82.533650039588281</v>
      </c>
      <c r="U110" s="22">
        <f t="shared" si="147"/>
        <v>1.4313755095878001E-2</v>
      </c>
      <c r="X110" t="s">
        <v>222</v>
      </c>
      <c r="Y110">
        <v>1989</v>
      </c>
      <c r="Z110" t="s">
        <v>211</v>
      </c>
      <c r="AA110">
        <v>9190</v>
      </c>
      <c r="AC110">
        <v>1250</v>
      </c>
      <c r="AD110">
        <v>2000</v>
      </c>
      <c r="AF110" s="41"/>
      <c r="AG110" s="41"/>
      <c r="AH110" s="41"/>
      <c r="AI110" s="41"/>
      <c r="AP110" s="56"/>
      <c r="AR110" s="1"/>
      <c r="AS110" s="1"/>
      <c r="AU110" t="s">
        <v>39</v>
      </c>
      <c r="BA110" t="s">
        <v>39</v>
      </c>
    </row>
    <row r="111" spans="2:56" s="18" customFormat="1" x14ac:dyDescent="0.25">
      <c r="B111" s="18" t="s">
        <v>96</v>
      </c>
      <c r="C111" s="18">
        <v>27350</v>
      </c>
      <c r="D111" s="18">
        <v>10.1</v>
      </c>
      <c r="E111" s="18">
        <v>5400</v>
      </c>
      <c r="F111" s="18">
        <v>3478</v>
      </c>
      <c r="H111" s="18">
        <v>650</v>
      </c>
      <c r="K111" s="18">
        <v>3556</v>
      </c>
      <c r="L111" s="18">
        <v>4.45</v>
      </c>
      <c r="N111" s="18" t="s">
        <v>96</v>
      </c>
      <c r="O111" s="18">
        <v>39462</v>
      </c>
      <c r="P111" s="18">
        <v>30837</v>
      </c>
      <c r="Q111" s="18">
        <v>28065</v>
      </c>
      <c r="S111" s="24">
        <f t="shared" si="145"/>
        <v>0.88692155527450789</v>
      </c>
      <c r="T111" s="24">
        <f t="shared" si="146"/>
        <v>0.97452342775699274</v>
      </c>
      <c r="U111" s="24">
        <f t="shared" si="147"/>
        <v>0.11531601647371664</v>
      </c>
      <c r="V111" s="26">
        <f>L111/P111</f>
        <v>1.4430716347245192E-4</v>
      </c>
      <c r="X111" t="s">
        <v>222</v>
      </c>
      <c r="Y111">
        <v>1999</v>
      </c>
      <c r="Z111" t="s">
        <v>211</v>
      </c>
      <c r="AA111">
        <v>9160</v>
      </c>
      <c r="AB111">
        <v>22336</v>
      </c>
      <c r="AC111">
        <v>1200</v>
      </c>
      <c r="AD111">
        <v>2000</v>
      </c>
      <c r="AE111"/>
      <c r="AF111" s="70"/>
      <c r="AG111" s="70"/>
      <c r="AH111" s="70"/>
      <c r="AI111" s="70"/>
      <c r="AJ111" s="69">
        <f t="shared" ref="AJ111:AJ112" si="237">(AA111-AA110)/AA110</f>
        <v>-3.2644178454842221E-3</v>
      </c>
      <c r="AK111" s="69"/>
      <c r="AL111" s="69">
        <f t="shared" ref="AL111:AL112" si="238">(AC111-AC110)/AC110</f>
        <v>-0.04</v>
      </c>
      <c r="AM111" s="69"/>
      <c r="AN111" s="69">
        <f t="shared" ref="AN111:AN112" si="239">(AD111-AD110)/AD110</f>
        <v>0</v>
      </c>
      <c r="AO111"/>
      <c r="AP111" s="56"/>
      <c r="AQ111"/>
      <c r="AR111"/>
      <c r="AS111"/>
      <c r="AT111"/>
      <c r="AU111" t="s">
        <v>39</v>
      </c>
      <c r="AV111"/>
      <c r="AW111"/>
      <c r="AX111"/>
      <c r="AY111"/>
      <c r="AZ111"/>
      <c r="BA111" t="s">
        <v>39</v>
      </c>
      <c r="BB111"/>
      <c r="BC111"/>
      <c r="BD111" s="152"/>
    </row>
    <row r="112" spans="2:56" x14ac:dyDescent="0.25">
      <c r="B112" t="s">
        <v>97</v>
      </c>
      <c r="C112">
        <v>34</v>
      </c>
      <c r="E112">
        <v>2</v>
      </c>
      <c r="F112">
        <v>12.15</v>
      </c>
      <c r="H112">
        <v>32</v>
      </c>
      <c r="K112">
        <v>103</v>
      </c>
      <c r="N112" t="s">
        <v>97</v>
      </c>
      <c r="O112">
        <v>98</v>
      </c>
      <c r="P112">
        <v>55</v>
      </c>
      <c r="Q112">
        <v>23</v>
      </c>
      <c r="S112" s="22">
        <f t="shared" si="145"/>
        <v>0.61818181818181817</v>
      </c>
      <c r="T112" s="22">
        <f t="shared" si="146"/>
        <v>1.4782608695652173</v>
      </c>
      <c r="U112" s="22">
        <f t="shared" si="147"/>
        <v>1.8727272727272728</v>
      </c>
      <c r="X112" t="s">
        <v>222</v>
      </c>
      <c r="Y112">
        <v>2009</v>
      </c>
      <c r="Z112" t="s">
        <v>211</v>
      </c>
      <c r="AA112">
        <v>9363</v>
      </c>
      <c r="AB112">
        <v>20136</v>
      </c>
      <c r="AC112">
        <v>1400</v>
      </c>
      <c r="AD112">
        <v>2000</v>
      </c>
      <c r="AF112" s="71">
        <f>AA112-AA111</f>
        <v>203</v>
      </c>
      <c r="AG112" s="71">
        <f t="shared" ref="AG112" si="240">AB112-AB111</f>
        <v>-2200</v>
      </c>
      <c r="AH112" s="71">
        <f t="shared" ref="AH112" si="241">AC112-AC111</f>
        <v>200</v>
      </c>
      <c r="AI112" s="71">
        <f t="shared" ref="AI112" si="242">AD112-AD111</f>
        <v>0</v>
      </c>
      <c r="AJ112" s="69">
        <f t="shared" si="237"/>
        <v>2.2161572052401747E-2</v>
      </c>
      <c r="AK112" s="69">
        <f t="shared" ref="AK112" si="243">(AB112-AB111)/AB111</f>
        <v>-9.8495702005730656E-2</v>
      </c>
      <c r="AL112" s="69">
        <f t="shared" si="238"/>
        <v>0.16666666666666666</v>
      </c>
      <c r="AM112" s="69"/>
      <c r="AN112" s="69">
        <f t="shared" si="239"/>
        <v>0</v>
      </c>
      <c r="AO112" s="18"/>
      <c r="AP112" s="56">
        <f t="shared" si="217"/>
        <v>-4.4444366028201614</v>
      </c>
      <c r="AQ112">
        <f>(AB112-AB111)/(AA112-AA111)</f>
        <v>-10.83743842364532</v>
      </c>
      <c r="AR112">
        <f>(AB112-AB111)/(AC112-AC111)</f>
        <v>-11</v>
      </c>
      <c r="AT112" s="18"/>
      <c r="AU112" t="s">
        <v>39</v>
      </c>
      <c r="AV112" s="18">
        <v>-4.4444366028201614</v>
      </c>
      <c r="AW112" s="18">
        <v>-10.83743842364532</v>
      </c>
      <c r="AX112" s="18">
        <v>-11</v>
      </c>
      <c r="AY112" s="18"/>
      <c r="AZ112" s="18"/>
      <c r="BA112" t="s">
        <v>39</v>
      </c>
      <c r="BB112" s="18">
        <v>-4.4444366028201614</v>
      </c>
      <c r="BC112" s="18">
        <v>-10.83743842364532</v>
      </c>
      <c r="BD112" s="152">
        <f t="shared" si="197"/>
        <v>-9.8495702005730656E-2</v>
      </c>
    </row>
    <row r="113" spans="2:56" x14ac:dyDescent="0.25">
      <c r="B113" t="s">
        <v>98</v>
      </c>
      <c r="C113">
        <v>151</v>
      </c>
      <c r="E113">
        <v>11.3</v>
      </c>
      <c r="F113">
        <v>5.97</v>
      </c>
      <c r="H113">
        <v>3.7</v>
      </c>
      <c r="N113" t="s">
        <v>98</v>
      </c>
      <c r="O113">
        <v>2646</v>
      </c>
      <c r="P113">
        <v>43</v>
      </c>
      <c r="Q113">
        <v>27</v>
      </c>
      <c r="S113" s="22">
        <f t="shared" si="145"/>
        <v>3.5116279069767442</v>
      </c>
      <c r="T113" s="22">
        <f t="shared" si="146"/>
        <v>5.5925925925925926</v>
      </c>
      <c r="U113" s="22">
        <f t="shared" si="147"/>
        <v>0</v>
      </c>
      <c r="X113" t="s">
        <v>49</v>
      </c>
      <c r="Y113">
        <v>1989</v>
      </c>
      <c r="Z113" t="s">
        <v>211</v>
      </c>
      <c r="AA113">
        <v>67782</v>
      </c>
      <c r="AC113">
        <v>6502</v>
      </c>
      <c r="AD113">
        <v>15842</v>
      </c>
      <c r="AE113" s="18"/>
      <c r="AF113" s="41"/>
      <c r="AG113" s="41"/>
      <c r="AH113" s="41"/>
      <c r="AI113" s="41"/>
      <c r="AP113" s="1"/>
      <c r="AQ113" s="1"/>
      <c r="AR113" s="1"/>
      <c r="AS113" s="1"/>
      <c r="AU113" t="s">
        <v>40</v>
      </c>
      <c r="BA113" t="s">
        <v>40</v>
      </c>
    </row>
    <row r="114" spans="2:56" x14ac:dyDescent="0.25">
      <c r="B114" t="s">
        <v>99</v>
      </c>
      <c r="C114">
        <v>10617.3</v>
      </c>
      <c r="D114">
        <v>997.5</v>
      </c>
      <c r="E114">
        <v>1276</v>
      </c>
      <c r="F114">
        <v>936.9</v>
      </c>
      <c r="H114">
        <v>75</v>
      </c>
      <c r="K114">
        <v>10.5</v>
      </c>
      <c r="N114" t="s">
        <v>99</v>
      </c>
      <c r="O114">
        <v>5271</v>
      </c>
      <c r="P114">
        <v>3446</v>
      </c>
      <c r="Q114">
        <v>1123</v>
      </c>
      <c r="S114" s="22">
        <f t="shared" si="145"/>
        <v>3.0810504933255949</v>
      </c>
      <c r="T114" s="22">
        <f t="shared" si="146"/>
        <v>9.4544078361531607</v>
      </c>
      <c r="U114" s="22">
        <f t="shared" si="147"/>
        <v>3.0470110272780033E-3</v>
      </c>
      <c r="X114" t="s">
        <v>49</v>
      </c>
      <c r="Y114">
        <v>1999</v>
      </c>
      <c r="Z114" t="s">
        <v>211</v>
      </c>
      <c r="AA114">
        <v>67723</v>
      </c>
      <c r="AB114">
        <v>310134</v>
      </c>
      <c r="AC114">
        <v>6504</v>
      </c>
      <c r="AD114">
        <v>15480</v>
      </c>
      <c r="AF114" s="70"/>
      <c r="AG114" s="70"/>
      <c r="AH114" s="70"/>
      <c r="AI114" s="70"/>
      <c r="AJ114" s="69">
        <f>(AA114-AA113)/AA113</f>
        <v>-8.7043757929833885E-4</v>
      </c>
      <c r="AK114" s="69"/>
      <c r="AL114" s="69">
        <f t="shared" ref="AL114:AL115" si="244">(AC114-AC113)/AC113</f>
        <v>3.0759766225776686E-4</v>
      </c>
      <c r="AM114" s="69"/>
      <c r="AN114" s="69">
        <f t="shared" ref="AN114:AN115" si="245">(AD114-AD113)/AD113</f>
        <v>-2.2850650170433025E-2</v>
      </c>
      <c r="AU114" t="s">
        <v>40</v>
      </c>
      <c r="BA114" t="s">
        <v>40</v>
      </c>
      <c r="BD114" s="152"/>
    </row>
    <row r="115" spans="2:56" x14ac:dyDescent="0.25">
      <c r="B115" t="s">
        <v>100</v>
      </c>
      <c r="C115">
        <v>2346</v>
      </c>
      <c r="E115">
        <v>1360</v>
      </c>
      <c r="F115">
        <v>15829.2</v>
      </c>
      <c r="H115">
        <v>108</v>
      </c>
      <c r="K115">
        <v>1018.3</v>
      </c>
      <c r="N115" t="s">
        <v>100</v>
      </c>
      <c r="O115">
        <v>6112</v>
      </c>
      <c r="P115">
        <v>4155</v>
      </c>
      <c r="Q115">
        <v>4591</v>
      </c>
      <c r="S115" s="22">
        <f t="shared" si="145"/>
        <v>0.56462093862815887</v>
      </c>
      <c r="T115" s="22">
        <f t="shared" si="146"/>
        <v>0.51099978218253106</v>
      </c>
      <c r="U115" s="22">
        <f t="shared" si="147"/>
        <v>0.24507821901323706</v>
      </c>
      <c r="X115" t="s">
        <v>49</v>
      </c>
      <c r="Y115">
        <v>2009</v>
      </c>
      <c r="Z115" t="s">
        <v>211</v>
      </c>
      <c r="AA115">
        <v>67600</v>
      </c>
      <c r="AB115">
        <v>310134</v>
      </c>
      <c r="AC115">
        <v>7050</v>
      </c>
      <c r="AD115">
        <v>15450</v>
      </c>
      <c r="AF115" s="71">
        <f>AA115-AA114</f>
        <v>-123</v>
      </c>
      <c r="AG115" s="71">
        <f t="shared" ref="AG115" si="246">AB115-AB114</f>
        <v>0</v>
      </c>
      <c r="AH115" s="71">
        <f t="shared" ref="AH115" si="247">AC115-AC114</f>
        <v>546</v>
      </c>
      <c r="AI115" s="71">
        <f t="shared" ref="AI115" si="248">AD115-AD114</f>
        <v>-30</v>
      </c>
      <c r="AJ115" s="69">
        <f>(AA115-AA114)/AA114</f>
        <v>-1.8162219629963233E-3</v>
      </c>
      <c r="AK115" s="69">
        <f t="shared" ref="AK115" si="249">(AB115-AB114)/AB114</f>
        <v>0</v>
      </c>
      <c r="AL115" s="69">
        <f t="shared" si="244"/>
        <v>8.3948339483394835E-2</v>
      </c>
      <c r="AM115" s="69"/>
      <c r="AN115" s="69">
        <f t="shared" si="245"/>
        <v>-1.937984496124031E-3</v>
      </c>
      <c r="AP115" s="56">
        <f>AK115/AJ115</f>
        <v>0</v>
      </c>
      <c r="AQ115">
        <f>(AB115-AB114)/(AA115-AA114)</f>
        <v>0</v>
      </c>
      <c r="AR115">
        <f>(AB115-AB114)/(AC115-AC114)</f>
        <v>0</v>
      </c>
      <c r="AS115">
        <f>(AB115-AB114)/(AD115-AD114)</f>
        <v>0</v>
      </c>
      <c r="AU115" t="s">
        <v>40</v>
      </c>
      <c r="BA115" t="s">
        <v>40</v>
      </c>
      <c r="BD115" s="152">
        <f t="shared" si="197"/>
        <v>0</v>
      </c>
    </row>
    <row r="116" spans="2:56" x14ac:dyDescent="0.25">
      <c r="B116" t="s">
        <v>101</v>
      </c>
      <c r="C116">
        <v>1833</v>
      </c>
      <c r="E116">
        <v>1168</v>
      </c>
      <c r="F116">
        <v>3342.6</v>
      </c>
      <c r="H116">
        <v>6</v>
      </c>
      <c r="J116">
        <v>135</v>
      </c>
      <c r="K116">
        <v>310</v>
      </c>
      <c r="N116" t="s">
        <v>101</v>
      </c>
      <c r="O116">
        <v>2261</v>
      </c>
      <c r="P116">
        <v>729</v>
      </c>
      <c r="Q116">
        <v>214</v>
      </c>
      <c r="S116" s="22">
        <f t="shared" si="145"/>
        <v>2.5144032921810702</v>
      </c>
      <c r="T116" s="22">
        <f t="shared" si="146"/>
        <v>8.565420560747663</v>
      </c>
      <c r="U116" s="22">
        <f t="shared" si="147"/>
        <v>0.42524005486968453</v>
      </c>
      <c r="X116" t="s">
        <v>50</v>
      </c>
      <c r="Y116">
        <v>1989</v>
      </c>
      <c r="Z116" t="s">
        <v>211</v>
      </c>
      <c r="AA116">
        <v>67</v>
      </c>
      <c r="AC116">
        <v>2</v>
      </c>
      <c r="AD116">
        <v>25</v>
      </c>
      <c r="AF116" s="41"/>
      <c r="AG116" s="41"/>
      <c r="AH116" s="41"/>
      <c r="AI116" s="41"/>
      <c r="AP116" s="56"/>
      <c r="AR116" s="1"/>
      <c r="AS116" s="1"/>
      <c r="AU116" t="s">
        <v>41</v>
      </c>
      <c r="BA116" t="s">
        <v>41</v>
      </c>
    </row>
    <row r="117" spans="2:56" x14ac:dyDescent="0.25">
      <c r="B117" t="s">
        <v>102</v>
      </c>
      <c r="C117">
        <v>688</v>
      </c>
      <c r="E117">
        <v>145</v>
      </c>
      <c r="F117">
        <v>136.82</v>
      </c>
      <c r="H117">
        <v>143</v>
      </c>
      <c r="J117">
        <v>282</v>
      </c>
      <c r="K117">
        <v>0.8</v>
      </c>
      <c r="N117" t="s">
        <v>102</v>
      </c>
      <c r="O117">
        <v>4197</v>
      </c>
      <c r="P117">
        <v>541</v>
      </c>
      <c r="Q117">
        <v>82</v>
      </c>
      <c r="S117" s="22">
        <f t="shared" si="145"/>
        <v>1.2717190388170057</v>
      </c>
      <c r="T117" s="22">
        <f t="shared" si="146"/>
        <v>8.3902439024390247</v>
      </c>
      <c r="U117" s="22">
        <f t="shared" si="147"/>
        <v>1.4787430683918671E-3</v>
      </c>
      <c r="X117" t="s">
        <v>50</v>
      </c>
      <c r="Y117">
        <v>1999</v>
      </c>
      <c r="Z117" t="s">
        <v>211</v>
      </c>
      <c r="AA117">
        <v>71</v>
      </c>
      <c r="AB117">
        <v>79.7</v>
      </c>
      <c r="AC117">
        <v>2</v>
      </c>
      <c r="AD117">
        <v>25</v>
      </c>
      <c r="AF117" s="70"/>
      <c r="AG117" s="70"/>
      <c r="AH117" s="70"/>
      <c r="AI117" s="70"/>
      <c r="AJ117" s="69">
        <f>(AA117-AA116)/AA116</f>
        <v>5.9701492537313432E-2</v>
      </c>
      <c r="AK117" s="69"/>
      <c r="AL117" s="69">
        <f t="shared" ref="AL117:AL118" si="250">(AC117-AC116)/AC116</f>
        <v>0</v>
      </c>
      <c r="AM117" s="69"/>
      <c r="AN117" s="69">
        <f t="shared" ref="AN117:AN118" si="251">(AD117-AD116)/AD116</f>
        <v>0</v>
      </c>
      <c r="AP117" s="56"/>
      <c r="AU117" t="s">
        <v>41</v>
      </c>
      <c r="BA117" t="s">
        <v>41</v>
      </c>
      <c r="BD117" s="152"/>
    </row>
    <row r="118" spans="2:56" x14ac:dyDescent="0.25">
      <c r="B118" t="s">
        <v>103</v>
      </c>
      <c r="C118">
        <v>2339</v>
      </c>
      <c r="E118">
        <v>335</v>
      </c>
      <c r="F118">
        <v>43.8</v>
      </c>
      <c r="H118">
        <v>4</v>
      </c>
      <c r="K118">
        <v>90</v>
      </c>
      <c r="N118" t="s">
        <v>103</v>
      </c>
      <c r="O118">
        <v>2149</v>
      </c>
      <c r="P118">
        <v>1587</v>
      </c>
      <c r="Q118">
        <v>841</v>
      </c>
      <c r="S118" s="22">
        <f t="shared" si="145"/>
        <v>1.4738500315059861</v>
      </c>
      <c r="T118" s="22">
        <f t="shared" si="146"/>
        <v>2.7812128418549347</v>
      </c>
      <c r="U118" s="22">
        <f t="shared" si="147"/>
        <v>5.6710775047258979E-2</v>
      </c>
      <c r="X118" t="s">
        <v>50</v>
      </c>
      <c r="Y118">
        <v>2009</v>
      </c>
      <c r="Z118" t="s">
        <v>211</v>
      </c>
      <c r="AA118">
        <v>88</v>
      </c>
      <c r="AB118">
        <v>84.79</v>
      </c>
      <c r="AC118">
        <v>3</v>
      </c>
      <c r="AD118">
        <v>25</v>
      </c>
      <c r="AF118" s="71">
        <f>AA118-AA117</f>
        <v>17</v>
      </c>
      <c r="AG118" s="71">
        <f t="shared" ref="AG118" si="252">AB118-AB117</f>
        <v>5.0900000000000034</v>
      </c>
      <c r="AH118" s="71">
        <f t="shared" ref="AH118" si="253">AC118-AC117</f>
        <v>1</v>
      </c>
      <c r="AI118" s="71">
        <f t="shared" ref="AI118" si="254">AD118-AD117</f>
        <v>0</v>
      </c>
      <c r="AJ118" s="69">
        <f>(AA118-AA117)/AA117</f>
        <v>0.23943661971830985</v>
      </c>
      <c r="AK118" s="69">
        <f t="shared" ref="AK118" si="255">(AB118-AB117)/AB117</f>
        <v>6.3864491844416602E-2</v>
      </c>
      <c r="AL118" s="69">
        <f t="shared" si="250"/>
        <v>0.5</v>
      </c>
      <c r="AM118" s="69"/>
      <c r="AN118" s="69">
        <f t="shared" si="251"/>
        <v>0</v>
      </c>
      <c r="AP118" s="56">
        <f t="shared" ref="AP118:AP130" si="256">AK118/AJ118</f>
        <v>0.26672817182079878</v>
      </c>
      <c r="AQ118">
        <f>(AB118-AB117)/(AA118-AA117)</f>
        <v>0.29941176470588254</v>
      </c>
      <c r="AR118">
        <f>(AB118-AB117)/(AC118-AC117)</f>
        <v>5.0900000000000034</v>
      </c>
      <c r="AU118" t="s">
        <v>41</v>
      </c>
      <c r="AV118">
        <v>0.26672817182079878</v>
      </c>
      <c r="AW118">
        <v>0.29941176470588254</v>
      </c>
      <c r="AX118">
        <v>5.0900000000000034</v>
      </c>
      <c r="BA118" t="s">
        <v>41</v>
      </c>
      <c r="BD118" s="152">
        <f t="shared" si="197"/>
        <v>6.3864491844416602E-2</v>
      </c>
    </row>
    <row r="119" spans="2:56" x14ac:dyDescent="0.25">
      <c r="B119" t="s">
        <v>104</v>
      </c>
      <c r="C119">
        <v>2610</v>
      </c>
      <c r="E119">
        <v>400</v>
      </c>
      <c r="F119">
        <v>4359</v>
      </c>
      <c r="H119">
        <v>210</v>
      </c>
      <c r="K119">
        <v>3</v>
      </c>
      <c r="N119" t="s">
        <v>104</v>
      </c>
      <c r="O119">
        <v>3836</v>
      </c>
      <c r="P119">
        <v>2016</v>
      </c>
      <c r="Q119">
        <v>2401</v>
      </c>
      <c r="S119" s="22">
        <f t="shared" si="145"/>
        <v>1.2946428571428572</v>
      </c>
      <c r="T119" s="22">
        <f t="shared" si="146"/>
        <v>1.0870470637234486</v>
      </c>
      <c r="U119" s="22">
        <f t="shared" si="147"/>
        <v>1.488095238095238E-3</v>
      </c>
      <c r="X119" t="s">
        <v>51</v>
      </c>
      <c r="Y119">
        <v>1989</v>
      </c>
      <c r="Z119" t="s">
        <v>211</v>
      </c>
      <c r="AA119">
        <v>2.7</v>
      </c>
      <c r="AC119">
        <v>0.5</v>
      </c>
      <c r="AD119">
        <v>2</v>
      </c>
      <c r="AF119" s="41"/>
      <c r="AG119" s="41"/>
      <c r="AH119" s="41"/>
      <c r="AI119" s="41"/>
      <c r="AP119" s="56"/>
      <c r="AR119" s="1"/>
      <c r="AS119" s="1"/>
      <c r="AU119" t="s">
        <v>220</v>
      </c>
      <c r="BA119" t="s">
        <v>220</v>
      </c>
    </row>
    <row r="120" spans="2:56" x14ac:dyDescent="0.25">
      <c r="B120" t="s">
        <v>105</v>
      </c>
      <c r="C120">
        <v>15550</v>
      </c>
      <c r="E120">
        <v>1750</v>
      </c>
      <c r="F120">
        <v>217</v>
      </c>
      <c r="H120">
        <v>300</v>
      </c>
      <c r="K120">
        <v>3</v>
      </c>
      <c r="N120" t="s">
        <v>105</v>
      </c>
      <c r="O120">
        <v>6263</v>
      </c>
      <c r="P120">
        <v>1397</v>
      </c>
      <c r="Q120">
        <v>203</v>
      </c>
      <c r="S120" s="22">
        <f t="shared" si="145"/>
        <v>11.130994989262705</v>
      </c>
      <c r="T120" s="22">
        <f t="shared" si="146"/>
        <v>76.600985221674875</v>
      </c>
      <c r="U120" s="22">
        <f t="shared" si="147"/>
        <v>2.1474588403722263E-3</v>
      </c>
      <c r="X120" t="s">
        <v>51</v>
      </c>
      <c r="Y120">
        <v>1999</v>
      </c>
      <c r="Z120" t="s">
        <v>211</v>
      </c>
      <c r="AA120">
        <v>2.7</v>
      </c>
      <c r="AB120">
        <v>12.4</v>
      </c>
      <c r="AC120">
        <v>0.5</v>
      </c>
      <c r="AD120">
        <v>2</v>
      </c>
      <c r="AF120" s="70"/>
      <c r="AG120" s="70"/>
      <c r="AH120" s="70"/>
      <c r="AI120" s="70"/>
      <c r="AJ120" s="69">
        <f t="shared" ref="AJ120:AJ121" si="257">(AA120-AA119)/AA119</f>
        <v>0</v>
      </c>
      <c r="AK120" s="69"/>
      <c r="AL120" s="69">
        <f t="shared" ref="AL120:AL121" si="258">(AC120-AC119)/AC119</f>
        <v>0</v>
      </c>
      <c r="AM120" s="69"/>
      <c r="AN120" s="69">
        <f t="shared" ref="AN120:AN121" si="259">(AD120-AD119)/AD119</f>
        <v>0</v>
      </c>
      <c r="AP120" s="56"/>
      <c r="AU120" t="s">
        <v>220</v>
      </c>
      <c r="BA120" t="s">
        <v>220</v>
      </c>
      <c r="BD120" s="152"/>
    </row>
    <row r="121" spans="2:56" x14ac:dyDescent="0.25">
      <c r="B121" t="s">
        <v>234</v>
      </c>
      <c r="C121">
        <v>6.5</v>
      </c>
      <c r="E121">
        <v>3.5</v>
      </c>
      <c r="F121">
        <v>6.9</v>
      </c>
      <c r="J121">
        <v>1464.6</v>
      </c>
      <c r="K121">
        <v>470</v>
      </c>
      <c r="N121" t="s">
        <v>234</v>
      </c>
      <c r="O121">
        <v>36</v>
      </c>
      <c r="P121">
        <v>31</v>
      </c>
      <c r="Q121">
        <v>1</v>
      </c>
      <c r="S121" s="22">
        <f t="shared" si="145"/>
        <v>0.20967741935483872</v>
      </c>
      <c r="T121" s="22">
        <f t="shared" si="146"/>
        <v>6.5</v>
      </c>
      <c r="U121" s="22">
        <f t="shared" si="147"/>
        <v>15.161290322580646</v>
      </c>
      <c r="X121" t="s">
        <v>51</v>
      </c>
      <c r="Y121">
        <v>2009</v>
      </c>
      <c r="Z121" t="s">
        <v>211</v>
      </c>
      <c r="AA121">
        <v>2.7</v>
      </c>
      <c r="AB121">
        <v>12.7</v>
      </c>
      <c r="AC121">
        <v>0.5</v>
      </c>
      <c r="AD121">
        <v>2</v>
      </c>
      <c r="AF121" s="71">
        <f>AA121-AA120</f>
        <v>0</v>
      </c>
      <c r="AG121" s="71">
        <f t="shared" ref="AG121" si="260">AB121-AB120</f>
        <v>0.29999999999999893</v>
      </c>
      <c r="AH121" s="71">
        <f t="shared" ref="AH121" si="261">AC121-AC120</f>
        <v>0</v>
      </c>
      <c r="AI121" s="71">
        <f t="shared" ref="AI121" si="262">AD121-AD120</f>
        <v>0</v>
      </c>
      <c r="AJ121" s="69">
        <f t="shared" si="257"/>
        <v>0</v>
      </c>
      <c r="AK121" s="69">
        <f t="shared" ref="AK121" si="263">(AB121-AB120)/AB120</f>
        <v>2.4193548387096687E-2</v>
      </c>
      <c r="AL121" s="69">
        <f t="shared" si="258"/>
        <v>0</v>
      </c>
      <c r="AM121" s="69"/>
      <c r="AN121" s="69">
        <f t="shared" si="259"/>
        <v>0</v>
      </c>
      <c r="AP121" s="56"/>
      <c r="AU121" t="s">
        <v>220</v>
      </c>
      <c r="BA121" t="s">
        <v>220</v>
      </c>
      <c r="BD121" s="152">
        <f t="shared" si="197"/>
        <v>2.4193548387096687E-2</v>
      </c>
    </row>
    <row r="122" spans="2:56" x14ac:dyDescent="0.25">
      <c r="B122" t="s">
        <v>106</v>
      </c>
      <c r="C122">
        <v>2689</v>
      </c>
      <c r="E122">
        <v>2053.6999999999998</v>
      </c>
      <c r="F122">
        <v>2152.1999999999998</v>
      </c>
      <c r="H122">
        <v>27.7</v>
      </c>
      <c r="N122" t="s">
        <v>106</v>
      </c>
      <c r="O122">
        <v>3341</v>
      </c>
      <c r="P122">
        <v>1106</v>
      </c>
      <c r="Q122">
        <v>339</v>
      </c>
      <c r="S122" s="22">
        <f t="shared" si="145"/>
        <v>2.4312839059674505</v>
      </c>
      <c r="T122" s="22">
        <f t="shared" si="146"/>
        <v>7.9321533923303837</v>
      </c>
      <c r="U122" s="22">
        <f t="shared" si="147"/>
        <v>0</v>
      </c>
      <c r="X122" t="s">
        <v>52</v>
      </c>
      <c r="Y122">
        <v>1989</v>
      </c>
      <c r="Z122" t="s">
        <v>211</v>
      </c>
      <c r="AA122">
        <v>5006</v>
      </c>
      <c r="AC122">
        <v>86</v>
      </c>
      <c r="AD122">
        <v>3000</v>
      </c>
      <c r="AF122" s="41"/>
      <c r="AG122" s="41"/>
      <c r="AH122" s="41"/>
      <c r="AI122" s="41"/>
      <c r="AP122" s="1"/>
      <c r="AQ122" s="1"/>
      <c r="AR122" s="1"/>
      <c r="AS122" s="1"/>
      <c r="AU122" t="s">
        <v>42</v>
      </c>
      <c r="BA122" t="s">
        <v>42</v>
      </c>
    </row>
    <row r="123" spans="2:56" x14ac:dyDescent="0.25">
      <c r="B123" t="s">
        <v>107</v>
      </c>
      <c r="C123">
        <v>131</v>
      </c>
      <c r="E123">
        <v>62</v>
      </c>
      <c r="F123">
        <v>86.75</v>
      </c>
      <c r="H123">
        <v>2</v>
      </c>
      <c r="K123">
        <v>1.34</v>
      </c>
      <c r="N123" t="s">
        <v>107</v>
      </c>
      <c r="O123">
        <v>498</v>
      </c>
      <c r="P123">
        <v>75</v>
      </c>
      <c r="Q123">
        <v>7</v>
      </c>
      <c r="S123" s="22">
        <f t="shared" si="145"/>
        <v>1.7466666666666666</v>
      </c>
      <c r="T123" s="22">
        <f t="shared" si="146"/>
        <v>18.714285714285715</v>
      </c>
      <c r="U123" s="22">
        <f t="shared" si="147"/>
        <v>1.7866666666666666E-2</v>
      </c>
      <c r="X123" t="s">
        <v>52</v>
      </c>
      <c r="Y123">
        <v>1999</v>
      </c>
      <c r="Z123" t="s">
        <v>211</v>
      </c>
      <c r="AA123">
        <v>5149</v>
      </c>
      <c r="AB123">
        <v>22933</v>
      </c>
      <c r="AC123">
        <v>94</v>
      </c>
      <c r="AD123">
        <v>3125</v>
      </c>
      <c r="AF123" s="70"/>
      <c r="AG123" s="70"/>
      <c r="AH123" s="70"/>
      <c r="AI123" s="70"/>
      <c r="AJ123" s="69">
        <f>(AA123-AA122)/AA122</f>
        <v>2.8565721134638435E-2</v>
      </c>
      <c r="AK123" s="69"/>
      <c r="AL123" s="69">
        <f t="shared" ref="AL123:AL124" si="264">(AC123-AC122)/AC122</f>
        <v>9.3023255813953487E-2</v>
      </c>
      <c r="AM123" s="69"/>
      <c r="AN123" s="69">
        <f t="shared" ref="AN123:AN124" si="265">(AD123-AD122)/AD122</f>
        <v>4.1666666666666664E-2</v>
      </c>
      <c r="AU123" t="s">
        <v>42</v>
      </c>
      <c r="BA123" t="s">
        <v>42</v>
      </c>
      <c r="BD123" s="152"/>
    </row>
    <row r="124" spans="2:56" x14ac:dyDescent="0.25">
      <c r="B124" t="s">
        <v>108</v>
      </c>
      <c r="C124">
        <v>40845</v>
      </c>
      <c r="D124">
        <v>890</v>
      </c>
      <c r="E124">
        <v>2950</v>
      </c>
      <c r="F124">
        <v>12610</v>
      </c>
      <c r="H124">
        <v>600</v>
      </c>
      <c r="N124" t="s">
        <v>108</v>
      </c>
      <c r="O124">
        <v>20124</v>
      </c>
      <c r="P124">
        <v>14123</v>
      </c>
      <c r="Q124">
        <v>14216</v>
      </c>
      <c r="S124" s="22">
        <f t="shared" si="145"/>
        <v>2.8920909155278625</v>
      </c>
      <c r="T124" s="22">
        <f t="shared" si="146"/>
        <v>2.8731710748452448</v>
      </c>
      <c r="U124" s="22">
        <f t="shared" si="147"/>
        <v>0</v>
      </c>
      <c r="X124" t="s">
        <v>52</v>
      </c>
      <c r="Y124">
        <v>2009</v>
      </c>
      <c r="Z124" t="s">
        <v>211</v>
      </c>
      <c r="AA124">
        <v>5235</v>
      </c>
      <c r="AB124">
        <v>22635</v>
      </c>
      <c r="AC124">
        <v>85</v>
      </c>
      <c r="AD124">
        <v>3200</v>
      </c>
      <c r="AF124" s="71">
        <f>AA124-AA123</f>
        <v>86</v>
      </c>
      <c r="AG124" s="71">
        <f t="shared" ref="AG124" si="266">AB124-AB123</f>
        <v>-298</v>
      </c>
      <c r="AH124" s="71">
        <f t="shared" ref="AH124" si="267">AC124-AC123</f>
        <v>-9</v>
      </c>
      <c r="AI124" s="71">
        <f t="shared" ref="AI124" si="268">AD124-AD123</f>
        <v>75</v>
      </c>
      <c r="AJ124" s="69">
        <f>(AA124-AA123)/AA123</f>
        <v>1.6702272285880754E-2</v>
      </c>
      <c r="AK124" s="69">
        <f t="shared" ref="AK124" si="269">(AB124-AB123)/AB123</f>
        <v>-1.2994374918240091E-2</v>
      </c>
      <c r="AL124" s="69">
        <f t="shared" si="264"/>
        <v>-9.5744680851063829E-2</v>
      </c>
      <c r="AM124" s="69"/>
      <c r="AN124" s="69">
        <f t="shared" si="265"/>
        <v>2.4E-2</v>
      </c>
      <c r="AP124" s="56">
        <f>AK124/AJ124</f>
        <v>-0.77800042388393287</v>
      </c>
      <c r="AQ124">
        <f>(AB124-AB123)/(AA124-AA123)</f>
        <v>-3.4651162790697674</v>
      </c>
      <c r="AR124">
        <f>(AB124-AB123)/(AC124-AC123)</f>
        <v>33.111111111111114</v>
      </c>
      <c r="AS124">
        <f>(AB124-AB123)/(AD124-AD123)</f>
        <v>-3.9733333333333332</v>
      </c>
      <c r="AU124" t="s">
        <v>42</v>
      </c>
      <c r="AV124">
        <v>-0.77800042388393287</v>
      </c>
      <c r="AW124">
        <v>-3.4651162790697674</v>
      </c>
      <c r="AX124">
        <v>33.111111111111114</v>
      </c>
      <c r="AY124">
        <v>-3.9733333333333332</v>
      </c>
      <c r="BA124" t="s">
        <v>42</v>
      </c>
      <c r="BB124">
        <v>-0.77800042388393287</v>
      </c>
      <c r="BC124">
        <v>-3.4651162790697674</v>
      </c>
      <c r="BD124" s="152">
        <f t="shared" ref="BD124" si="270">AK124</f>
        <v>-1.2994374918240091E-2</v>
      </c>
    </row>
    <row r="125" spans="2:56" x14ac:dyDescent="0.25">
      <c r="B125" t="s">
        <v>109</v>
      </c>
      <c r="C125">
        <v>5572</v>
      </c>
      <c r="E125">
        <v>3600</v>
      </c>
      <c r="F125">
        <v>3270</v>
      </c>
      <c r="H125">
        <v>122</v>
      </c>
      <c r="K125">
        <v>1086</v>
      </c>
      <c r="N125" t="s">
        <v>109</v>
      </c>
      <c r="O125">
        <v>14442</v>
      </c>
      <c r="P125">
        <v>11661</v>
      </c>
      <c r="Q125">
        <v>10600</v>
      </c>
      <c r="S125" s="22">
        <f t="shared" si="145"/>
        <v>0.47783208987222364</v>
      </c>
      <c r="T125" s="22">
        <f t="shared" si="146"/>
        <v>0.52566037735849058</v>
      </c>
      <c r="U125" s="22">
        <f t="shared" si="147"/>
        <v>9.3130949318240286E-2</v>
      </c>
      <c r="X125" t="s">
        <v>53</v>
      </c>
      <c r="Y125">
        <v>1989</v>
      </c>
      <c r="Z125" t="s">
        <v>211</v>
      </c>
      <c r="AA125">
        <v>48250</v>
      </c>
      <c r="AC125">
        <v>27</v>
      </c>
      <c r="AD125">
        <v>45000</v>
      </c>
      <c r="AF125" s="41"/>
      <c r="AG125" s="41"/>
      <c r="AH125" s="41"/>
      <c r="AI125" s="41"/>
      <c r="AP125" s="56"/>
      <c r="AR125" s="1"/>
      <c r="AS125" s="1"/>
      <c r="AU125" t="s">
        <v>43</v>
      </c>
      <c r="BA125" t="s">
        <v>43</v>
      </c>
    </row>
    <row r="126" spans="2:56" x14ac:dyDescent="0.25">
      <c r="B126" t="s">
        <v>110</v>
      </c>
      <c r="C126">
        <v>7870</v>
      </c>
      <c r="E126">
        <v>1800</v>
      </c>
      <c r="F126">
        <v>20542.8</v>
      </c>
      <c r="H126">
        <v>5785</v>
      </c>
      <c r="K126">
        <v>59</v>
      </c>
      <c r="N126" t="s">
        <v>110</v>
      </c>
      <c r="O126">
        <v>27949</v>
      </c>
      <c r="P126">
        <v>8009</v>
      </c>
      <c r="Q126">
        <v>3495</v>
      </c>
      <c r="S126" s="22">
        <f t="shared" si="145"/>
        <v>0.98264452490947685</v>
      </c>
      <c r="T126" s="22">
        <f t="shared" si="146"/>
        <v>2.251788268955651</v>
      </c>
      <c r="U126" s="22">
        <f t="shared" si="147"/>
        <v>7.3667124484954423E-3</v>
      </c>
      <c r="X126" t="s">
        <v>53</v>
      </c>
      <c r="Y126">
        <v>1999</v>
      </c>
      <c r="Z126" t="s">
        <v>211</v>
      </c>
      <c r="AA126">
        <v>48550</v>
      </c>
      <c r="AB126">
        <v>12396.3</v>
      </c>
      <c r="AC126">
        <v>30</v>
      </c>
      <c r="AD126">
        <v>45000</v>
      </c>
      <c r="AF126" s="70"/>
      <c r="AG126" s="70"/>
      <c r="AH126" s="70"/>
      <c r="AI126" s="70"/>
      <c r="AJ126" s="69">
        <f>(AA126-AA125)/AA125</f>
        <v>6.2176165803108805E-3</v>
      </c>
      <c r="AK126" s="69"/>
      <c r="AL126" s="69">
        <f t="shared" ref="AL126:AL127" si="271">(AC126-AC125)/AC125</f>
        <v>0.1111111111111111</v>
      </c>
      <c r="AM126" s="69"/>
      <c r="AN126" s="69">
        <f t="shared" ref="AN126:AN127" si="272">(AD126-AD125)/AD125</f>
        <v>0</v>
      </c>
      <c r="AP126" s="56"/>
      <c r="AU126" t="s">
        <v>43</v>
      </c>
      <c r="BA126" t="s">
        <v>43</v>
      </c>
      <c r="BD126" s="152"/>
    </row>
    <row r="127" spans="2:56" x14ac:dyDescent="0.25">
      <c r="B127" t="s">
        <v>111</v>
      </c>
      <c r="C127">
        <v>8</v>
      </c>
      <c r="E127">
        <v>4</v>
      </c>
      <c r="F127">
        <v>0.9</v>
      </c>
      <c r="H127">
        <v>3</v>
      </c>
      <c r="J127">
        <v>5000</v>
      </c>
      <c r="K127">
        <v>365</v>
      </c>
      <c r="N127" t="s">
        <v>111</v>
      </c>
      <c r="O127">
        <v>312</v>
      </c>
      <c r="P127">
        <v>191</v>
      </c>
      <c r="Q127">
        <v>60</v>
      </c>
      <c r="S127" s="22">
        <f t="shared" si="145"/>
        <v>4.1884816753926704E-2</v>
      </c>
      <c r="T127" s="22">
        <f t="shared" si="146"/>
        <v>0.13333333333333333</v>
      </c>
      <c r="U127" s="22">
        <f t="shared" si="147"/>
        <v>1.9109947643979057</v>
      </c>
      <c r="X127" t="s">
        <v>53</v>
      </c>
      <c r="Y127">
        <v>2009</v>
      </c>
      <c r="Z127" t="s">
        <v>211</v>
      </c>
      <c r="AA127">
        <v>49332</v>
      </c>
      <c r="AB127">
        <v>11604.2</v>
      </c>
      <c r="AC127">
        <v>32</v>
      </c>
      <c r="AD127">
        <v>45000</v>
      </c>
      <c r="AF127" s="71">
        <f>AA127-AA126</f>
        <v>782</v>
      </c>
      <c r="AG127" s="71">
        <f t="shared" ref="AG127" si="273">AB127-AB126</f>
        <v>-792.09999999999854</v>
      </c>
      <c r="AH127" s="71">
        <f t="shared" ref="AH127" si="274">AC127-AC126</f>
        <v>2</v>
      </c>
      <c r="AI127" s="71">
        <f t="shared" ref="AI127" si="275">AD127-AD126</f>
        <v>0</v>
      </c>
      <c r="AJ127" s="69">
        <f>(AA127-AA126)/AA126</f>
        <v>1.6107106076210093E-2</v>
      </c>
      <c r="AK127" s="69">
        <f t="shared" ref="AK127" si="276">(AB127-AB126)/AB126</f>
        <v>-6.3898098626202868E-2</v>
      </c>
      <c r="AL127" s="69">
        <f t="shared" si="271"/>
        <v>6.6666666666666666E-2</v>
      </c>
      <c r="AM127" s="69"/>
      <c r="AN127" s="69">
        <f t="shared" si="272"/>
        <v>0</v>
      </c>
      <c r="AP127" s="56">
        <f t="shared" si="256"/>
        <v>-3.9670750489797304</v>
      </c>
      <c r="AQ127">
        <f>(AB127-AB126)/(AA127-AA126)</f>
        <v>-1.012915601023016</v>
      </c>
      <c r="AR127">
        <f>(AB127-AB126)/(AC127-AC126)</f>
        <v>-396.04999999999927</v>
      </c>
      <c r="AU127" t="s">
        <v>43</v>
      </c>
      <c r="AV127">
        <v>-3.9670750489797304</v>
      </c>
      <c r="AW127">
        <v>-1.012915601023016</v>
      </c>
      <c r="AX127">
        <v>-396.04999999999927</v>
      </c>
      <c r="BA127" t="s">
        <v>43</v>
      </c>
      <c r="BB127">
        <v>-3.9670750489797304</v>
      </c>
      <c r="BC127">
        <v>-1.012915601023016</v>
      </c>
      <c r="BD127" s="152">
        <f t="shared" ref="BD127" si="277">AK127</f>
        <v>-6.3898098626202868E-2</v>
      </c>
    </row>
    <row r="128" spans="2:56" x14ac:dyDescent="0.25">
      <c r="B128" t="s">
        <v>112</v>
      </c>
      <c r="C128">
        <v>41101</v>
      </c>
      <c r="E128">
        <v>6361</v>
      </c>
      <c r="F128">
        <v>12569</v>
      </c>
      <c r="H128">
        <v>100</v>
      </c>
      <c r="J128">
        <v>7.3</v>
      </c>
      <c r="N128" t="s">
        <v>112</v>
      </c>
      <c r="O128">
        <v>14910</v>
      </c>
      <c r="P128">
        <v>9680</v>
      </c>
      <c r="Q128">
        <v>11267</v>
      </c>
      <c r="S128" s="22">
        <f t="shared" si="145"/>
        <v>4.2459710743801651</v>
      </c>
      <c r="T128" s="22">
        <f t="shared" si="146"/>
        <v>3.6479098251531021</v>
      </c>
      <c r="U128" s="22">
        <f t="shared" si="147"/>
        <v>0</v>
      </c>
      <c r="X128" t="s">
        <v>54</v>
      </c>
      <c r="Y128">
        <v>1989</v>
      </c>
      <c r="Z128" t="s">
        <v>211</v>
      </c>
      <c r="AA128">
        <v>8.5</v>
      </c>
      <c r="AD128">
        <v>4.8</v>
      </c>
      <c r="AF128" s="41"/>
      <c r="AG128" s="41"/>
      <c r="AH128" s="41"/>
      <c r="AI128" s="41"/>
      <c r="AP128" s="56"/>
      <c r="AR128" s="1"/>
      <c r="AS128" s="1"/>
      <c r="AU128" t="s">
        <v>221</v>
      </c>
      <c r="BA128" t="s">
        <v>221</v>
      </c>
    </row>
    <row r="129" spans="2:56" x14ac:dyDescent="0.25">
      <c r="B129" t="s">
        <v>113</v>
      </c>
      <c r="C129">
        <v>9.3000000000000007</v>
      </c>
      <c r="D129">
        <v>2.8</v>
      </c>
      <c r="E129">
        <v>8</v>
      </c>
      <c r="F129">
        <v>0.3</v>
      </c>
      <c r="H129">
        <v>1.3</v>
      </c>
      <c r="K129">
        <v>236</v>
      </c>
      <c r="N129" t="s">
        <v>113</v>
      </c>
      <c r="O129">
        <v>415</v>
      </c>
      <c r="P129">
        <v>23</v>
      </c>
      <c r="Q129">
        <v>4</v>
      </c>
      <c r="S129" s="22">
        <f t="shared" si="145"/>
        <v>0.40434782608695657</v>
      </c>
      <c r="T129" s="22">
        <f t="shared" si="146"/>
        <v>2.3250000000000002</v>
      </c>
      <c r="U129" s="22">
        <f t="shared" si="147"/>
        <v>10.260869565217391</v>
      </c>
      <c r="X129" t="s">
        <v>54</v>
      </c>
      <c r="Y129">
        <v>1999</v>
      </c>
      <c r="Z129" t="s">
        <v>211</v>
      </c>
      <c r="AA129">
        <v>7.9</v>
      </c>
      <c r="AB129">
        <v>0.8</v>
      </c>
      <c r="AD129">
        <v>4</v>
      </c>
      <c r="AF129" s="70"/>
      <c r="AG129" s="70"/>
      <c r="AH129" s="70"/>
      <c r="AI129" s="70"/>
      <c r="AJ129" s="69">
        <f t="shared" ref="AJ129:AJ130" si="278">(AA129-AA128)/AA128</f>
        <v>-7.0588235294117604E-2</v>
      </c>
      <c r="AK129" s="69"/>
      <c r="AL129" s="69" t="e">
        <f t="shared" ref="AL129:AL130" si="279">(AC129-AC128)/AC128</f>
        <v>#DIV/0!</v>
      </c>
      <c r="AM129" s="69"/>
      <c r="AN129" s="69">
        <f t="shared" ref="AN129:AN130" si="280">(AD129-AD128)/AD128</f>
        <v>-0.16666666666666663</v>
      </c>
      <c r="AP129" s="56"/>
      <c r="AU129" t="s">
        <v>221</v>
      </c>
      <c r="BA129" t="s">
        <v>221</v>
      </c>
      <c r="BD129" s="152"/>
    </row>
    <row r="130" spans="2:56" x14ac:dyDescent="0.25">
      <c r="B130" t="s">
        <v>235</v>
      </c>
      <c r="C130">
        <v>13</v>
      </c>
      <c r="E130">
        <v>2</v>
      </c>
      <c r="F130">
        <v>12.64</v>
      </c>
      <c r="H130">
        <v>8</v>
      </c>
      <c r="K130">
        <v>3.2</v>
      </c>
      <c r="N130" t="s">
        <v>235</v>
      </c>
      <c r="O130">
        <v>53</v>
      </c>
      <c r="P130">
        <v>15</v>
      </c>
      <c r="Q130">
        <v>12</v>
      </c>
      <c r="S130" s="22">
        <f t="shared" si="145"/>
        <v>0.8666666666666667</v>
      </c>
      <c r="T130" s="22">
        <f t="shared" si="146"/>
        <v>1.0833333333333333</v>
      </c>
      <c r="U130" s="22">
        <f t="shared" si="147"/>
        <v>0.21333333333333335</v>
      </c>
      <c r="X130" t="s">
        <v>54</v>
      </c>
      <c r="Y130">
        <v>2009</v>
      </c>
      <c r="Z130" t="s">
        <v>211</v>
      </c>
      <c r="AA130">
        <v>8.8000000000000007</v>
      </c>
      <c r="AB130">
        <v>0.8</v>
      </c>
      <c r="AD130">
        <v>4.7</v>
      </c>
      <c r="AF130" s="71">
        <f>AA130-AA129</f>
        <v>0.90000000000000036</v>
      </c>
      <c r="AG130" s="71">
        <f t="shared" ref="AG130" si="281">AB130-AB129</f>
        <v>0</v>
      </c>
      <c r="AH130" s="71">
        <f t="shared" ref="AH130" si="282">AC130-AC129</f>
        <v>0</v>
      </c>
      <c r="AI130" s="71">
        <f t="shared" ref="AI130" si="283">AD130-AD129</f>
        <v>0.70000000000000018</v>
      </c>
      <c r="AJ130" s="69">
        <f t="shared" si="278"/>
        <v>0.11392405063291143</v>
      </c>
      <c r="AK130" s="69">
        <f t="shared" ref="AK130" si="284">(AB130-AB129)/AB129</f>
        <v>0</v>
      </c>
      <c r="AL130" s="69" t="e">
        <f t="shared" si="279"/>
        <v>#DIV/0!</v>
      </c>
      <c r="AM130" s="69"/>
      <c r="AN130" s="69">
        <f t="shared" si="280"/>
        <v>0.17500000000000004</v>
      </c>
      <c r="AP130" s="56">
        <f t="shared" si="256"/>
        <v>0</v>
      </c>
      <c r="AQ130">
        <f>(AB130-AB129)/(AA130-AA129)</f>
        <v>0</v>
      </c>
      <c r="AS130">
        <f>(AB130-AB129)/(AD130-AD129)</f>
        <v>0</v>
      </c>
      <c r="AU130" t="s">
        <v>221</v>
      </c>
      <c r="BA130" t="s">
        <v>221</v>
      </c>
      <c r="BD130" s="152">
        <f t="shared" ref="BD130" si="285">AK130</f>
        <v>0</v>
      </c>
    </row>
    <row r="131" spans="2:56" x14ac:dyDescent="0.25">
      <c r="B131" t="s">
        <v>236</v>
      </c>
      <c r="C131">
        <v>27</v>
      </c>
      <c r="E131">
        <v>10.5</v>
      </c>
      <c r="F131">
        <v>48.5</v>
      </c>
      <c r="H131">
        <v>6.6</v>
      </c>
      <c r="N131" t="s">
        <v>236</v>
      </c>
      <c r="O131">
        <v>404</v>
      </c>
      <c r="P131">
        <v>44</v>
      </c>
      <c r="Q131">
        <v>9</v>
      </c>
      <c r="S131" s="22">
        <f t="shared" si="145"/>
        <v>0.61363636363636365</v>
      </c>
      <c r="T131" s="22">
        <f t="shared" si="146"/>
        <v>3</v>
      </c>
      <c r="U131" s="22">
        <f t="shared" si="147"/>
        <v>0</v>
      </c>
      <c r="X131" t="s">
        <v>223</v>
      </c>
      <c r="Y131">
        <v>1989</v>
      </c>
      <c r="Z131" t="s">
        <v>211</v>
      </c>
      <c r="AA131">
        <v>16169</v>
      </c>
      <c r="AC131">
        <v>249</v>
      </c>
      <c r="AD131">
        <v>12850</v>
      </c>
      <c r="AF131" s="41"/>
      <c r="AG131" s="41"/>
      <c r="AH131" s="41"/>
      <c r="AI131" s="41"/>
      <c r="AP131" s="1"/>
      <c r="AQ131" s="1"/>
      <c r="AR131" s="1"/>
      <c r="AS131" s="1"/>
      <c r="AU131" t="s">
        <v>44</v>
      </c>
      <c r="BA131" t="s">
        <v>44</v>
      </c>
    </row>
    <row r="132" spans="2:56" x14ac:dyDescent="0.25">
      <c r="B132" t="s">
        <v>114</v>
      </c>
      <c r="C132">
        <v>39651</v>
      </c>
      <c r="E132">
        <v>390</v>
      </c>
      <c r="F132">
        <v>247</v>
      </c>
      <c r="H132">
        <v>11</v>
      </c>
      <c r="K132">
        <v>6</v>
      </c>
      <c r="N132" t="s">
        <v>114</v>
      </c>
      <c r="O132">
        <v>3378</v>
      </c>
      <c r="P132">
        <v>1987</v>
      </c>
      <c r="Q132">
        <v>1707</v>
      </c>
      <c r="S132" s="22">
        <f t="shared" si="145"/>
        <v>19.955208857574231</v>
      </c>
      <c r="T132" s="22">
        <f t="shared" si="146"/>
        <v>23.22847100175747</v>
      </c>
      <c r="U132" s="22">
        <f t="shared" si="147"/>
        <v>3.0196275792652239E-3</v>
      </c>
      <c r="X132" t="s">
        <v>223</v>
      </c>
      <c r="Y132">
        <v>1999</v>
      </c>
      <c r="Z132" t="s">
        <v>211</v>
      </c>
      <c r="AA132">
        <v>15060</v>
      </c>
      <c r="AB132">
        <v>15776.9</v>
      </c>
      <c r="AC132">
        <v>330</v>
      </c>
      <c r="AD132">
        <v>12930</v>
      </c>
      <c r="AF132" s="70"/>
      <c r="AG132" s="70"/>
      <c r="AH132" s="70"/>
      <c r="AI132" s="70"/>
      <c r="AJ132" s="69">
        <f>(AA132-AA131)/AA131</f>
        <v>-6.8588038839755089E-2</v>
      </c>
      <c r="AK132" s="69"/>
      <c r="AL132" s="69">
        <f t="shared" ref="AL132:AL133" si="286">(AC132-AC131)/AC131</f>
        <v>0.3253012048192771</v>
      </c>
      <c r="AM132" s="69"/>
      <c r="AN132" s="69">
        <f t="shared" ref="AN132:AN133" si="287">(AD132-AD131)/AD131</f>
        <v>6.2256809338521405E-3</v>
      </c>
      <c r="AU132" t="s">
        <v>44</v>
      </c>
      <c r="BA132" t="s">
        <v>44</v>
      </c>
      <c r="BD132" s="152"/>
    </row>
    <row r="133" spans="2:56" x14ac:dyDescent="0.25">
      <c r="B133" t="s">
        <v>115</v>
      </c>
      <c r="C133">
        <v>98</v>
      </c>
      <c r="D133">
        <v>21</v>
      </c>
      <c r="E133">
        <v>87</v>
      </c>
      <c r="F133">
        <v>34.979999999999997</v>
      </c>
      <c r="H133">
        <v>4</v>
      </c>
      <c r="K133">
        <v>45</v>
      </c>
      <c r="N133" t="s">
        <v>115</v>
      </c>
      <c r="O133">
        <v>1292</v>
      </c>
      <c r="P133">
        <v>751</v>
      </c>
      <c r="Q133">
        <v>107</v>
      </c>
      <c r="S133" s="22">
        <f t="shared" si="145"/>
        <v>0.13049267643142476</v>
      </c>
      <c r="T133" s="22">
        <f t="shared" si="146"/>
        <v>0.91588785046728971</v>
      </c>
      <c r="U133" s="22">
        <f t="shared" si="147"/>
        <v>5.9920106524633823E-2</v>
      </c>
      <c r="X133" t="s">
        <v>223</v>
      </c>
      <c r="Y133">
        <v>2009</v>
      </c>
      <c r="Z133" t="s">
        <v>211</v>
      </c>
      <c r="AA133">
        <v>15742</v>
      </c>
      <c r="AB133">
        <v>16193.4</v>
      </c>
      <c r="AC133">
        <v>457</v>
      </c>
      <c r="AD133">
        <v>14015</v>
      </c>
      <c r="AF133" s="71">
        <f>AA133-AA132</f>
        <v>682</v>
      </c>
      <c r="AG133" s="71">
        <f t="shared" ref="AG133" si="288">AB133-AB132</f>
        <v>416.5</v>
      </c>
      <c r="AH133" s="71">
        <f t="shared" ref="AH133" si="289">AC133-AC132</f>
        <v>127</v>
      </c>
      <c r="AI133" s="71">
        <f t="shared" ref="AI133" si="290">AD133-AD132</f>
        <v>1085</v>
      </c>
      <c r="AJ133" s="69">
        <f>(AA133-AA132)/AA132</f>
        <v>4.5285524568393097E-2</v>
      </c>
      <c r="AK133" s="69">
        <f t="shared" ref="AK133" si="291">(AB133-AB132)/AB132</f>
        <v>2.6399356020511001E-2</v>
      </c>
      <c r="AL133" s="69">
        <f t="shared" si="286"/>
        <v>0.38484848484848483</v>
      </c>
      <c r="AM133" s="69"/>
      <c r="AN133" s="69">
        <f t="shared" si="287"/>
        <v>8.3913379737045629E-2</v>
      </c>
      <c r="AP133" s="56">
        <f>AK133/AJ133</f>
        <v>0.58295352150864466</v>
      </c>
      <c r="AQ133">
        <f>(AB133-AB132)/(AA133-AA132)</f>
        <v>0.61070381231671556</v>
      </c>
      <c r="AR133">
        <f>(AB133-AB132)/(AC133-AC132)</f>
        <v>3.2795275590551181</v>
      </c>
      <c r="AS133">
        <f>(AB133-AB132)/(AD133-AD132)</f>
        <v>0.38387096774193546</v>
      </c>
      <c r="AU133" t="s">
        <v>44</v>
      </c>
      <c r="AV133">
        <v>0.58295352150864466</v>
      </c>
      <c r="AW133">
        <v>0.61070381231671556</v>
      </c>
      <c r="AX133">
        <v>3.2795275590551181</v>
      </c>
      <c r="AY133">
        <v>0.38387096774193546</v>
      </c>
      <c r="BA133" t="s">
        <v>44</v>
      </c>
      <c r="BD133" s="152">
        <f t="shared" ref="BD133" si="292">AK133</f>
        <v>2.6399356020511001E-2</v>
      </c>
    </row>
    <row r="134" spans="2:56" x14ac:dyDescent="0.25">
      <c r="B134" t="s">
        <v>237</v>
      </c>
      <c r="C134">
        <v>20</v>
      </c>
      <c r="E134">
        <v>7</v>
      </c>
      <c r="F134">
        <v>14.01</v>
      </c>
      <c r="H134">
        <v>13</v>
      </c>
      <c r="K134">
        <v>21.5</v>
      </c>
      <c r="N134" t="s">
        <v>237</v>
      </c>
      <c r="O134">
        <v>198</v>
      </c>
      <c r="P134">
        <v>133</v>
      </c>
      <c r="Q134">
        <v>138</v>
      </c>
      <c r="S134" s="22">
        <f t="shared" ref="S134:S197" si="293">C134/P134</f>
        <v>0.15037593984962405</v>
      </c>
      <c r="T134" s="22">
        <f t="shared" ref="T134:T197" si="294">C134/Q134</f>
        <v>0.14492753623188406</v>
      </c>
      <c r="U134" s="22">
        <f t="shared" ref="U134:U197" si="295">K134/P134</f>
        <v>0.16165413533834586</v>
      </c>
      <c r="X134" t="s">
        <v>55</v>
      </c>
      <c r="Y134">
        <v>1989</v>
      </c>
      <c r="Z134" t="s">
        <v>211</v>
      </c>
      <c r="AA134">
        <v>531003</v>
      </c>
      <c r="AC134">
        <v>7716</v>
      </c>
      <c r="AD134">
        <v>400001</v>
      </c>
      <c r="AF134" s="41"/>
      <c r="AG134" s="41"/>
      <c r="AH134" s="41"/>
      <c r="AI134" s="41"/>
      <c r="AP134" s="56"/>
      <c r="AR134" s="1"/>
      <c r="AS134" s="1"/>
      <c r="AU134" t="s">
        <v>45</v>
      </c>
      <c r="BA134" t="s">
        <v>45</v>
      </c>
    </row>
    <row r="135" spans="2:56" x14ac:dyDescent="0.25">
      <c r="B135" t="s">
        <v>116</v>
      </c>
      <c r="C135">
        <v>102833</v>
      </c>
      <c r="D135">
        <v>5626</v>
      </c>
      <c r="E135">
        <v>25133</v>
      </c>
      <c r="F135">
        <v>64957.2</v>
      </c>
      <c r="H135">
        <v>2700</v>
      </c>
      <c r="N135" t="s">
        <v>116</v>
      </c>
      <c r="O135">
        <v>112033</v>
      </c>
      <c r="P135">
        <v>25174</v>
      </c>
      <c r="Q135">
        <v>20689</v>
      </c>
      <c r="S135" s="22">
        <f t="shared" si="293"/>
        <v>4.0848891713672835</v>
      </c>
      <c r="T135" s="22">
        <f t="shared" si="294"/>
        <v>4.9704190632703371</v>
      </c>
      <c r="U135" s="22">
        <f t="shared" si="295"/>
        <v>0</v>
      </c>
      <c r="X135" t="s">
        <v>55</v>
      </c>
      <c r="Y135">
        <v>1999</v>
      </c>
      <c r="Z135" t="s">
        <v>211</v>
      </c>
      <c r="AA135">
        <v>532267</v>
      </c>
      <c r="AB135">
        <v>175014.51</v>
      </c>
      <c r="AC135">
        <v>11231</v>
      </c>
      <c r="AD135">
        <v>400001</v>
      </c>
      <c r="AF135" s="70"/>
      <c r="AG135" s="70"/>
      <c r="AH135" s="70"/>
      <c r="AI135" s="70"/>
      <c r="AJ135" s="69">
        <f>(AA135-AA134)/AA134</f>
        <v>2.3804008640252502E-3</v>
      </c>
      <c r="AK135" s="69"/>
      <c r="AL135" s="69">
        <f t="shared" ref="AL135:AL136" si="296">(AC135-AC134)/AC134</f>
        <v>0.45554691550025922</v>
      </c>
      <c r="AM135" s="69"/>
      <c r="AN135" s="69">
        <f t="shared" ref="AN135:AN136" si="297">(AD135-AD134)/AD134</f>
        <v>0</v>
      </c>
      <c r="AP135" s="56"/>
      <c r="AU135" t="s">
        <v>45</v>
      </c>
      <c r="BA135" t="s">
        <v>45</v>
      </c>
      <c r="BD135" s="152"/>
    </row>
    <row r="136" spans="2:56" x14ac:dyDescent="0.25">
      <c r="B136" t="s">
        <v>238</v>
      </c>
      <c r="C136">
        <v>22</v>
      </c>
      <c r="E136">
        <v>2</v>
      </c>
      <c r="F136">
        <v>64.099999999999994</v>
      </c>
      <c r="H136">
        <v>17</v>
      </c>
      <c r="J136">
        <v>840</v>
      </c>
      <c r="K136">
        <v>6300</v>
      </c>
      <c r="N136" t="s">
        <v>238</v>
      </c>
      <c r="O136">
        <v>111</v>
      </c>
      <c r="P136">
        <v>86</v>
      </c>
      <c r="Q136">
        <v>26</v>
      </c>
      <c r="S136" s="22">
        <f t="shared" si="293"/>
        <v>0.2558139534883721</v>
      </c>
      <c r="T136" s="22">
        <f t="shared" si="294"/>
        <v>0.84615384615384615</v>
      </c>
      <c r="U136" s="22">
        <f t="shared" si="295"/>
        <v>73.255813953488371</v>
      </c>
      <c r="X136" t="s">
        <v>55</v>
      </c>
      <c r="Y136">
        <v>2009</v>
      </c>
      <c r="Z136" t="s">
        <v>211</v>
      </c>
      <c r="AA136">
        <v>524321</v>
      </c>
      <c r="AB136">
        <v>204097.26</v>
      </c>
      <c r="AC136">
        <v>14321</v>
      </c>
      <c r="AD136">
        <v>400001</v>
      </c>
      <c r="AF136" s="71">
        <f>AA136-AA135</f>
        <v>-7946</v>
      </c>
      <c r="AG136" s="71">
        <f t="shared" ref="AG136" si="298">AB136-AB135</f>
        <v>29082.75</v>
      </c>
      <c r="AH136" s="71">
        <f t="shared" ref="AH136" si="299">AC136-AC135</f>
        <v>3090</v>
      </c>
      <c r="AI136" s="71">
        <f t="shared" ref="AI136" si="300">AD136-AD135</f>
        <v>0</v>
      </c>
      <c r="AJ136" s="69">
        <f>(AA136-AA135)/AA135</f>
        <v>-1.4928597865357048E-2</v>
      </c>
      <c r="AK136" s="69">
        <f t="shared" ref="AK136" si="301">(AB136-AB135)/AB135</f>
        <v>0.16617336471130306</v>
      </c>
      <c r="AL136" s="69">
        <f t="shared" si="296"/>
        <v>0.27513133291781677</v>
      </c>
      <c r="AM136" s="69"/>
      <c r="AN136" s="69">
        <f t="shared" si="297"/>
        <v>0</v>
      </c>
      <c r="AP136" s="56">
        <f t="shared" ref="AP136:AP148" si="302">AK136/AJ136</f>
        <v>-11.13121045995358</v>
      </c>
      <c r="AQ136">
        <f>(AB136-AB135)/(AA136-AA135)</f>
        <v>-3.6600490812987667</v>
      </c>
      <c r="AR136">
        <f>(AB136-AB135)/(AC136-AC135)</f>
        <v>9.4118932038834959</v>
      </c>
      <c r="AU136" t="s">
        <v>45</v>
      </c>
      <c r="AV136">
        <v>-11.13121045995358</v>
      </c>
      <c r="AW136">
        <v>-3.6600490812987667</v>
      </c>
      <c r="AX136">
        <v>9.4118932038834959</v>
      </c>
      <c r="BA136" t="s">
        <v>45</v>
      </c>
      <c r="BD136" s="152">
        <f t="shared" ref="BD136" si="303">AK136</f>
        <v>0.16617336471130306</v>
      </c>
    </row>
    <row r="137" spans="2:56" x14ac:dyDescent="0.25">
      <c r="N137" t="s">
        <v>268</v>
      </c>
      <c r="O137">
        <v>35</v>
      </c>
      <c r="P137">
        <v>0</v>
      </c>
      <c r="Q137">
        <v>1</v>
      </c>
      <c r="S137" s="22" t="e">
        <f t="shared" si="293"/>
        <v>#DIV/0!</v>
      </c>
      <c r="T137" s="22">
        <f t="shared" si="294"/>
        <v>0</v>
      </c>
      <c r="U137" s="22" t="e">
        <f t="shared" si="295"/>
        <v>#DIV/0!</v>
      </c>
      <c r="X137" t="s">
        <v>56</v>
      </c>
      <c r="Y137">
        <v>1989</v>
      </c>
      <c r="Z137" t="s">
        <v>211</v>
      </c>
      <c r="AA137">
        <v>45183</v>
      </c>
      <c r="AC137">
        <v>1628</v>
      </c>
      <c r="AD137">
        <v>40083</v>
      </c>
      <c r="AF137" s="41"/>
      <c r="AG137" s="41"/>
      <c r="AH137" s="41"/>
      <c r="AI137" s="41"/>
      <c r="AP137" s="56"/>
      <c r="AR137" s="1"/>
      <c r="AS137" s="1"/>
      <c r="AU137" t="s">
        <v>46</v>
      </c>
      <c r="BA137" t="s">
        <v>46</v>
      </c>
    </row>
    <row r="138" spans="2:56" x14ac:dyDescent="0.25">
      <c r="B138" t="s">
        <v>117</v>
      </c>
      <c r="C138">
        <v>115800</v>
      </c>
      <c r="E138">
        <v>960</v>
      </c>
      <c r="F138">
        <v>10980</v>
      </c>
      <c r="H138">
        <v>2</v>
      </c>
      <c r="J138">
        <v>32</v>
      </c>
      <c r="K138">
        <v>84</v>
      </c>
      <c r="N138" t="s">
        <v>117</v>
      </c>
      <c r="O138">
        <v>2712</v>
      </c>
      <c r="P138">
        <v>1043</v>
      </c>
      <c r="Q138">
        <v>500</v>
      </c>
      <c r="S138" s="22">
        <f t="shared" si="293"/>
        <v>111.02588686481305</v>
      </c>
      <c r="T138" s="22">
        <f t="shared" si="294"/>
        <v>231.6</v>
      </c>
      <c r="U138" s="22">
        <f t="shared" si="295"/>
        <v>8.0536912751677847E-2</v>
      </c>
      <c r="X138" t="s">
        <v>56</v>
      </c>
      <c r="Y138">
        <v>1999</v>
      </c>
      <c r="Z138" t="s">
        <v>211</v>
      </c>
      <c r="AA138">
        <v>45668</v>
      </c>
      <c r="AB138">
        <v>61610</v>
      </c>
      <c r="AC138">
        <v>1828</v>
      </c>
      <c r="AD138">
        <v>41304</v>
      </c>
      <c r="AF138" s="70"/>
      <c r="AG138" s="70"/>
      <c r="AH138" s="70"/>
      <c r="AI138" s="70"/>
      <c r="AJ138" s="69">
        <f t="shared" ref="AJ138:AJ139" si="304">(AA138-AA137)/AA137</f>
        <v>1.0734125666733063E-2</v>
      </c>
      <c r="AK138" s="69"/>
      <c r="AL138" s="69">
        <f t="shared" ref="AL138:AL139" si="305">(AC138-AC137)/AC137</f>
        <v>0.12285012285012285</v>
      </c>
      <c r="AM138" s="69"/>
      <c r="AN138" s="69">
        <f t="shared" ref="AN138:AN139" si="306">(AD138-AD137)/AD137</f>
        <v>3.0461791782052241E-2</v>
      </c>
      <c r="AP138" s="56"/>
      <c r="AU138" t="s">
        <v>46</v>
      </c>
      <c r="BA138" t="s">
        <v>46</v>
      </c>
    </row>
    <row r="139" spans="2:56" x14ac:dyDescent="0.25">
      <c r="B139" t="s">
        <v>118</v>
      </c>
      <c r="C139">
        <v>514</v>
      </c>
      <c r="E139">
        <v>173</v>
      </c>
      <c r="F139">
        <v>543</v>
      </c>
      <c r="H139">
        <v>16</v>
      </c>
      <c r="K139">
        <v>2.2999999999999998</v>
      </c>
      <c r="N139" t="s">
        <v>118</v>
      </c>
      <c r="O139">
        <v>630</v>
      </c>
      <c r="P139">
        <v>242</v>
      </c>
      <c r="Q139">
        <v>85</v>
      </c>
      <c r="S139" s="22">
        <f t="shared" si="293"/>
        <v>2.1239669421487601</v>
      </c>
      <c r="T139" s="22">
        <f t="shared" si="294"/>
        <v>6.0470588235294116</v>
      </c>
      <c r="U139" s="22">
        <f t="shared" si="295"/>
        <v>9.5041322314049579E-3</v>
      </c>
      <c r="X139" t="s">
        <v>56</v>
      </c>
      <c r="Y139">
        <v>2009</v>
      </c>
      <c r="Z139" t="s">
        <v>211</v>
      </c>
      <c r="AA139">
        <v>42540</v>
      </c>
      <c r="AB139">
        <v>60600</v>
      </c>
      <c r="AC139">
        <v>1579</v>
      </c>
      <c r="AD139">
        <v>39186</v>
      </c>
      <c r="AF139" s="71">
        <f>AA139-AA138</f>
        <v>-3128</v>
      </c>
      <c r="AG139" s="71">
        <f t="shared" ref="AG139" si="307">AB139-AB138</f>
        <v>-1010</v>
      </c>
      <c r="AH139" s="71">
        <f t="shared" ref="AH139" si="308">AC139-AC138</f>
        <v>-249</v>
      </c>
      <c r="AI139" s="71">
        <f t="shared" ref="AI139" si="309">AD139-AD138</f>
        <v>-2118</v>
      </c>
      <c r="AJ139" s="69">
        <f t="shared" si="304"/>
        <v>-6.8494350529911541E-2</v>
      </c>
      <c r="AK139" s="69">
        <f t="shared" ref="AK139" si="310">(AB139-AB138)/AB138</f>
        <v>-1.6393442622950821E-2</v>
      </c>
      <c r="AL139" s="69">
        <f t="shared" si="305"/>
        <v>-0.1362144420131291</v>
      </c>
      <c r="AM139" s="69"/>
      <c r="AN139" s="69">
        <f t="shared" si="306"/>
        <v>-5.127832655432888E-2</v>
      </c>
      <c r="AP139" s="56">
        <f t="shared" si="302"/>
        <v>0.23934006959875895</v>
      </c>
      <c r="AQ139">
        <f>(AB139-AB138)/(AA139-AA138)</f>
        <v>0.32289002557544755</v>
      </c>
      <c r="AR139">
        <f>(AB139-AB138)/(AC139-AC138)</f>
        <v>4.0562248995983934</v>
      </c>
      <c r="AS139">
        <f>(AB139-AB138)/(AD139-AD138)</f>
        <v>0.47686496694995278</v>
      </c>
      <c r="AU139" t="s">
        <v>46</v>
      </c>
      <c r="AV139">
        <v>0.23934006959875895</v>
      </c>
      <c r="AW139">
        <v>0.32289002557544755</v>
      </c>
      <c r="AX139">
        <v>4.0562248995983934</v>
      </c>
      <c r="AY139">
        <v>0.47686496694995278</v>
      </c>
      <c r="BA139" t="s">
        <v>46</v>
      </c>
      <c r="BB139">
        <v>0.23934006959875895</v>
      </c>
      <c r="BC139">
        <v>0.32289002557544755</v>
      </c>
      <c r="BD139" s="152">
        <f t="shared" ref="BD139:BD202" si="311">AK139</f>
        <v>-1.6393442622950821E-2</v>
      </c>
    </row>
    <row r="140" spans="2:56" x14ac:dyDescent="0.25">
      <c r="B140" t="s">
        <v>239</v>
      </c>
      <c r="C140">
        <v>3</v>
      </c>
      <c r="E140">
        <v>2</v>
      </c>
      <c r="F140">
        <v>2.5</v>
      </c>
      <c r="N140" t="s">
        <v>239</v>
      </c>
      <c r="O140">
        <v>6</v>
      </c>
      <c r="P140">
        <v>5</v>
      </c>
      <c r="Q140">
        <v>1</v>
      </c>
      <c r="S140" s="22">
        <f t="shared" si="293"/>
        <v>0.6</v>
      </c>
      <c r="T140" s="22">
        <f t="shared" si="294"/>
        <v>3</v>
      </c>
      <c r="U140" s="22">
        <f t="shared" si="295"/>
        <v>0</v>
      </c>
      <c r="X140" t="s">
        <v>57</v>
      </c>
      <c r="Y140">
        <v>1989</v>
      </c>
      <c r="Z140" t="s">
        <v>211</v>
      </c>
      <c r="AA140">
        <v>128</v>
      </c>
      <c r="AC140">
        <v>35</v>
      </c>
      <c r="AD140">
        <v>15</v>
      </c>
      <c r="AF140" s="41"/>
      <c r="AG140" s="41"/>
      <c r="AH140" s="41"/>
      <c r="AI140" s="41"/>
      <c r="AP140" s="1"/>
      <c r="AQ140" s="1"/>
      <c r="AR140" s="1"/>
      <c r="AS140" s="1"/>
      <c r="AU140" t="s">
        <v>47</v>
      </c>
      <c r="BA140" t="s">
        <v>47</v>
      </c>
    </row>
    <row r="141" spans="2:56" x14ac:dyDescent="0.25">
      <c r="B141" t="s">
        <v>119</v>
      </c>
      <c r="C141">
        <v>30055</v>
      </c>
      <c r="D141">
        <v>1386</v>
      </c>
      <c r="E141">
        <v>8055</v>
      </c>
      <c r="F141">
        <v>5121</v>
      </c>
      <c r="H141">
        <v>1000</v>
      </c>
      <c r="K141">
        <v>1458</v>
      </c>
      <c r="N141" t="s">
        <v>119</v>
      </c>
      <c r="O141">
        <v>31635</v>
      </c>
      <c r="P141">
        <v>13410</v>
      </c>
      <c r="Q141">
        <v>8394</v>
      </c>
      <c r="S141" s="22">
        <f t="shared" si="293"/>
        <v>2.2412378821774794</v>
      </c>
      <c r="T141" s="22">
        <f t="shared" si="294"/>
        <v>3.5805337145580176</v>
      </c>
      <c r="U141" s="22">
        <f t="shared" si="295"/>
        <v>0.1087248322147651</v>
      </c>
      <c r="X141" t="s">
        <v>57</v>
      </c>
      <c r="Y141">
        <v>1999</v>
      </c>
      <c r="Z141" t="s">
        <v>211</v>
      </c>
      <c r="AA141">
        <v>143</v>
      </c>
      <c r="AB141">
        <v>8.4</v>
      </c>
      <c r="AC141">
        <v>50</v>
      </c>
      <c r="AD141">
        <v>15</v>
      </c>
      <c r="AF141" s="70"/>
      <c r="AG141" s="70"/>
      <c r="AH141" s="70"/>
      <c r="AI141" s="70"/>
      <c r="AJ141" s="69">
        <f t="shared" ref="AJ141:AJ142" si="312">(AA141-AA140)/AA140</f>
        <v>0.1171875</v>
      </c>
      <c r="AK141" s="69"/>
      <c r="AL141" s="69">
        <f t="shared" ref="AL141:AL142" si="313">(AC141-AC140)/AC140</f>
        <v>0.42857142857142855</v>
      </c>
      <c r="AM141" s="69"/>
      <c r="AN141" s="69"/>
      <c r="AU141" t="s">
        <v>47</v>
      </c>
      <c r="BA141" t="s">
        <v>47</v>
      </c>
      <c r="BD141" s="152"/>
    </row>
    <row r="142" spans="2:56" x14ac:dyDescent="0.25">
      <c r="B142" t="s">
        <v>120</v>
      </c>
      <c r="C142">
        <v>49300</v>
      </c>
      <c r="E142">
        <v>5050</v>
      </c>
      <c r="F142">
        <v>39233.4</v>
      </c>
      <c r="H142">
        <v>250</v>
      </c>
      <c r="J142">
        <v>10778</v>
      </c>
      <c r="K142">
        <v>118</v>
      </c>
      <c r="N142" t="s">
        <v>120</v>
      </c>
      <c r="O142">
        <v>22859</v>
      </c>
      <c r="P142">
        <v>14254</v>
      </c>
      <c r="Q142">
        <v>17442</v>
      </c>
      <c r="S142" s="22">
        <f t="shared" si="293"/>
        <v>3.4586782657499651</v>
      </c>
      <c r="T142" s="22">
        <f t="shared" si="294"/>
        <v>2.8265107212475633</v>
      </c>
      <c r="U142" s="22">
        <f t="shared" si="295"/>
        <v>8.2783779991581312E-3</v>
      </c>
      <c r="X142" t="s">
        <v>57</v>
      </c>
      <c r="Y142">
        <v>2009</v>
      </c>
      <c r="Z142" t="s">
        <v>211</v>
      </c>
      <c r="AA142">
        <v>155</v>
      </c>
      <c r="AB142">
        <v>3.4</v>
      </c>
      <c r="AC142">
        <v>60</v>
      </c>
      <c r="AD142">
        <v>15</v>
      </c>
      <c r="AF142" s="71">
        <f>AA142-AA141</f>
        <v>12</v>
      </c>
      <c r="AG142" s="71">
        <f t="shared" ref="AG142" si="314">AB142-AB141</f>
        <v>-5</v>
      </c>
      <c r="AH142" s="71">
        <f t="shared" ref="AH142" si="315">AC142-AC141</f>
        <v>10</v>
      </c>
      <c r="AI142" s="71">
        <f t="shared" ref="AI142" si="316">AD142-AD141</f>
        <v>0</v>
      </c>
      <c r="AJ142" s="69">
        <f t="shared" si="312"/>
        <v>8.3916083916083919E-2</v>
      </c>
      <c r="AK142" s="69">
        <f t="shared" ref="AK142" si="317">(AB142-AB141)/AB141</f>
        <v>-0.59523809523809523</v>
      </c>
      <c r="AL142" s="69">
        <f t="shared" si="313"/>
        <v>0.2</v>
      </c>
      <c r="AM142" s="69"/>
      <c r="AN142" s="69"/>
      <c r="AP142" s="56">
        <f>AK142/AJ142</f>
        <v>-7.0932539682539675</v>
      </c>
      <c r="AQ142">
        <f>(AB142-AB141)/(AA142-AA141)</f>
        <v>-0.41666666666666669</v>
      </c>
      <c r="AR142">
        <f>(AB142-AB141)/(AC142-AC141)</f>
        <v>-0.5</v>
      </c>
      <c r="AU142" t="s">
        <v>47</v>
      </c>
      <c r="AV142">
        <v>-7.0932539682539675</v>
      </c>
      <c r="AW142">
        <v>-0.41666666666666669</v>
      </c>
      <c r="AX142">
        <v>-0.5</v>
      </c>
      <c r="BA142" t="s">
        <v>47</v>
      </c>
      <c r="BB142">
        <v>-7.0932539682539675</v>
      </c>
      <c r="BC142">
        <v>-0.41666666666666669</v>
      </c>
      <c r="BD142" s="152">
        <f t="shared" si="311"/>
        <v>-0.59523809523809523</v>
      </c>
    </row>
    <row r="143" spans="2:56" x14ac:dyDescent="0.25">
      <c r="B143" t="s">
        <v>121</v>
      </c>
      <c r="C143">
        <v>12440.5</v>
      </c>
      <c r="E143">
        <v>11035</v>
      </c>
      <c r="F143">
        <v>32082.6</v>
      </c>
      <c r="H143">
        <v>1100</v>
      </c>
      <c r="K143">
        <v>2275</v>
      </c>
      <c r="N143" t="s">
        <v>121</v>
      </c>
      <c r="O143">
        <v>47601</v>
      </c>
      <c r="P143">
        <v>31907</v>
      </c>
      <c r="Q143">
        <v>32088</v>
      </c>
      <c r="S143" s="22">
        <f t="shared" si="293"/>
        <v>0.38989876829535841</v>
      </c>
      <c r="T143" s="22">
        <f t="shared" si="294"/>
        <v>0.38769945150835206</v>
      </c>
      <c r="U143" s="22">
        <f t="shared" si="295"/>
        <v>7.1300968439527379E-2</v>
      </c>
      <c r="X143" t="s">
        <v>58</v>
      </c>
      <c r="Y143">
        <v>1989</v>
      </c>
      <c r="Z143" t="s">
        <v>211</v>
      </c>
      <c r="AA143">
        <v>10544</v>
      </c>
      <c r="AC143">
        <v>42</v>
      </c>
      <c r="AD143">
        <v>10000</v>
      </c>
      <c r="AF143" s="41"/>
      <c r="AG143" s="41"/>
      <c r="AH143" s="41"/>
      <c r="AI143" s="41"/>
      <c r="AP143" s="56"/>
      <c r="AR143" s="1"/>
      <c r="AS143" s="1"/>
      <c r="AU143" t="s">
        <v>48</v>
      </c>
      <c r="BA143" t="s">
        <v>48</v>
      </c>
    </row>
    <row r="144" spans="2:56" x14ac:dyDescent="0.25">
      <c r="B144" t="s">
        <v>122</v>
      </c>
      <c r="C144">
        <v>38808</v>
      </c>
      <c r="E144">
        <v>800</v>
      </c>
      <c r="F144">
        <v>7364.2</v>
      </c>
      <c r="H144">
        <v>8</v>
      </c>
      <c r="K144">
        <v>8</v>
      </c>
      <c r="N144" t="s">
        <v>122</v>
      </c>
      <c r="O144">
        <v>2242</v>
      </c>
      <c r="P144">
        <v>1404</v>
      </c>
      <c r="Q144">
        <v>936</v>
      </c>
      <c r="S144" s="22">
        <f t="shared" si="293"/>
        <v>27.641025641025642</v>
      </c>
      <c r="T144" s="22">
        <f t="shared" si="294"/>
        <v>41.46153846153846</v>
      </c>
      <c r="U144" s="22">
        <f t="shared" si="295"/>
        <v>5.6980056980056983E-3</v>
      </c>
      <c r="X144" t="s">
        <v>58</v>
      </c>
      <c r="Y144">
        <v>1999</v>
      </c>
      <c r="Z144" t="s">
        <v>211</v>
      </c>
      <c r="AA144">
        <v>10544</v>
      </c>
      <c r="AB144">
        <v>22573.3</v>
      </c>
      <c r="AC144">
        <v>49</v>
      </c>
      <c r="AD144">
        <v>10000</v>
      </c>
      <c r="AF144" s="70"/>
      <c r="AG144" s="70"/>
      <c r="AH144" s="70"/>
      <c r="AI144" s="70"/>
      <c r="AJ144" s="69">
        <f t="shared" ref="AJ144:AJ145" si="318">(AA144-AA143)/AA143</f>
        <v>0</v>
      </c>
      <c r="AK144" s="69"/>
      <c r="AL144" s="69"/>
      <c r="AM144" s="69"/>
      <c r="AN144" s="69">
        <f t="shared" ref="AN144:AN145" si="319">(AD144-AD143)/AD143</f>
        <v>0</v>
      </c>
      <c r="AP144" s="56"/>
      <c r="AU144" t="s">
        <v>48</v>
      </c>
      <c r="BA144" t="s">
        <v>48</v>
      </c>
      <c r="BD144" s="152"/>
    </row>
    <row r="145" spans="2:56" x14ac:dyDescent="0.25">
      <c r="B145" t="s">
        <v>240</v>
      </c>
      <c r="C145">
        <v>0.4</v>
      </c>
      <c r="F145">
        <v>0</v>
      </c>
      <c r="H145">
        <v>0.4</v>
      </c>
      <c r="J145">
        <v>2375</v>
      </c>
      <c r="N145" t="s">
        <v>240</v>
      </c>
      <c r="O145">
        <v>10</v>
      </c>
      <c r="P145">
        <v>0</v>
      </c>
      <c r="Q145">
        <v>2</v>
      </c>
      <c r="S145" s="22" t="e">
        <f t="shared" si="293"/>
        <v>#DIV/0!</v>
      </c>
      <c r="T145" s="22">
        <f t="shared" si="294"/>
        <v>0.2</v>
      </c>
      <c r="U145" s="22" t="e">
        <f t="shared" si="295"/>
        <v>#DIV/0!</v>
      </c>
      <c r="X145" t="s">
        <v>58</v>
      </c>
      <c r="Y145">
        <v>2009</v>
      </c>
      <c r="Z145" t="s">
        <v>211</v>
      </c>
      <c r="AA145">
        <v>10560</v>
      </c>
      <c r="AB145">
        <v>22423</v>
      </c>
      <c r="AC145">
        <v>60</v>
      </c>
      <c r="AD145">
        <v>10000</v>
      </c>
      <c r="AF145" s="71">
        <f>AA145-AA144</f>
        <v>16</v>
      </c>
      <c r="AG145" s="71">
        <f t="shared" ref="AG145" si="320">AB145-AB144</f>
        <v>-150.29999999999927</v>
      </c>
      <c r="AH145" s="71">
        <f t="shared" ref="AH145" si="321">AC145-AC144</f>
        <v>11</v>
      </c>
      <c r="AI145" s="71">
        <f t="shared" ref="AI145" si="322">AD145-AD144</f>
        <v>0</v>
      </c>
      <c r="AJ145" s="69">
        <f t="shared" si="318"/>
        <v>1.5174506828528073E-3</v>
      </c>
      <c r="AK145" s="69">
        <f t="shared" ref="AK145" si="323">(AB145-AB144)/AB144</f>
        <v>-6.6583087098474429E-3</v>
      </c>
      <c r="AL145" s="69"/>
      <c r="AM145" s="69"/>
      <c r="AN145" s="69">
        <f t="shared" si="319"/>
        <v>0</v>
      </c>
      <c r="AP145" s="56">
        <f t="shared" si="302"/>
        <v>-4.3878254397894647</v>
      </c>
      <c r="AQ145">
        <f>(AB145-AB144)/(AA145-AA144)</f>
        <v>-9.3937499999999545</v>
      </c>
      <c r="AR145">
        <f>(AB145-AB144)/(AC145-AC144)</f>
        <v>-13.663636363636298</v>
      </c>
      <c r="AU145" t="s">
        <v>48</v>
      </c>
      <c r="AV145">
        <v>-4.3878254397894647</v>
      </c>
      <c r="AW145">
        <v>-9.3937499999999545</v>
      </c>
      <c r="AX145">
        <v>-13.663636363636298</v>
      </c>
      <c r="BA145" t="s">
        <v>48</v>
      </c>
      <c r="BB145">
        <v>-4.3878254397894647</v>
      </c>
      <c r="BC145">
        <v>-9.3937499999999545</v>
      </c>
      <c r="BD145" s="152">
        <f t="shared" si="311"/>
        <v>-6.6583087098474429E-3</v>
      </c>
    </row>
    <row r="146" spans="2:56" x14ac:dyDescent="0.25">
      <c r="B146" t="s">
        <v>123</v>
      </c>
      <c r="C146">
        <v>4250</v>
      </c>
      <c r="E146">
        <v>2400</v>
      </c>
      <c r="F146">
        <v>3636</v>
      </c>
      <c r="H146">
        <v>120</v>
      </c>
      <c r="J146">
        <v>857.4</v>
      </c>
      <c r="K146">
        <v>1168</v>
      </c>
      <c r="N146" t="s">
        <v>123</v>
      </c>
      <c r="O146">
        <v>29433</v>
      </c>
      <c r="P146">
        <v>24117</v>
      </c>
      <c r="Q146">
        <v>27370</v>
      </c>
      <c r="S146" s="22">
        <f t="shared" si="293"/>
        <v>0.17622424016254096</v>
      </c>
      <c r="T146" s="22">
        <f t="shared" si="294"/>
        <v>0.15527950310559005</v>
      </c>
      <c r="U146" s="22">
        <f t="shared" si="295"/>
        <v>4.8430567649375957E-2</v>
      </c>
      <c r="X146" t="s">
        <v>59</v>
      </c>
      <c r="Y146">
        <v>1989</v>
      </c>
      <c r="Z146" t="s">
        <v>211</v>
      </c>
      <c r="AA146">
        <v>6</v>
      </c>
      <c r="AC146">
        <v>4</v>
      </c>
      <c r="AF146" s="41"/>
      <c r="AG146" s="41"/>
      <c r="AH146" s="41"/>
      <c r="AI146" s="41"/>
      <c r="AP146" s="56"/>
      <c r="AR146" s="1"/>
      <c r="AS146" s="1"/>
      <c r="AU146" t="s">
        <v>222</v>
      </c>
      <c r="BA146" t="s">
        <v>222</v>
      </c>
    </row>
    <row r="147" spans="2:56" x14ac:dyDescent="0.25">
      <c r="B147" t="s">
        <v>124</v>
      </c>
      <c r="C147">
        <v>1917.4</v>
      </c>
      <c r="E147">
        <v>1054.7</v>
      </c>
      <c r="F147">
        <v>365</v>
      </c>
      <c r="H147">
        <v>35.5</v>
      </c>
      <c r="K147">
        <v>460</v>
      </c>
      <c r="N147" t="s">
        <v>124</v>
      </c>
      <c r="O147">
        <v>16559</v>
      </c>
      <c r="P147">
        <v>2917</v>
      </c>
      <c r="Q147">
        <v>419</v>
      </c>
      <c r="S147" s="22">
        <f t="shared" si="293"/>
        <v>0.65731916352416875</v>
      </c>
      <c r="T147" s="22">
        <f t="shared" si="294"/>
        <v>4.5761336515513129</v>
      </c>
      <c r="U147" s="22">
        <f t="shared" si="295"/>
        <v>0.15769626328419609</v>
      </c>
      <c r="X147" t="s">
        <v>59</v>
      </c>
      <c r="Y147">
        <v>1999</v>
      </c>
      <c r="Z147" t="s">
        <v>211</v>
      </c>
      <c r="AA147">
        <v>7</v>
      </c>
      <c r="AB147">
        <v>15.4</v>
      </c>
      <c r="AC147">
        <v>3</v>
      </c>
      <c r="AF147" s="70"/>
      <c r="AG147" s="70"/>
      <c r="AH147" s="70"/>
      <c r="AI147" s="70"/>
      <c r="AJ147" s="69">
        <f t="shared" ref="AJ147:AJ148" si="324">(AA147-AA146)/AA146</f>
        <v>0.16666666666666666</v>
      </c>
      <c r="AK147" s="69"/>
      <c r="AL147" s="69">
        <f t="shared" ref="AL147:AL148" si="325">(AC147-AC146)/AC146</f>
        <v>-0.25</v>
      </c>
      <c r="AM147" s="69"/>
      <c r="AN147" s="69" t="e">
        <f t="shared" ref="AN147:AN148" si="326">(AD147-AD146)/AD146</f>
        <v>#DIV/0!</v>
      </c>
      <c r="AP147" s="56"/>
      <c r="AU147" t="s">
        <v>222</v>
      </c>
      <c r="BA147" t="s">
        <v>222</v>
      </c>
      <c r="BD147" s="152"/>
    </row>
    <row r="148" spans="2:56" x14ac:dyDescent="0.25">
      <c r="B148" t="s">
        <v>125</v>
      </c>
      <c r="C148">
        <v>8</v>
      </c>
      <c r="E148">
        <v>8</v>
      </c>
      <c r="F148">
        <v>1.2</v>
      </c>
      <c r="N148" t="s">
        <v>125</v>
      </c>
      <c r="O148">
        <v>198</v>
      </c>
      <c r="P148">
        <v>14</v>
      </c>
      <c r="Q148">
        <v>1</v>
      </c>
      <c r="S148" s="22">
        <f t="shared" si="293"/>
        <v>0.5714285714285714</v>
      </c>
      <c r="T148" s="22">
        <f t="shared" si="294"/>
        <v>8</v>
      </c>
      <c r="U148" s="22">
        <f t="shared" si="295"/>
        <v>0</v>
      </c>
      <c r="X148" t="s">
        <v>59</v>
      </c>
      <c r="Y148">
        <v>2009</v>
      </c>
      <c r="Z148" t="s">
        <v>211</v>
      </c>
      <c r="AA148">
        <v>3</v>
      </c>
      <c r="AB148">
        <v>15.5</v>
      </c>
      <c r="AC148">
        <v>1</v>
      </c>
      <c r="AF148" s="71">
        <f>AA148-AA147</f>
        <v>-4</v>
      </c>
      <c r="AG148" s="71">
        <f t="shared" ref="AG148" si="327">AB148-AB147</f>
        <v>9.9999999999999645E-2</v>
      </c>
      <c r="AH148" s="71">
        <f t="shared" ref="AH148" si="328">AC148-AC147</f>
        <v>-2</v>
      </c>
      <c r="AI148" s="71">
        <f t="shared" ref="AI148" si="329">AD148-AD147</f>
        <v>0</v>
      </c>
      <c r="AJ148" s="69">
        <f t="shared" si="324"/>
        <v>-0.5714285714285714</v>
      </c>
      <c r="AK148" s="69">
        <f t="shared" ref="AK148" si="330">(AB148-AB147)/AB147</f>
        <v>6.4935064935064705E-3</v>
      </c>
      <c r="AL148" s="69">
        <f t="shared" si="325"/>
        <v>-0.66666666666666663</v>
      </c>
      <c r="AM148" s="69"/>
      <c r="AN148" s="69" t="e">
        <f t="shared" si="326"/>
        <v>#DIV/0!</v>
      </c>
      <c r="AP148" s="56">
        <f t="shared" si="302"/>
        <v>-1.1363636363636324E-2</v>
      </c>
      <c r="AQ148">
        <f>(AB148-AB147)/(AA148-AA147)</f>
        <v>-2.4999999999999911E-2</v>
      </c>
      <c r="AR148">
        <f>(AB148-AB147)/(AC148-AC147)</f>
        <v>-4.9999999999999822E-2</v>
      </c>
      <c r="AU148" t="s">
        <v>222</v>
      </c>
      <c r="AV148">
        <v>-1.1363636363636324E-2</v>
      </c>
      <c r="AW148">
        <v>-2.4999999999999911E-2</v>
      </c>
      <c r="AX148">
        <v>-4.9999999999999822E-2</v>
      </c>
      <c r="BA148" t="s">
        <v>222</v>
      </c>
      <c r="BD148" s="152">
        <f t="shared" si="311"/>
        <v>6.4935064935064705E-3</v>
      </c>
    </row>
    <row r="149" spans="2:56" x14ac:dyDescent="0.25">
      <c r="B149" t="s">
        <v>126</v>
      </c>
      <c r="C149">
        <v>251</v>
      </c>
      <c r="E149">
        <v>7</v>
      </c>
      <c r="F149">
        <v>839</v>
      </c>
      <c r="H149">
        <v>5</v>
      </c>
      <c r="K149">
        <v>10</v>
      </c>
      <c r="N149" t="s">
        <v>126</v>
      </c>
      <c r="O149">
        <v>247</v>
      </c>
      <c r="P149">
        <v>105</v>
      </c>
      <c r="Q149">
        <v>76</v>
      </c>
      <c r="S149" s="22">
        <f t="shared" si="293"/>
        <v>2.3904761904761904</v>
      </c>
      <c r="T149" s="22">
        <f t="shared" si="294"/>
        <v>3.3026315789473686</v>
      </c>
      <c r="U149" s="22">
        <f t="shared" si="295"/>
        <v>9.5238095238095233E-2</v>
      </c>
      <c r="X149" t="s">
        <v>60</v>
      </c>
      <c r="Y149">
        <v>1989</v>
      </c>
      <c r="Z149" t="s">
        <v>211</v>
      </c>
      <c r="AA149">
        <v>2378</v>
      </c>
      <c r="AC149">
        <v>250</v>
      </c>
      <c r="AD149">
        <v>1868</v>
      </c>
      <c r="AF149" s="41"/>
      <c r="AG149" s="41"/>
      <c r="AH149" s="41"/>
      <c r="AI149" s="41"/>
      <c r="AP149" s="1"/>
      <c r="AQ149" s="1"/>
      <c r="AR149" s="1"/>
      <c r="AS149" s="1"/>
      <c r="AU149" t="s">
        <v>49</v>
      </c>
      <c r="BA149" t="s">
        <v>49</v>
      </c>
    </row>
    <row r="150" spans="2:56" x14ac:dyDescent="0.25">
      <c r="B150" t="s">
        <v>127</v>
      </c>
      <c r="C150">
        <v>11490</v>
      </c>
      <c r="E150">
        <v>471</v>
      </c>
      <c r="F150">
        <v>8277.4</v>
      </c>
      <c r="H150">
        <v>71</v>
      </c>
      <c r="K150">
        <v>619</v>
      </c>
      <c r="N150" t="s">
        <v>127</v>
      </c>
      <c r="O150">
        <v>4323</v>
      </c>
      <c r="P150">
        <v>598</v>
      </c>
      <c r="Q150">
        <v>337</v>
      </c>
      <c r="S150" s="22">
        <f t="shared" si="293"/>
        <v>19.214046822742475</v>
      </c>
      <c r="T150" s="22">
        <f t="shared" si="294"/>
        <v>34.094955489614243</v>
      </c>
      <c r="U150" s="22">
        <f t="shared" si="295"/>
        <v>1.0351170568561874</v>
      </c>
      <c r="X150" t="s">
        <v>60</v>
      </c>
      <c r="Y150">
        <v>1999</v>
      </c>
      <c r="Z150" t="s">
        <v>211</v>
      </c>
      <c r="AA150">
        <v>1888</v>
      </c>
      <c r="AB150">
        <v>2394.8000000000002</v>
      </c>
      <c r="AC150">
        <v>280</v>
      </c>
      <c r="AD150">
        <v>1388</v>
      </c>
      <c r="AF150" s="70"/>
      <c r="AG150" s="70"/>
      <c r="AH150" s="70"/>
      <c r="AI150" s="70"/>
      <c r="AJ150" s="69">
        <f>(AA150-AA149)/AA149</f>
        <v>-0.20605550883095039</v>
      </c>
      <c r="AK150" s="69"/>
      <c r="AL150" s="69">
        <f t="shared" ref="AL150:AL151" si="331">(AC150-AC149)/AC149</f>
        <v>0.12</v>
      </c>
      <c r="AM150" s="69"/>
      <c r="AN150" s="69">
        <f t="shared" ref="AN150:AN151" si="332">(AD150-AD149)/AD149</f>
        <v>-0.2569593147751606</v>
      </c>
      <c r="AU150" t="s">
        <v>49</v>
      </c>
      <c r="BA150" t="s">
        <v>49</v>
      </c>
      <c r="BD150" s="152"/>
    </row>
    <row r="151" spans="2:56" x14ac:dyDescent="0.25">
      <c r="B151" t="s">
        <v>128</v>
      </c>
      <c r="C151">
        <v>5146</v>
      </c>
      <c r="E151">
        <v>1900</v>
      </c>
      <c r="F151">
        <v>3184</v>
      </c>
      <c r="H151">
        <v>230</v>
      </c>
      <c r="K151">
        <v>61</v>
      </c>
      <c r="N151" t="s">
        <v>128</v>
      </c>
      <c r="O151">
        <v>5710</v>
      </c>
      <c r="P151">
        <v>2454</v>
      </c>
      <c r="Q151">
        <v>916</v>
      </c>
      <c r="S151" s="22">
        <f t="shared" si="293"/>
        <v>2.0969845150774247</v>
      </c>
      <c r="T151" s="22">
        <f t="shared" si="294"/>
        <v>5.6179039301310043</v>
      </c>
      <c r="U151" s="22">
        <f t="shared" si="295"/>
        <v>2.4857375713121434E-2</v>
      </c>
      <c r="X151" t="s">
        <v>60</v>
      </c>
      <c r="Y151">
        <v>2009</v>
      </c>
      <c r="Z151" t="s">
        <v>211</v>
      </c>
      <c r="AA151">
        <v>1800</v>
      </c>
      <c r="AB151">
        <v>2582.1999999999998</v>
      </c>
      <c r="AC151">
        <v>300</v>
      </c>
      <c r="AD151">
        <v>1300</v>
      </c>
      <c r="AF151" s="71">
        <f>AA151-AA150</f>
        <v>-88</v>
      </c>
      <c r="AG151" s="71">
        <f t="shared" ref="AG151" si="333">AB151-AB150</f>
        <v>187.39999999999964</v>
      </c>
      <c r="AH151" s="71">
        <f t="shared" ref="AH151" si="334">AC151-AC150</f>
        <v>20</v>
      </c>
      <c r="AI151" s="71">
        <f t="shared" ref="AI151" si="335">AD151-AD150</f>
        <v>-88</v>
      </c>
      <c r="AJ151" s="69">
        <f>(AA151-AA150)/AA150</f>
        <v>-4.6610169491525424E-2</v>
      </c>
      <c r="AK151" s="69">
        <f t="shared" ref="AK151" si="336">(AB151-AB150)/AB150</f>
        <v>7.8252881242692349E-2</v>
      </c>
      <c r="AL151" s="69">
        <f t="shared" si="331"/>
        <v>7.1428571428571425E-2</v>
      </c>
      <c r="AM151" s="69"/>
      <c r="AN151" s="69">
        <f t="shared" si="332"/>
        <v>-6.3400576368876083E-2</v>
      </c>
      <c r="AP151" s="56">
        <f>AK151/AJ151</f>
        <v>-1.6788799975704904</v>
      </c>
      <c r="AQ151">
        <f>(AB151-AB150)/(AA151-AA150)</f>
        <v>-2.1295454545454504</v>
      </c>
      <c r="AR151">
        <f>(AB151-AB150)/(AC151-AC150)</f>
        <v>9.3699999999999815</v>
      </c>
      <c r="AS151">
        <f>(AB151-AB150)/(AD151-AD150)</f>
        <v>-2.1295454545454504</v>
      </c>
      <c r="AU151" t="s">
        <v>49</v>
      </c>
      <c r="AV151">
        <v>-1.6788799975704904</v>
      </c>
      <c r="AW151">
        <v>-2.1295454545454504</v>
      </c>
      <c r="AX151">
        <v>9.3699999999999815</v>
      </c>
      <c r="AY151">
        <v>-2.1295454545454504</v>
      </c>
      <c r="BA151" t="s">
        <v>49</v>
      </c>
      <c r="BD151" s="152">
        <f t="shared" si="311"/>
        <v>7.8252881242692349E-2</v>
      </c>
    </row>
    <row r="152" spans="2:56" x14ac:dyDescent="0.25">
      <c r="B152" t="s">
        <v>129</v>
      </c>
      <c r="C152">
        <v>43782</v>
      </c>
      <c r="E152">
        <v>14940</v>
      </c>
      <c r="F152">
        <v>1216.4000000000001</v>
      </c>
      <c r="H152">
        <v>60</v>
      </c>
      <c r="K152">
        <v>74</v>
      </c>
      <c r="N152" t="s">
        <v>129</v>
      </c>
      <c r="O152">
        <v>14972</v>
      </c>
      <c r="P152">
        <v>12428</v>
      </c>
      <c r="Q152">
        <v>12457</v>
      </c>
      <c r="S152" s="22">
        <f t="shared" si="293"/>
        <v>3.5228516253620854</v>
      </c>
      <c r="T152" s="22">
        <f t="shared" si="294"/>
        <v>3.5146503973669421</v>
      </c>
      <c r="U152" s="22">
        <f t="shared" si="295"/>
        <v>5.9542967492758284E-3</v>
      </c>
      <c r="X152" t="s">
        <v>61</v>
      </c>
      <c r="Y152">
        <v>1989</v>
      </c>
      <c r="Z152" t="s">
        <v>211</v>
      </c>
      <c r="AA152">
        <v>18820</v>
      </c>
      <c r="AC152">
        <v>3400</v>
      </c>
      <c r="AD152">
        <v>13000</v>
      </c>
      <c r="AF152" s="41"/>
      <c r="AG152" s="41"/>
      <c r="AH152" s="41"/>
      <c r="AI152" s="41"/>
      <c r="AP152" s="56"/>
      <c r="AR152" s="1"/>
      <c r="AS152" s="1"/>
      <c r="AU152" t="s">
        <v>50</v>
      </c>
      <c r="BA152" t="s">
        <v>50</v>
      </c>
    </row>
    <row r="153" spans="2:56" x14ac:dyDescent="0.25">
      <c r="B153" t="s">
        <v>130</v>
      </c>
      <c r="C153">
        <v>74500</v>
      </c>
      <c r="E153">
        <v>34000</v>
      </c>
      <c r="F153">
        <v>9450.6</v>
      </c>
      <c r="H153">
        <v>3000</v>
      </c>
      <c r="K153">
        <v>293</v>
      </c>
      <c r="N153" t="s">
        <v>130</v>
      </c>
      <c r="O153">
        <v>154488</v>
      </c>
      <c r="P153">
        <v>78662</v>
      </c>
      <c r="Q153">
        <v>39609</v>
      </c>
      <c r="S153" s="22">
        <f t="shared" si="293"/>
        <v>0.94709008161501107</v>
      </c>
      <c r="T153" s="22">
        <f t="shared" si="294"/>
        <v>1.8808856573001085</v>
      </c>
      <c r="U153" s="22">
        <f t="shared" si="295"/>
        <v>3.7247972337342045E-3</v>
      </c>
      <c r="X153" t="s">
        <v>61</v>
      </c>
      <c r="Y153">
        <v>1999</v>
      </c>
      <c r="Z153" t="s">
        <v>211</v>
      </c>
      <c r="AA153">
        <v>19600</v>
      </c>
      <c r="AB153">
        <v>10317.4</v>
      </c>
      <c r="AC153">
        <v>3800</v>
      </c>
      <c r="AD153">
        <v>13000</v>
      </c>
      <c r="AF153" s="70"/>
      <c r="AG153" s="70"/>
      <c r="AH153" s="70"/>
      <c r="AI153" s="70"/>
      <c r="AJ153" s="69">
        <f>(AA153-AA152)/AA152</f>
        <v>4.1445270988310308E-2</v>
      </c>
      <c r="AK153" s="69"/>
      <c r="AL153" s="69">
        <f t="shared" ref="AL153:AL154" si="337">(AC153-AC152)/AC152</f>
        <v>0.11764705882352941</v>
      </c>
      <c r="AM153" s="69"/>
      <c r="AN153" s="69">
        <f t="shared" ref="AN153:AN154" si="338">(AD153-AD152)/AD152</f>
        <v>0</v>
      </c>
      <c r="AP153" s="56"/>
      <c r="AU153" t="s">
        <v>50</v>
      </c>
      <c r="BA153" t="s">
        <v>50</v>
      </c>
      <c r="BD153" s="152"/>
    </row>
    <row r="154" spans="2:56" x14ac:dyDescent="0.25">
      <c r="B154" t="s">
        <v>241</v>
      </c>
      <c r="C154">
        <v>5</v>
      </c>
      <c r="E154">
        <v>1</v>
      </c>
      <c r="F154">
        <v>18.7</v>
      </c>
      <c r="H154">
        <v>3</v>
      </c>
      <c r="N154" t="s">
        <v>241</v>
      </c>
      <c r="O154">
        <v>2</v>
      </c>
      <c r="P154">
        <v>1</v>
      </c>
      <c r="Q154">
        <v>0</v>
      </c>
      <c r="S154" s="22">
        <f t="shared" si="293"/>
        <v>5</v>
      </c>
      <c r="T154" s="22" t="e">
        <f t="shared" si="294"/>
        <v>#DIV/0!</v>
      </c>
      <c r="U154" s="22">
        <f t="shared" si="295"/>
        <v>0</v>
      </c>
      <c r="X154" t="s">
        <v>61</v>
      </c>
      <c r="Y154">
        <v>2009</v>
      </c>
      <c r="Z154" t="s">
        <v>211</v>
      </c>
      <c r="AA154">
        <v>20300</v>
      </c>
      <c r="AB154">
        <v>10403.4</v>
      </c>
      <c r="AC154">
        <v>4300</v>
      </c>
      <c r="AD154">
        <v>13200</v>
      </c>
      <c r="AF154" s="71">
        <f>AA154-AA153</f>
        <v>700</v>
      </c>
      <c r="AG154" s="71">
        <f t="shared" ref="AG154" si="339">AB154-AB153</f>
        <v>86</v>
      </c>
      <c r="AH154" s="71">
        <f t="shared" ref="AH154" si="340">AC154-AC153</f>
        <v>500</v>
      </c>
      <c r="AI154" s="71">
        <f t="shared" ref="AI154" si="341">AD154-AD153</f>
        <v>200</v>
      </c>
      <c r="AJ154" s="69">
        <f>(AA154-AA153)/AA153</f>
        <v>3.5714285714285712E-2</v>
      </c>
      <c r="AK154" s="69">
        <f t="shared" ref="AK154" si="342">(AB154-AB153)/AB153</f>
        <v>8.3354333456103283E-3</v>
      </c>
      <c r="AL154" s="69">
        <f t="shared" si="337"/>
        <v>0.13157894736842105</v>
      </c>
      <c r="AM154" s="69"/>
      <c r="AN154" s="69">
        <f t="shared" si="338"/>
        <v>1.5384615384615385E-2</v>
      </c>
      <c r="AP154" s="56">
        <f t="shared" ref="AP154:AP166" si="343">AK154/AJ154</f>
        <v>0.23339213367708919</v>
      </c>
      <c r="AQ154">
        <f>(AB154-AB153)/(AA154-AA153)</f>
        <v>0.12285714285714286</v>
      </c>
      <c r="AR154">
        <f>(AB154-AB153)/(AC154-AC153)</f>
        <v>0.17199999999999999</v>
      </c>
      <c r="AS154">
        <f>(AB154-AB153)/(AD154-AD153)</f>
        <v>0.43</v>
      </c>
      <c r="AU154" t="s">
        <v>50</v>
      </c>
      <c r="AV154">
        <v>0.23339213367708919</v>
      </c>
      <c r="AW154">
        <v>0.12285714285714286</v>
      </c>
      <c r="AX154">
        <v>0.17199999999999999</v>
      </c>
      <c r="AY154">
        <v>0.43</v>
      </c>
      <c r="BA154" t="s">
        <v>50</v>
      </c>
      <c r="BD154" s="152">
        <f t="shared" si="311"/>
        <v>8.3354333456103283E-3</v>
      </c>
    </row>
    <row r="155" spans="2:56" x14ac:dyDescent="0.25">
      <c r="B155" t="s">
        <v>242</v>
      </c>
      <c r="C155">
        <v>1</v>
      </c>
      <c r="F155">
        <v>0.46</v>
      </c>
      <c r="S155" s="22" t="e">
        <f t="shared" si="293"/>
        <v>#DIV/0!</v>
      </c>
      <c r="T155" s="22" t="e">
        <f t="shared" si="294"/>
        <v>#DIV/0!</v>
      </c>
      <c r="U155" s="22" t="e">
        <f t="shared" si="295"/>
        <v>#DIV/0!</v>
      </c>
      <c r="X155" t="s">
        <v>62</v>
      </c>
      <c r="Y155">
        <v>1989</v>
      </c>
      <c r="Z155" t="s">
        <v>211</v>
      </c>
      <c r="AF155" s="41"/>
      <c r="AG155" s="41"/>
      <c r="AH155" s="41"/>
      <c r="AI155" s="41"/>
      <c r="AP155" s="56"/>
      <c r="AR155" s="1"/>
      <c r="AS155" s="1"/>
      <c r="AU155" t="s">
        <v>51</v>
      </c>
      <c r="BA155" t="s">
        <v>51</v>
      </c>
    </row>
    <row r="156" spans="2:56" x14ac:dyDescent="0.25">
      <c r="B156" t="s">
        <v>243</v>
      </c>
      <c r="C156">
        <v>3</v>
      </c>
      <c r="E156">
        <v>1</v>
      </c>
      <c r="F156">
        <v>30.48</v>
      </c>
      <c r="H156">
        <v>1</v>
      </c>
      <c r="J156">
        <v>350.1</v>
      </c>
      <c r="K156">
        <v>0.1</v>
      </c>
      <c r="N156" t="s">
        <v>243</v>
      </c>
      <c r="O156">
        <v>61</v>
      </c>
      <c r="P156">
        <v>5</v>
      </c>
      <c r="Q156">
        <v>14</v>
      </c>
      <c r="S156" s="22">
        <f t="shared" si="293"/>
        <v>0.6</v>
      </c>
      <c r="T156" s="22">
        <f t="shared" si="294"/>
        <v>0.21428571428571427</v>
      </c>
      <c r="U156" s="22">
        <f t="shared" si="295"/>
        <v>0.02</v>
      </c>
      <c r="X156" t="s">
        <v>62</v>
      </c>
      <c r="Y156">
        <v>1999</v>
      </c>
      <c r="Z156" t="s">
        <v>211</v>
      </c>
      <c r="AA156">
        <v>2032</v>
      </c>
      <c r="AB156">
        <v>1881.5</v>
      </c>
      <c r="AC156">
        <v>129</v>
      </c>
      <c r="AD156">
        <v>835</v>
      </c>
      <c r="AF156" s="70"/>
      <c r="AG156" s="70"/>
      <c r="AH156" s="70"/>
      <c r="AI156" s="70"/>
      <c r="AJ156" s="69" t="e">
        <f t="shared" ref="AJ156:AJ157" si="344">(AA156-AA155)/AA155</f>
        <v>#DIV/0!</v>
      </c>
      <c r="AK156" s="69"/>
      <c r="AL156" s="69" t="e">
        <f t="shared" ref="AL156:AL157" si="345">(AC156-AC155)/AC155</f>
        <v>#DIV/0!</v>
      </c>
      <c r="AM156" s="69"/>
      <c r="AN156" s="69" t="e">
        <f t="shared" ref="AN156:AN157" si="346">(AD156-AD155)/AD155</f>
        <v>#DIV/0!</v>
      </c>
      <c r="AP156" s="56"/>
      <c r="AU156" t="s">
        <v>51</v>
      </c>
      <c r="BA156" t="s">
        <v>51</v>
      </c>
      <c r="BD156" s="152"/>
    </row>
    <row r="157" spans="2:56" x14ac:dyDescent="0.25">
      <c r="B157" t="s">
        <v>131</v>
      </c>
      <c r="C157">
        <v>1014.38</v>
      </c>
      <c r="E157">
        <v>835</v>
      </c>
      <c r="F157">
        <v>9988.6</v>
      </c>
      <c r="H157">
        <v>4.58</v>
      </c>
      <c r="K157">
        <v>103.9</v>
      </c>
      <c r="N157" t="s">
        <v>131</v>
      </c>
      <c r="O157">
        <v>4834</v>
      </c>
      <c r="P157">
        <v>1014</v>
      </c>
      <c r="Q157">
        <v>187</v>
      </c>
      <c r="S157" s="22">
        <f t="shared" si="293"/>
        <v>1.0003747534516765</v>
      </c>
      <c r="T157" s="22">
        <f t="shared" si="294"/>
        <v>5.424491978609626</v>
      </c>
      <c r="U157" s="22">
        <f t="shared" si="295"/>
        <v>0.10246548323471401</v>
      </c>
      <c r="X157" t="s">
        <v>62</v>
      </c>
      <c r="Y157">
        <v>2009</v>
      </c>
      <c r="Z157" t="s">
        <v>211</v>
      </c>
      <c r="AA157">
        <v>1300</v>
      </c>
      <c r="AB157">
        <v>1916.6</v>
      </c>
      <c r="AC157">
        <v>88</v>
      </c>
      <c r="AD157">
        <v>343</v>
      </c>
      <c r="AF157" s="71">
        <f>AA157-AA156</f>
        <v>-732</v>
      </c>
      <c r="AG157" s="71">
        <f t="shared" ref="AG157" si="347">AB157-AB156</f>
        <v>35.099999999999909</v>
      </c>
      <c r="AH157" s="71">
        <f t="shared" ref="AH157" si="348">AC157-AC156</f>
        <v>-41</v>
      </c>
      <c r="AI157" s="71">
        <f t="shared" ref="AI157" si="349">AD157-AD156</f>
        <v>-492</v>
      </c>
      <c r="AJ157" s="69">
        <f t="shared" si="344"/>
        <v>-0.36023622047244097</v>
      </c>
      <c r="AK157" s="69">
        <f t="shared" ref="AK157" si="350">(AB157-AB156)/AB156</f>
        <v>1.8655328195588579E-2</v>
      </c>
      <c r="AL157" s="69">
        <f t="shared" si="345"/>
        <v>-0.31782945736434109</v>
      </c>
      <c r="AM157" s="69"/>
      <c r="AN157" s="69">
        <f t="shared" si="346"/>
        <v>-0.58922155688622757</v>
      </c>
      <c r="AP157" s="56">
        <f t="shared" si="343"/>
        <v>-5.1786375537480861E-2</v>
      </c>
      <c r="AQ157">
        <f>(AB157-AB156)/(AA157-AA156)</f>
        <v>-4.7950819672131023E-2</v>
      </c>
      <c r="AR157">
        <f>(AB157-AB156)/(AC157-AC156)</f>
        <v>-0.85609756097560752</v>
      </c>
      <c r="AS157">
        <f>(AB157-AB156)/(AD157-AD156)</f>
        <v>-7.134146341463396E-2</v>
      </c>
      <c r="AU157" t="s">
        <v>51</v>
      </c>
      <c r="BA157" t="s">
        <v>51</v>
      </c>
      <c r="BD157" s="152">
        <f t="shared" si="311"/>
        <v>1.8655328195588579E-2</v>
      </c>
    </row>
    <row r="158" spans="2:56" x14ac:dyDescent="0.25">
      <c r="B158" t="s">
        <v>132</v>
      </c>
      <c r="C158">
        <v>367</v>
      </c>
      <c r="E158">
        <v>100</v>
      </c>
      <c r="F158">
        <v>9.17</v>
      </c>
      <c r="H158">
        <v>117</v>
      </c>
      <c r="I158">
        <v>20</v>
      </c>
      <c r="J158">
        <v>20</v>
      </c>
      <c r="K158">
        <v>21</v>
      </c>
      <c r="N158" t="s">
        <v>132</v>
      </c>
      <c r="O158">
        <v>3931</v>
      </c>
      <c r="P158">
        <v>1025</v>
      </c>
      <c r="Q158">
        <v>326</v>
      </c>
      <c r="S158" s="22">
        <f t="shared" si="293"/>
        <v>0.35804878048780486</v>
      </c>
      <c r="T158" s="22">
        <f t="shared" si="294"/>
        <v>1.1257668711656441</v>
      </c>
      <c r="U158" s="22">
        <f t="shared" si="295"/>
        <v>2.0487804878048781E-2</v>
      </c>
      <c r="X158" t="s">
        <v>63</v>
      </c>
      <c r="Y158">
        <v>1989</v>
      </c>
      <c r="Z158" t="s">
        <v>211</v>
      </c>
      <c r="AA158">
        <v>6772</v>
      </c>
      <c r="AC158">
        <v>400</v>
      </c>
      <c r="AD158">
        <v>2971</v>
      </c>
      <c r="AF158" s="41"/>
      <c r="AG158" s="41"/>
      <c r="AH158" s="41"/>
      <c r="AI158" s="41"/>
      <c r="AP158" s="1"/>
      <c r="AQ158" s="1"/>
      <c r="AR158" s="1"/>
      <c r="AS158" s="1"/>
      <c r="AU158" t="s">
        <v>52</v>
      </c>
      <c r="BA158" t="s">
        <v>52</v>
      </c>
    </row>
    <row r="159" spans="2:56" x14ac:dyDescent="0.25">
      <c r="B159" t="s">
        <v>244</v>
      </c>
      <c r="C159">
        <v>1836</v>
      </c>
      <c r="D159">
        <v>74</v>
      </c>
      <c r="E159">
        <v>99</v>
      </c>
      <c r="F159">
        <v>2</v>
      </c>
      <c r="G159">
        <v>37</v>
      </c>
      <c r="H159">
        <v>37</v>
      </c>
      <c r="K159">
        <v>59</v>
      </c>
      <c r="N159" t="s">
        <v>244</v>
      </c>
      <c r="O159">
        <v>2712</v>
      </c>
      <c r="P159">
        <v>738</v>
      </c>
      <c r="Q159">
        <v>800</v>
      </c>
      <c r="S159" s="22">
        <f t="shared" si="293"/>
        <v>2.4878048780487805</v>
      </c>
      <c r="T159" s="22">
        <f t="shared" si="294"/>
        <v>2.2949999999999999</v>
      </c>
      <c r="U159" s="22">
        <f t="shared" si="295"/>
        <v>7.9945799457994585E-2</v>
      </c>
      <c r="X159" t="s">
        <v>63</v>
      </c>
      <c r="Y159">
        <v>1999</v>
      </c>
      <c r="Z159" t="s">
        <v>211</v>
      </c>
      <c r="AA159">
        <v>6660</v>
      </c>
      <c r="AB159">
        <v>2397.3000000000002</v>
      </c>
      <c r="AC159">
        <v>550</v>
      </c>
      <c r="AD159">
        <v>2500</v>
      </c>
      <c r="AF159" s="70"/>
      <c r="AG159" s="70"/>
      <c r="AH159" s="70"/>
      <c r="AI159" s="70"/>
      <c r="AJ159" s="69">
        <f>(AA159-AA158)/AA158</f>
        <v>-1.6538688718251624E-2</v>
      </c>
      <c r="AK159" s="69"/>
      <c r="AL159" s="69">
        <f t="shared" ref="AL159:AL160" si="351">(AC159-AC158)/AC158</f>
        <v>0.375</v>
      </c>
      <c r="AM159" s="69"/>
      <c r="AN159" s="69">
        <f t="shared" ref="AN159:AN160" si="352">(AD159-AD158)/AD158</f>
        <v>-0.15853248064624706</v>
      </c>
      <c r="AU159" t="s">
        <v>52</v>
      </c>
      <c r="BA159" t="s">
        <v>52</v>
      </c>
      <c r="BD159" s="152"/>
    </row>
    <row r="160" spans="2:56" x14ac:dyDescent="0.25">
      <c r="B160" t="s">
        <v>245</v>
      </c>
      <c r="N160" t="s">
        <v>133</v>
      </c>
      <c r="O160">
        <v>170494</v>
      </c>
      <c r="P160">
        <v>109814</v>
      </c>
      <c r="Q160">
        <v>73682</v>
      </c>
      <c r="S160" s="22">
        <f t="shared" si="293"/>
        <v>0</v>
      </c>
      <c r="T160" s="22">
        <f t="shared" si="294"/>
        <v>0</v>
      </c>
      <c r="U160" s="22">
        <f t="shared" si="295"/>
        <v>0</v>
      </c>
      <c r="X160" t="s">
        <v>63</v>
      </c>
      <c r="Y160">
        <v>2009</v>
      </c>
      <c r="Z160" t="s">
        <v>211</v>
      </c>
      <c r="AA160">
        <v>6655</v>
      </c>
      <c r="AB160">
        <v>2835.4</v>
      </c>
      <c r="AC160">
        <v>375</v>
      </c>
      <c r="AD160">
        <v>2630</v>
      </c>
      <c r="AF160" s="71">
        <f>AA160-AA159</f>
        <v>-5</v>
      </c>
      <c r="AG160" s="71">
        <f t="shared" ref="AG160" si="353">AB160-AB159</f>
        <v>438.09999999999991</v>
      </c>
      <c r="AH160" s="71">
        <f t="shared" ref="AH160" si="354">AC160-AC159</f>
        <v>-175</v>
      </c>
      <c r="AI160" s="71">
        <f t="shared" ref="AI160" si="355">AD160-AD159</f>
        <v>130</v>
      </c>
      <c r="AJ160" s="69">
        <f>(AA160-AA159)/AA159</f>
        <v>-7.5075075075075074E-4</v>
      </c>
      <c r="AK160" s="69">
        <f t="shared" ref="AK160" si="356">(AB160-AB159)/AB159</f>
        <v>0.18274725733116418</v>
      </c>
      <c r="AL160" s="69">
        <f t="shared" si="351"/>
        <v>-0.31818181818181818</v>
      </c>
      <c r="AM160" s="69"/>
      <c r="AN160" s="69">
        <f t="shared" si="352"/>
        <v>5.1999999999999998E-2</v>
      </c>
      <c r="AP160" s="56">
        <f>AK160/AJ160</f>
        <v>-243.41934676511067</v>
      </c>
      <c r="AQ160">
        <f>(AB160-AB159)/(AA160-AA159)</f>
        <v>-87.619999999999976</v>
      </c>
      <c r="AR160">
        <f>(AB160-AB159)/(AC160-AC159)</f>
        <v>-2.5034285714285711</v>
      </c>
      <c r="AS160">
        <f>(AB160-AB159)/(AD160-AD159)</f>
        <v>3.3699999999999992</v>
      </c>
      <c r="AU160" t="s">
        <v>52</v>
      </c>
      <c r="AV160">
        <v>-243.41934676511067</v>
      </c>
      <c r="AW160">
        <v>-87.619999999999976</v>
      </c>
      <c r="AX160">
        <v>-2.5034285714285711</v>
      </c>
      <c r="AY160">
        <v>3.3699999999999992</v>
      </c>
      <c r="BA160" t="s">
        <v>52</v>
      </c>
      <c r="BD160" s="152">
        <f t="shared" si="311"/>
        <v>0.18274725733116418</v>
      </c>
    </row>
    <row r="161" spans="2:56" x14ac:dyDescent="0.25">
      <c r="B161" t="s">
        <v>133</v>
      </c>
      <c r="C161">
        <v>26280</v>
      </c>
      <c r="D161">
        <v>19410</v>
      </c>
      <c r="E161">
        <v>20430</v>
      </c>
      <c r="F161">
        <v>1730</v>
      </c>
      <c r="H161">
        <v>850</v>
      </c>
      <c r="K161">
        <v>20200</v>
      </c>
      <c r="S161" s="22" t="e">
        <f t="shared" si="293"/>
        <v>#DIV/0!</v>
      </c>
      <c r="T161" s="22" t="e">
        <f t="shared" si="294"/>
        <v>#DIV/0!</v>
      </c>
      <c r="U161" s="22" t="e">
        <f t="shared" si="295"/>
        <v>#DIV/0!</v>
      </c>
      <c r="X161" t="s">
        <v>224</v>
      </c>
      <c r="Y161">
        <v>1989</v>
      </c>
      <c r="Z161" t="s">
        <v>211</v>
      </c>
      <c r="AA161">
        <v>161</v>
      </c>
      <c r="AC161">
        <v>52</v>
      </c>
      <c r="AD161">
        <v>5</v>
      </c>
      <c r="AF161" s="41"/>
      <c r="AG161" s="41"/>
      <c r="AH161" s="41"/>
      <c r="AI161" s="41"/>
      <c r="AP161" s="56"/>
      <c r="AR161" s="1"/>
      <c r="AS161" s="1"/>
      <c r="AU161" t="s">
        <v>53</v>
      </c>
      <c r="BA161" t="s">
        <v>53</v>
      </c>
    </row>
    <row r="162" spans="2:56" x14ac:dyDescent="0.25">
      <c r="B162" t="s">
        <v>246</v>
      </c>
      <c r="C162">
        <v>5</v>
      </c>
      <c r="E162">
        <v>1</v>
      </c>
      <c r="F162">
        <v>40.299999999999997</v>
      </c>
      <c r="H162">
        <v>2</v>
      </c>
      <c r="N162" t="s">
        <v>246</v>
      </c>
      <c r="O162">
        <v>20</v>
      </c>
      <c r="P162">
        <v>4</v>
      </c>
      <c r="Q162">
        <v>5</v>
      </c>
      <c r="S162" s="22">
        <f t="shared" si="293"/>
        <v>1.25</v>
      </c>
      <c r="T162" s="22">
        <f t="shared" si="294"/>
        <v>1</v>
      </c>
      <c r="U162" s="22">
        <f t="shared" si="295"/>
        <v>0</v>
      </c>
      <c r="X162" t="s">
        <v>224</v>
      </c>
      <c r="Y162">
        <v>1999</v>
      </c>
      <c r="Z162" t="s">
        <v>211</v>
      </c>
      <c r="AA162">
        <v>146</v>
      </c>
      <c r="AB162">
        <v>170.56</v>
      </c>
      <c r="AC162">
        <v>42</v>
      </c>
      <c r="AD162">
        <v>3</v>
      </c>
      <c r="AF162" s="70"/>
      <c r="AG162" s="70"/>
      <c r="AH162" s="70"/>
      <c r="AI162" s="70"/>
      <c r="AJ162" s="69">
        <f>(AA162-AA161)/AA161</f>
        <v>-9.3167701863354033E-2</v>
      </c>
      <c r="AK162" s="69"/>
      <c r="AL162" s="69">
        <f t="shared" ref="AL162:AL163" si="357">(AC162-AC161)/AC161</f>
        <v>-0.19230769230769232</v>
      </c>
      <c r="AM162" s="69"/>
      <c r="AN162" s="69">
        <f t="shared" ref="AN162:AN163" si="358">(AD162-AD161)/AD161</f>
        <v>-0.4</v>
      </c>
      <c r="AP162" s="56"/>
      <c r="AU162" t="s">
        <v>53</v>
      </c>
      <c r="BA162" t="s">
        <v>53</v>
      </c>
      <c r="BD162" s="152"/>
    </row>
    <row r="163" spans="2:56" x14ac:dyDescent="0.25">
      <c r="B163" t="s">
        <v>134</v>
      </c>
      <c r="C163">
        <v>2230</v>
      </c>
      <c r="E163">
        <v>548</v>
      </c>
      <c r="F163">
        <v>3262.8</v>
      </c>
      <c r="H163">
        <v>147</v>
      </c>
      <c r="K163">
        <v>43</v>
      </c>
      <c r="N163" t="s">
        <v>134</v>
      </c>
      <c r="O163">
        <v>3462</v>
      </c>
      <c r="P163">
        <v>898</v>
      </c>
      <c r="Q163">
        <v>633</v>
      </c>
      <c r="S163" s="22">
        <f t="shared" si="293"/>
        <v>2.4832962138084631</v>
      </c>
      <c r="T163" s="22">
        <f t="shared" si="294"/>
        <v>3.522906793048973</v>
      </c>
      <c r="U163" s="22">
        <f t="shared" si="295"/>
        <v>4.7884187082405348E-2</v>
      </c>
      <c r="X163" t="s">
        <v>224</v>
      </c>
      <c r="Y163">
        <v>2009</v>
      </c>
      <c r="Z163" t="s">
        <v>211</v>
      </c>
      <c r="AA163">
        <v>125.2</v>
      </c>
      <c r="AB163">
        <v>173.12</v>
      </c>
      <c r="AC163">
        <v>33.9</v>
      </c>
      <c r="AD163">
        <v>4.3</v>
      </c>
      <c r="AF163" s="71">
        <f>AA163-AA162</f>
        <v>-20.799999999999997</v>
      </c>
      <c r="AG163" s="71">
        <f t="shared" ref="AG163" si="359">AB163-AB162</f>
        <v>2.5600000000000023</v>
      </c>
      <c r="AH163" s="71">
        <f t="shared" ref="AH163" si="360">AC163-AC162</f>
        <v>-8.1000000000000014</v>
      </c>
      <c r="AI163" s="71">
        <f t="shared" ref="AI163" si="361">AD163-AD162</f>
        <v>1.2999999999999998</v>
      </c>
      <c r="AJ163" s="69">
        <f>(AA163-AA162)/AA162</f>
        <v>-0.1424657534246575</v>
      </c>
      <c r="AK163" s="69">
        <f t="shared" ref="AK163" si="362">(AB163-AB162)/AB162</f>
        <v>1.5009380863039413E-2</v>
      </c>
      <c r="AL163" s="69">
        <f t="shared" si="357"/>
        <v>-0.19285714285714289</v>
      </c>
      <c r="AM163" s="69"/>
      <c r="AN163" s="69">
        <f t="shared" si="358"/>
        <v>0.43333333333333329</v>
      </c>
      <c r="AP163" s="56">
        <f t="shared" si="343"/>
        <v>-0.10535430798094975</v>
      </c>
      <c r="AQ163">
        <f>(AB163-AB162)/(AA163-AA162)</f>
        <v>-0.12307692307692321</v>
      </c>
      <c r="AR163">
        <f>(AB163-AB162)/(AC163-AC162)</f>
        <v>-0.3160493827160496</v>
      </c>
      <c r="AS163">
        <f>(AB163-AB162)/(AD163-AD162)</f>
        <v>1.9692307692307713</v>
      </c>
      <c r="AU163" t="s">
        <v>53</v>
      </c>
      <c r="AV163">
        <v>-0.10535430798094975</v>
      </c>
      <c r="AW163">
        <v>-0.12307692307692321</v>
      </c>
      <c r="AX163">
        <v>-0.3160493827160496</v>
      </c>
      <c r="AY163">
        <v>1.9692307692307713</v>
      </c>
      <c r="BA163" t="s">
        <v>53</v>
      </c>
      <c r="BD163" s="152">
        <f t="shared" si="311"/>
        <v>1.5009380863039413E-2</v>
      </c>
    </row>
    <row r="164" spans="2:56" x14ac:dyDescent="0.25">
      <c r="B164" t="s">
        <v>247</v>
      </c>
      <c r="C164">
        <v>1150</v>
      </c>
      <c r="E164">
        <v>260</v>
      </c>
      <c r="F164">
        <v>28868.2</v>
      </c>
      <c r="H164">
        <v>700</v>
      </c>
      <c r="N164" t="s">
        <v>247</v>
      </c>
      <c r="O164">
        <v>6703</v>
      </c>
      <c r="P164">
        <v>5866</v>
      </c>
      <c r="Q164">
        <v>4914</v>
      </c>
      <c r="S164" s="22">
        <f t="shared" si="293"/>
        <v>0.19604500511421752</v>
      </c>
      <c r="T164" s="22">
        <f t="shared" si="294"/>
        <v>0.23402523402523404</v>
      </c>
      <c r="U164" s="22">
        <f t="shared" si="295"/>
        <v>0</v>
      </c>
      <c r="X164" t="s">
        <v>64</v>
      </c>
      <c r="Y164">
        <v>1989</v>
      </c>
      <c r="Z164" t="s">
        <v>211</v>
      </c>
      <c r="AF164" s="41"/>
      <c r="AG164" s="41"/>
      <c r="AH164" s="41"/>
      <c r="AI164" s="41"/>
      <c r="AP164" s="56"/>
      <c r="AR164" s="1"/>
      <c r="AS164" s="1"/>
      <c r="AU164" t="s">
        <v>54</v>
      </c>
      <c r="BA164" t="s">
        <v>54</v>
      </c>
    </row>
    <row r="165" spans="2:56" x14ac:dyDescent="0.25">
      <c r="B165" t="s">
        <v>135</v>
      </c>
      <c r="C165">
        <v>20900</v>
      </c>
      <c r="E165">
        <v>3800</v>
      </c>
      <c r="F165">
        <v>17760.599999999999</v>
      </c>
      <c r="H165">
        <v>100</v>
      </c>
      <c r="K165">
        <v>67</v>
      </c>
      <c r="N165" t="s">
        <v>135</v>
      </c>
      <c r="O165">
        <v>6342</v>
      </c>
      <c r="P165">
        <v>2479</v>
      </c>
      <c r="Q165">
        <v>1922</v>
      </c>
      <c r="S165" s="22">
        <f t="shared" si="293"/>
        <v>8.4308188785800731</v>
      </c>
      <c r="T165" s="22">
        <f t="shared" si="294"/>
        <v>10.874089490114464</v>
      </c>
      <c r="U165" s="22">
        <f t="shared" si="295"/>
        <v>2.7027027027027029E-2</v>
      </c>
      <c r="X165" t="s">
        <v>64</v>
      </c>
      <c r="Y165">
        <v>1999</v>
      </c>
      <c r="Z165" t="s">
        <v>211</v>
      </c>
      <c r="AA165">
        <v>4282</v>
      </c>
      <c r="AB165">
        <v>2636.2</v>
      </c>
      <c r="AC165">
        <v>76</v>
      </c>
      <c r="AD165">
        <v>950</v>
      </c>
      <c r="AF165" s="70"/>
      <c r="AG165" s="70"/>
      <c r="AH165" s="70"/>
      <c r="AI165" s="70"/>
      <c r="AJ165" s="69" t="e">
        <f t="shared" ref="AJ165:AJ166" si="363">(AA165-AA164)/AA164</f>
        <v>#DIV/0!</v>
      </c>
      <c r="AK165" s="69"/>
      <c r="AL165" s="69" t="e">
        <f t="shared" ref="AL165:AL166" si="364">(AC165-AC164)/AC164</f>
        <v>#DIV/0!</v>
      </c>
      <c r="AM165" s="69"/>
      <c r="AN165" s="69" t="e">
        <f t="shared" ref="AN165:AN166" si="365">(AD165-AD164)/AD164</f>
        <v>#DIV/0!</v>
      </c>
      <c r="AP165" s="56"/>
      <c r="AU165" t="s">
        <v>54</v>
      </c>
      <c r="BA165" t="s">
        <v>54</v>
      </c>
      <c r="BD165" s="152"/>
    </row>
    <row r="166" spans="2:56" x14ac:dyDescent="0.25">
      <c r="B166" t="s">
        <v>136</v>
      </c>
      <c r="C166">
        <v>21440</v>
      </c>
      <c r="E166">
        <v>3650</v>
      </c>
      <c r="F166">
        <v>68142</v>
      </c>
      <c r="H166">
        <v>790</v>
      </c>
      <c r="K166">
        <v>1196</v>
      </c>
      <c r="N166" t="s">
        <v>136</v>
      </c>
      <c r="O166">
        <v>28765</v>
      </c>
      <c r="P166">
        <v>6744</v>
      </c>
      <c r="Q166">
        <v>7006</v>
      </c>
      <c r="S166" s="22">
        <f t="shared" si="293"/>
        <v>3.1791221826809015</v>
      </c>
      <c r="T166" s="22">
        <f t="shared" si="294"/>
        <v>3.0602340850699399</v>
      </c>
      <c r="U166" s="22">
        <f t="shared" si="295"/>
        <v>0.17734282325029657</v>
      </c>
      <c r="X166" t="s">
        <v>64</v>
      </c>
      <c r="Y166">
        <v>2009</v>
      </c>
      <c r="Z166" t="s">
        <v>211</v>
      </c>
      <c r="AA166">
        <v>4239</v>
      </c>
      <c r="AB166">
        <v>2655</v>
      </c>
      <c r="AC166">
        <v>76</v>
      </c>
      <c r="AD166">
        <v>983</v>
      </c>
      <c r="AF166" s="71">
        <f>AA166-AA165</f>
        <v>-43</v>
      </c>
      <c r="AG166" s="71">
        <f t="shared" ref="AG166" si="366">AB166-AB165</f>
        <v>18.800000000000182</v>
      </c>
      <c r="AH166" s="71">
        <f t="shared" ref="AH166" si="367">AC166-AC165</f>
        <v>0</v>
      </c>
      <c r="AI166" s="71">
        <f t="shared" ref="AI166" si="368">AD166-AD165</f>
        <v>33</v>
      </c>
      <c r="AJ166" s="69">
        <f t="shared" si="363"/>
        <v>-1.0042036431574031E-2</v>
      </c>
      <c r="AK166" s="69">
        <f t="shared" ref="AK166" si="369">(AB166-AB165)/AB165</f>
        <v>7.1314771261665215E-3</v>
      </c>
      <c r="AL166" s="69">
        <f t="shared" si="364"/>
        <v>0</v>
      </c>
      <c r="AM166" s="69"/>
      <c r="AN166" s="69">
        <f t="shared" si="365"/>
        <v>3.4736842105263156E-2</v>
      </c>
      <c r="AP166" s="56">
        <f t="shared" si="343"/>
        <v>-0.71016244312197785</v>
      </c>
      <c r="AQ166">
        <f>(AB166-AB165)/(AA166-AA165)</f>
        <v>-0.43720930232558564</v>
      </c>
      <c r="AS166">
        <f>(AB166-AB165)/(AD166-AD165)</f>
        <v>0.56969696969697525</v>
      </c>
      <c r="AU166" t="s">
        <v>54</v>
      </c>
      <c r="AV166">
        <v>-0.71016244312197785</v>
      </c>
      <c r="AW166">
        <v>-0.43720930232558564</v>
      </c>
      <c r="AY166">
        <v>0.56969696969697525</v>
      </c>
      <c r="BA166" t="s">
        <v>54</v>
      </c>
      <c r="BD166" s="152">
        <f t="shared" si="311"/>
        <v>7.1314771261665215E-3</v>
      </c>
    </row>
    <row r="167" spans="2:56" x14ac:dyDescent="0.25">
      <c r="B167" t="s">
        <v>137</v>
      </c>
      <c r="C167">
        <v>11950</v>
      </c>
      <c r="E167">
        <v>5400</v>
      </c>
      <c r="F167">
        <v>7610.2</v>
      </c>
      <c r="H167">
        <v>5050</v>
      </c>
      <c r="K167">
        <v>1540</v>
      </c>
      <c r="N167" t="s">
        <v>137</v>
      </c>
      <c r="O167">
        <v>91703</v>
      </c>
      <c r="P167">
        <v>47056</v>
      </c>
      <c r="Q167">
        <v>31274</v>
      </c>
      <c r="S167" s="22">
        <f t="shared" si="293"/>
        <v>0.25395273716422984</v>
      </c>
      <c r="T167" s="22">
        <f t="shared" si="294"/>
        <v>0.38210654217560913</v>
      </c>
      <c r="U167" s="22">
        <f t="shared" si="295"/>
        <v>3.2726963617817066E-2</v>
      </c>
      <c r="X167" t="s">
        <v>65</v>
      </c>
      <c r="Y167">
        <v>1989</v>
      </c>
      <c r="Z167" t="s">
        <v>211</v>
      </c>
      <c r="AA167">
        <v>6749</v>
      </c>
      <c r="AC167">
        <v>132</v>
      </c>
      <c r="AD167">
        <v>1641</v>
      </c>
      <c r="AF167" s="41"/>
      <c r="AG167" s="41"/>
      <c r="AH167" s="41"/>
      <c r="AI167" s="41"/>
      <c r="AP167" s="1"/>
      <c r="AQ167" s="1"/>
      <c r="AR167" s="1"/>
      <c r="AS167" s="1"/>
      <c r="AU167" t="s">
        <v>223</v>
      </c>
      <c r="BA167" t="s">
        <v>223</v>
      </c>
    </row>
    <row r="168" spans="2:56" x14ac:dyDescent="0.25">
      <c r="B168" t="s">
        <v>248</v>
      </c>
      <c r="F168">
        <v>3.5</v>
      </c>
      <c r="J168">
        <v>12011</v>
      </c>
      <c r="S168" s="22" t="e">
        <f t="shared" si="293"/>
        <v>#DIV/0!</v>
      </c>
      <c r="T168" s="22" t="e">
        <f t="shared" si="294"/>
        <v>#DIV/0!</v>
      </c>
      <c r="U168" s="22" t="e">
        <f t="shared" si="295"/>
        <v>#DIV/0!</v>
      </c>
      <c r="X168" t="s">
        <v>65</v>
      </c>
      <c r="Y168">
        <v>1999</v>
      </c>
      <c r="Z168" t="s">
        <v>211</v>
      </c>
      <c r="AF168" s="70"/>
      <c r="AG168" s="70"/>
      <c r="AH168" s="70"/>
      <c r="AI168" s="70"/>
      <c r="AJ168" s="69">
        <f>(AA168-AA167)/AA167</f>
        <v>-1</v>
      </c>
      <c r="AK168" s="69"/>
      <c r="AL168" s="69">
        <f t="shared" ref="AL168:AL169" si="370">(AC168-AC167)/AC167</f>
        <v>-1</v>
      </c>
      <c r="AM168" s="69"/>
      <c r="AN168" s="69">
        <f t="shared" ref="AN168:AN169" si="371">(AD168-AD167)/AD167</f>
        <v>-1</v>
      </c>
      <c r="AU168" t="s">
        <v>223</v>
      </c>
      <c r="BA168" t="s">
        <v>223</v>
      </c>
      <c r="BD168" s="152"/>
    </row>
    <row r="169" spans="2:56" x14ac:dyDescent="0.25">
      <c r="B169" t="s">
        <v>138</v>
      </c>
      <c r="C169">
        <v>16119</v>
      </c>
      <c r="E169">
        <v>12539</v>
      </c>
      <c r="F169">
        <v>9309.6</v>
      </c>
      <c r="H169">
        <v>400</v>
      </c>
      <c r="K169">
        <v>116</v>
      </c>
      <c r="N169" t="s">
        <v>138</v>
      </c>
      <c r="O169">
        <v>38249</v>
      </c>
      <c r="P169">
        <v>14905</v>
      </c>
      <c r="Q169">
        <v>5798</v>
      </c>
      <c r="S169" s="22">
        <f t="shared" si="293"/>
        <v>1.081449178128145</v>
      </c>
      <c r="T169" s="22">
        <f t="shared" si="294"/>
        <v>2.7800965850293204</v>
      </c>
      <c r="U169" s="22">
        <f t="shared" si="295"/>
        <v>7.7826232807782624E-3</v>
      </c>
      <c r="X169" t="s">
        <v>65</v>
      </c>
      <c r="Y169">
        <v>2009</v>
      </c>
      <c r="Z169" t="s">
        <v>211</v>
      </c>
      <c r="AF169" s="71">
        <f>AA169-AA168</f>
        <v>0</v>
      </c>
      <c r="AG169" s="71">
        <f t="shared" ref="AG169" si="372">AB169-AB168</f>
        <v>0</v>
      </c>
      <c r="AH169" s="71">
        <f t="shared" ref="AH169" si="373">AC169-AC168</f>
        <v>0</v>
      </c>
      <c r="AI169" s="71">
        <f t="shared" ref="AI169" si="374">AD169-AD168</f>
        <v>0</v>
      </c>
      <c r="AJ169" s="69" t="e">
        <f>(AA169-AA168)/AA168</f>
        <v>#DIV/0!</v>
      </c>
      <c r="AK169" s="69" t="e">
        <f t="shared" ref="AK169" si="375">(AB169-AB168)/AB168</f>
        <v>#DIV/0!</v>
      </c>
      <c r="AL169" s="69" t="e">
        <f t="shared" si="370"/>
        <v>#DIV/0!</v>
      </c>
      <c r="AM169" s="69"/>
      <c r="AN169" s="69" t="e">
        <f t="shared" si="371"/>
        <v>#DIV/0!</v>
      </c>
      <c r="AP169" s="56"/>
      <c r="AU169" t="s">
        <v>223</v>
      </c>
      <c r="BA169" t="s">
        <v>223</v>
      </c>
      <c r="BD169" s="152"/>
    </row>
    <row r="170" spans="2:56" x14ac:dyDescent="0.25">
      <c r="B170" t="s">
        <v>139</v>
      </c>
      <c r="C170">
        <v>3684</v>
      </c>
      <c r="E170">
        <v>1125</v>
      </c>
      <c r="F170">
        <v>3452.2</v>
      </c>
      <c r="H170">
        <v>778</v>
      </c>
      <c r="K170">
        <v>584</v>
      </c>
      <c r="N170" t="s">
        <v>139</v>
      </c>
      <c r="O170">
        <v>10657</v>
      </c>
      <c r="P170">
        <v>4252</v>
      </c>
      <c r="Q170">
        <v>1134</v>
      </c>
      <c r="S170" s="22">
        <f t="shared" si="293"/>
        <v>0.86641580432737531</v>
      </c>
      <c r="T170" s="22">
        <f t="shared" si="294"/>
        <v>3.2486772486772488</v>
      </c>
      <c r="U170" s="22">
        <f t="shared" si="295"/>
        <v>0.13734713076199437</v>
      </c>
      <c r="X170" t="s">
        <v>66</v>
      </c>
      <c r="Y170">
        <v>1989</v>
      </c>
      <c r="Z170" t="s">
        <v>211</v>
      </c>
      <c r="AA170">
        <v>2515</v>
      </c>
      <c r="AC170">
        <v>180</v>
      </c>
      <c r="AD170">
        <v>50</v>
      </c>
      <c r="AF170" s="41"/>
      <c r="AG170" s="41"/>
      <c r="AH170" s="41"/>
      <c r="AI170" s="41"/>
      <c r="AP170" s="56"/>
      <c r="AR170" s="1"/>
      <c r="AS170" s="1"/>
      <c r="AU170" t="s">
        <v>55</v>
      </c>
      <c r="BA170" t="s">
        <v>55</v>
      </c>
    </row>
    <row r="171" spans="2:56" x14ac:dyDescent="0.25">
      <c r="B171" t="s">
        <v>249</v>
      </c>
      <c r="C171">
        <v>190</v>
      </c>
      <c r="E171">
        <v>60</v>
      </c>
      <c r="F171">
        <v>543.20000000000005</v>
      </c>
      <c r="H171">
        <v>40</v>
      </c>
      <c r="K171">
        <v>22</v>
      </c>
      <c r="N171" t="s">
        <v>249</v>
      </c>
      <c r="O171">
        <v>3754</v>
      </c>
      <c r="P171">
        <v>51</v>
      </c>
      <c r="Q171">
        <v>60</v>
      </c>
      <c r="S171" s="22">
        <f t="shared" si="293"/>
        <v>3.7254901960784315</v>
      </c>
      <c r="T171" s="22">
        <f t="shared" si="294"/>
        <v>3.1666666666666665</v>
      </c>
      <c r="U171" s="22">
        <f t="shared" si="295"/>
        <v>0.43137254901960786</v>
      </c>
      <c r="X171" t="s">
        <v>66</v>
      </c>
      <c r="Y171">
        <v>1999</v>
      </c>
      <c r="Z171" t="s">
        <v>211</v>
      </c>
      <c r="AA171">
        <v>2850</v>
      </c>
      <c r="AB171">
        <v>7059.8</v>
      </c>
      <c r="AC171">
        <v>200</v>
      </c>
      <c r="AD171">
        <v>50</v>
      </c>
      <c r="AF171" s="70"/>
      <c r="AG171" s="70"/>
      <c r="AH171" s="70"/>
      <c r="AI171" s="70"/>
      <c r="AJ171" s="69">
        <f>(AA171-AA170)/AA170</f>
        <v>0.13320079522862824</v>
      </c>
      <c r="AK171" s="69"/>
      <c r="AL171" s="69">
        <f t="shared" ref="AL171:AL172" si="376">(AC171-AC170)/AC170</f>
        <v>0.1111111111111111</v>
      </c>
      <c r="AM171" s="69"/>
      <c r="AN171" s="69">
        <f t="shared" ref="AN171:AN172" si="377">(AD171-AD170)/AD170</f>
        <v>0</v>
      </c>
      <c r="AP171" s="56"/>
      <c r="AU171" t="s">
        <v>55</v>
      </c>
      <c r="BA171" t="s">
        <v>55</v>
      </c>
      <c r="BD171" s="152"/>
    </row>
    <row r="172" spans="2:56" x14ac:dyDescent="0.25">
      <c r="B172" t="s">
        <v>250</v>
      </c>
      <c r="C172">
        <v>65</v>
      </c>
      <c r="E172">
        <v>12</v>
      </c>
      <c r="F172">
        <v>0</v>
      </c>
      <c r="H172">
        <v>3</v>
      </c>
      <c r="K172">
        <v>13</v>
      </c>
      <c r="N172" t="s">
        <v>250</v>
      </c>
      <c r="O172">
        <v>1598</v>
      </c>
      <c r="P172">
        <v>68</v>
      </c>
      <c r="Q172">
        <v>13</v>
      </c>
      <c r="S172" s="22">
        <f t="shared" si="293"/>
        <v>0.95588235294117652</v>
      </c>
      <c r="T172" s="22">
        <f t="shared" si="294"/>
        <v>5</v>
      </c>
      <c r="U172" s="22">
        <f t="shared" si="295"/>
        <v>0.19117647058823528</v>
      </c>
      <c r="X172" t="s">
        <v>66</v>
      </c>
      <c r="Y172">
        <v>2009</v>
      </c>
      <c r="Z172" t="s">
        <v>211</v>
      </c>
      <c r="AA172">
        <v>2905</v>
      </c>
      <c r="AB172">
        <v>5792.6</v>
      </c>
      <c r="AC172">
        <v>205</v>
      </c>
      <c r="AD172">
        <v>50</v>
      </c>
      <c r="AF172" s="71">
        <f>AA172-AA171</f>
        <v>55</v>
      </c>
      <c r="AG172" s="71">
        <f t="shared" ref="AG172" si="378">AB172-AB171</f>
        <v>-1267.1999999999998</v>
      </c>
      <c r="AH172" s="71">
        <f t="shared" ref="AH172" si="379">AC172-AC171</f>
        <v>5</v>
      </c>
      <c r="AI172" s="71">
        <f t="shared" ref="AI172" si="380">AD172-AD171</f>
        <v>0</v>
      </c>
      <c r="AJ172" s="69">
        <f>(AA172-AA171)/AA171</f>
        <v>1.9298245614035089E-2</v>
      </c>
      <c r="AK172" s="69">
        <f t="shared" ref="AK172" si="381">(AB172-AB171)/AB171</f>
        <v>-0.17949516983483949</v>
      </c>
      <c r="AL172" s="69">
        <f t="shared" si="376"/>
        <v>2.5000000000000001E-2</v>
      </c>
      <c r="AM172" s="69"/>
      <c r="AN172" s="69">
        <f t="shared" si="377"/>
        <v>0</v>
      </c>
      <c r="AP172" s="56">
        <f t="shared" ref="AP172:AP184" si="382">AK172/AJ172</f>
        <v>-9.3011133459871367</v>
      </c>
      <c r="AQ172">
        <f>(AB172-AB171)/(AA172-AA171)</f>
        <v>-23.039999999999996</v>
      </c>
      <c r="AR172">
        <f>(AB172-AB171)/(AC172-AC171)</f>
        <v>-253.43999999999997</v>
      </c>
      <c r="AU172" t="s">
        <v>55</v>
      </c>
      <c r="AV172">
        <v>-9.3011133459871367</v>
      </c>
      <c r="AW172">
        <v>-23.039999999999996</v>
      </c>
      <c r="AX172">
        <v>-253.43999999999997</v>
      </c>
      <c r="BA172" t="s">
        <v>55</v>
      </c>
      <c r="BB172">
        <v>-9.3011133459871367</v>
      </c>
      <c r="BC172">
        <v>-23.039999999999996</v>
      </c>
      <c r="BD172" s="152">
        <f t="shared" si="311"/>
        <v>-0.17949516983483949</v>
      </c>
    </row>
    <row r="173" spans="2:56" x14ac:dyDescent="0.25">
      <c r="B173" t="s">
        <v>140</v>
      </c>
      <c r="C173">
        <v>1854</v>
      </c>
      <c r="E173">
        <v>1595</v>
      </c>
      <c r="F173">
        <v>6228.6</v>
      </c>
      <c r="H173">
        <v>201</v>
      </c>
      <c r="K173">
        <v>806</v>
      </c>
      <c r="N173" t="s">
        <v>140</v>
      </c>
      <c r="O173">
        <v>47964</v>
      </c>
      <c r="P173">
        <v>8321</v>
      </c>
      <c r="Q173">
        <v>2340</v>
      </c>
      <c r="S173" s="22">
        <f t="shared" si="293"/>
        <v>0.2228097584424949</v>
      </c>
      <c r="T173" s="22">
        <f t="shared" si="294"/>
        <v>0.79230769230769227</v>
      </c>
      <c r="U173" s="22">
        <f t="shared" si="295"/>
        <v>9.6863357769498865E-2</v>
      </c>
      <c r="X173" t="s">
        <v>661</v>
      </c>
      <c r="Y173">
        <v>1989</v>
      </c>
      <c r="Z173" t="s">
        <v>211</v>
      </c>
      <c r="AA173">
        <v>22850</v>
      </c>
      <c r="AC173">
        <v>1150</v>
      </c>
      <c r="AD173">
        <v>15000</v>
      </c>
      <c r="AF173" s="41"/>
      <c r="AG173" s="41"/>
      <c r="AH173" s="41"/>
      <c r="AI173" s="41"/>
      <c r="AP173" s="56"/>
      <c r="AR173" s="1"/>
      <c r="AS173" s="1"/>
      <c r="AU173" t="s">
        <v>56</v>
      </c>
      <c r="BA173" t="s">
        <v>56</v>
      </c>
    </row>
    <row r="174" spans="2:56" x14ac:dyDescent="0.25">
      <c r="B174" t="s">
        <v>141</v>
      </c>
      <c r="C174">
        <v>2472</v>
      </c>
      <c r="D174">
        <v>228</v>
      </c>
      <c r="E174">
        <v>1817</v>
      </c>
      <c r="F174">
        <v>381.4</v>
      </c>
      <c r="H174">
        <v>301</v>
      </c>
      <c r="J174">
        <v>30.9</v>
      </c>
      <c r="K174">
        <v>228.3</v>
      </c>
      <c r="N174" t="s">
        <v>141</v>
      </c>
      <c r="O174">
        <v>3603</v>
      </c>
      <c r="P174">
        <v>1943</v>
      </c>
      <c r="Q174">
        <v>559</v>
      </c>
      <c r="S174" s="22">
        <f t="shared" si="293"/>
        <v>1.2722593926917138</v>
      </c>
      <c r="T174" s="22">
        <f t="shared" si="294"/>
        <v>4.4221824686940963</v>
      </c>
      <c r="U174" s="22">
        <f t="shared" si="295"/>
        <v>0.11749871332990222</v>
      </c>
      <c r="X174" t="s">
        <v>661</v>
      </c>
      <c r="Y174">
        <v>1999</v>
      </c>
      <c r="Z174" t="s">
        <v>211</v>
      </c>
      <c r="AA174">
        <v>22500</v>
      </c>
      <c r="AB174">
        <v>157560.4</v>
      </c>
      <c r="AC174">
        <v>800</v>
      </c>
      <c r="AD174">
        <v>15000</v>
      </c>
      <c r="AF174" s="70"/>
      <c r="AG174" s="70"/>
      <c r="AH174" s="70"/>
      <c r="AI174" s="70"/>
      <c r="AJ174" s="69">
        <f t="shared" ref="AJ174:AJ175" si="383">(AA174-AA173)/AA173</f>
        <v>-1.5317286652078774E-2</v>
      </c>
      <c r="AK174" s="69"/>
      <c r="AL174" s="69">
        <f t="shared" ref="AL174:AL175" si="384">(AC174-AC173)/AC173</f>
        <v>-0.30434782608695654</v>
      </c>
      <c r="AM174" s="69"/>
      <c r="AN174" s="69">
        <f t="shared" ref="AN174:AN175" si="385">(AD174-AD173)/AD173</f>
        <v>0</v>
      </c>
      <c r="AP174" s="56"/>
      <c r="AU174" t="s">
        <v>56</v>
      </c>
      <c r="BA174" t="s">
        <v>56</v>
      </c>
      <c r="BD174" s="152"/>
    </row>
    <row r="175" spans="2:56" x14ac:dyDescent="0.25">
      <c r="B175" t="s">
        <v>251</v>
      </c>
      <c r="C175">
        <v>47.1</v>
      </c>
      <c r="E175">
        <v>32.799999999999997</v>
      </c>
      <c r="F175">
        <v>87.4</v>
      </c>
      <c r="H175">
        <v>2.9</v>
      </c>
      <c r="I175">
        <v>293</v>
      </c>
      <c r="J175">
        <v>7058</v>
      </c>
      <c r="K175">
        <v>9.5</v>
      </c>
      <c r="N175" t="s">
        <v>251</v>
      </c>
      <c r="O175">
        <v>836</v>
      </c>
      <c r="P175">
        <v>52</v>
      </c>
      <c r="Q175">
        <v>14</v>
      </c>
      <c r="S175" s="22">
        <f t="shared" si="293"/>
        <v>0.90576923076923077</v>
      </c>
      <c r="T175" s="22">
        <f t="shared" si="294"/>
        <v>3.3642857142857143</v>
      </c>
      <c r="U175" s="22">
        <f t="shared" si="295"/>
        <v>0.18269230769230768</v>
      </c>
      <c r="X175" t="s">
        <v>661</v>
      </c>
      <c r="Y175">
        <v>2009</v>
      </c>
      <c r="Z175" t="s">
        <v>211</v>
      </c>
      <c r="AA175">
        <v>22450</v>
      </c>
      <c r="AB175">
        <v>154446.39999999999</v>
      </c>
      <c r="AC175">
        <v>750</v>
      </c>
      <c r="AD175">
        <v>15000</v>
      </c>
      <c r="AF175" s="71">
        <f>AA175-AA174</f>
        <v>-50</v>
      </c>
      <c r="AG175" s="71">
        <f t="shared" ref="AG175" si="386">AB175-AB174</f>
        <v>-3114</v>
      </c>
      <c r="AH175" s="71">
        <f t="shared" ref="AH175" si="387">AC175-AC174</f>
        <v>-50</v>
      </c>
      <c r="AI175" s="71">
        <f t="shared" ref="AI175" si="388">AD175-AD174</f>
        <v>0</v>
      </c>
      <c r="AJ175" s="69">
        <f t="shared" si="383"/>
        <v>-2.2222222222222222E-3</v>
      </c>
      <c r="AK175" s="69">
        <f t="shared" ref="AK175" si="389">(AB175-AB174)/AB174</f>
        <v>-1.9763849292081005E-2</v>
      </c>
      <c r="AL175" s="69">
        <f t="shared" si="384"/>
        <v>-6.25E-2</v>
      </c>
      <c r="AM175" s="69"/>
      <c r="AN175" s="69">
        <f t="shared" si="385"/>
        <v>0</v>
      </c>
      <c r="AP175" s="56">
        <f t="shared" si="382"/>
        <v>8.8937321814364516</v>
      </c>
      <c r="AQ175">
        <f>(AB175-AB174)/(AA175-AA174)</f>
        <v>62.28</v>
      </c>
      <c r="AR175">
        <f>(AB175-AB174)/(AC175-AC174)</f>
        <v>62.28</v>
      </c>
      <c r="AU175" t="s">
        <v>56</v>
      </c>
      <c r="AV175">
        <v>8.8937321814364516</v>
      </c>
      <c r="AW175">
        <v>62.28</v>
      </c>
      <c r="AX175">
        <v>62.28</v>
      </c>
      <c r="BA175" t="s">
        <v>56</v>
      </c>
      <c r="BB175">
        <v>8.8937321814364516</v>
      </c>
      <c r="BC175">
        <v>62.28</v>
      </c>
      <c r="BD175" s="152">
        <f t="shared" si="311"/>
        <v>-1.9763849292081005E-2</v>
      </c>
    </row>
    <row r="176" spans="2:56" x14ac:dyDescent="0.25">
      <c r="B176" t="s">
        <v>142</v>
      </c>
      <c r="C176">
        <v>13523</v>
      </c>
      <c r="D176">
        <v>296</v>
      </c>
      <c r="E176">
        <v>8789</v>
      </c>
      <c r="F176">
        <v>6536.6</v>
      </c>
      <c r="G176">
        <v>3</v>
      </c>
      <c r="H176">
        <v>362</v>
      </c>
      <c r="K176">
        <v>3157</v>
      </c>
      <c r="N176" t="s">
        <v>142</v>
      </c>
      <c r="O176">
        <v>21537</v>
      </c>
      <c r="P176">
        <v>9288</v>
      </c>
      <c r="Q176">
        <v>1901</v>
      </c>
      <c r="S176" s="22">
        <f t="shared" si="293"/>
        <v>1.4559646856158484</v>
      </c>
      <c r="T176" s="22">
        <f t="shared" si="294"/>
        <v>7.1136244082062072</v>
      </c>
      <c r="U176" s="22">
        <f t="shared" si="295"/>
        <v>0.339900947459087</v>
      </c>
      <c r="X176" t="s">
        <v>225</v>
      </c>
      <c r="Y176">
        <v>1989</v>
      </c>
      <c r="Z176" t="s">
        <v>211</v>
      </c>
      <c r="AA176">
        <v>2774</v>
      </c>
      <c r="AC176">
        <v>10</v>
      </c>
      <c r="AD176">
        <v>219</v>
      </c>
      <c r="AF176" s="41"/>
      <c r="AG176" s="41"/>
      <c r="AH176" s="41"/>
      <c r="AI176" s="41"/>
      <c r="AP176" s="1"/>
      <c r="AQ176" s="1"/>
      <c r="AR176" s="1"/>
      <c r="AS176" s="1"/>
      <c r="AU176" t="s">
        <v>57</v>
      </c>
      <c r="BA176" t="s">
        <v>57</v>
      </c>
    </row>
    <row r="177" spans="2:56" x14ac:dyDescent="0.25">
      <c r="B177" t="s">
        <v>143</v>
      </c>
      <c r="C177">
        <v>215561</v>
      </c>
      <c r="E177">
        <v>121750</v>
      </c>
      <c r="F177">
        <v>809030</v>
      </c>
      <c r="H177">
        <v>1791</v>
      </c>
      <c r="K177">
        <v>4300</v>
      </c>
      <c r="N177" t="s">
        <v>143</v>
      </c>
      <c r="O177">
        <v>143064</v>
      </c>
      <c r="P177">
        <v>38505</v>
      </c>
      <c r="Q177">
        <v>11818</v>
      </c>
      <c r="S177" s="22">
        <f t="shared" si="293"/>
        <v>5.5982599662381505</v>
      </c>
      <c r="T177" s="22">
        <f t="shared" si="294"/>
        <v>18.240057539346758</v>
      </c>
      <c r="U177" s="22">
        <f t="shared" si="295"/>
        <v>0.1116738085962862</v>
      </c>
      <c r="X177" t="s">
        <v>225</v>
      </c>
      <c r="Y177">
        <v>1999</v>
      </c>
      <c r="Z177" t="s">
        <v>211</v>
      </c>
      <c r="AA177">
        <v>2644</v>
      </c>
      <c r="AB177">
        <v>481.9</v>
      </c>
      <c r="AC177">
        <v>8</v>
      </c>
      <c r="AD177">
        <v>342</v>
      </c>
      <c r="AF177" s="70"/>
      <c r="AG177" s="70"/>
      <c r="AH177" s="70"/>
      <c r="AI177" s="70"/>
      <c r="AJ177" s="69">
        <f t="shared" ref="AJ177:AJ178" si="390">(AA177-AA176)/AA176</f>
        <v>-4.686373467916366E-2</v>
      </c>
      <c r="AK177" s="69"/>
      <c r="AL177" s="69">
        <f t="shared" ref="AL177:AL178" si="391">(AC177-AC176)/AC176</f>
        <v>-0.2</v>
      </c>
      <c r="AM177" s="69"/>
      <c r="AN177" s="69"/>
      <c r="AU177" t="s">
        <v>57</v>
      </c>
      <c r="BA177" t="s">
        <v>57</v>
      </c>
      <c r="BD177" s="152"/>
    </row>
    <row r="178" spans="2:56" x14ac:dyDescent="0.25">
      <c r="B178" t="s">
        <v>144</v>
      </c>
      <c r="C178">
        <v>2000</v>
      </c>
      <c r="E178">
        <v>1300</v>
      </c>
      <c r="F178">
        <v>425</v>
      </c>
      <c r="H178">
        <v>280</v>
      </c>
      <c r="K178">
        <v>9</v>
      </c>
      <c r="N178" t="s">
        <v>144</v>
      </c>
      <c r="O178">
        <v>10311</v>
      </c>
      <c r="P178">
        <v>8390</v>
      </c>
      <c r="Q178">
        <v>9231</v>
      </c>
      <c r="S178" s="22">
        <f t="shared" si="293"/>
        <v>0.23837902264600716</v>
      </c>
      <c r="T178" s="22">
        <f t="shared" si="294"/>
        <v>0.21666125013541329</v>
      </c>
      <c r="U178" s="22">
        <f t="shared" si="295"/>
        <v>1.0727056019070322E-3</v>
      </c>
      <c r="X178" t="s">
        <v>225</v>
      </c>
      <c r="Y178">
        <v>2009</v>
      </c>
      <c r="Z178" t="s">
        <v>211</v>
      </c>
      <c r="AA178">
        <v>2634</v>
      </c>
      <c r="AB178">
        <v>542</v>
      </c>
      <c r="AC178">
        <v>6</v>
      </c>
      <c r="AD178">
        <v>197</v>
      </c>
      <c r="AF178" s="71">
        <f>AA178-AA177</f>
        <v>-10</v>
      </c>
      <c r="AG178" s="71">
        <f t="shared" ref="AG178" si="392">AB178-AB177</f>
        <v>60.100000000000023</v>
      </c>
      <c r="AH178" s="71">
        <f t="shared" ref="AH178" si="393">AC178-AC177</f>
        <v>-2</v>
      </c>
      <c r="AI178" s="71">
        <f t="shared" ref="AI178" si="394">AD178-AD177</f>
        <v>-145</v>
      </c>
      <c r="AJ178" s="69">
        <f t="shared" si="390"/>
        <v>-3.7821482602118004E-3</v>
      </c>
      <c r="AK178" s="69">
        <f t="shared" ref="AK178" si="395">(AB178-AB177)/AB177</f>
        <v>0.12471467109358793</v>
      </c>
      <c r="AL178" s="69">
        <f t="shared" si="391"/>
        <v>-0.25</v>
      </c>
      <c r="AM178" s="69"/>
      <c r="AN178" s="69"/>
      <c r="AP178" s="56">
        <f>AK178/AJ178</f>
        <v>-32.974559037144644</v>
      </c>
      <c r="AQ178">
        <f>(AB178-AB177)/(AA178-AA177)</f>
        <v>-6.0100000000000025</v>
      </c>
      <c r="AR178">
        <f>(AB178-AB177)/(AC178-AC177)</f>
        <v>-30.050000000000011</v>
      </c>
      <c r="AS178">
        <f>(AB178-AB177)/(AD178-AD177)</f>
        <v>-0.41448275862068984</v>
      </c>
      <c r="AU178" t="s">
        <v>57</v>
      </c>
      <c r="BA178" t="s">
        <v>57</v>
      </c>
      <c r="BD178" s="152">
        <f t="shared" si="311"/>
        <v>0.12471467109358793</v>
      </c>
    </row>
    <row r="179" spans="2:56" x14ac:dyDescent="0.25">
      <c r="B179" t="s">
        <v>252</v>
      </c>
      <c r="C179">
        <v>12</v>
      </c>
      <c r="E179">
        <v>4</v>
      </c>
      <c r="F179">
        <v>2</v>
      </c>
      <c r="I179">
        <v>0.4</v>
      </c>
      <c r="J179">
        <v>4</v>
      </c>
      <c r="N179" t="s">
        <v>252</v>
      </c>
      <c r="O179">
        <v>4</v>
      </c>
      <c r="P179">
        <v>3</v>
      </c>
      <c r="Q179">
        <v>2</v>
      </c>
      <c r="S179" s="22">
        <f t="shared" si="293"/>
        <v>4</v>
      </c>
      <c r="T179" s="22">
        <f t="shared" si="294"/>
        <v>6</v>
      </c>
      <c r="U179" s="22">
        <f t="shared" si="295"/>
        <v>0</v>
      </c>
      <c r="X179" t="s">
        <v>226</v>
      </c>
      <c r="Y179">
        <v>1989</v>
      </c>
      <c r="Z179" t="s">
        <v>211</v>
      </c>
      <c r="AA179">
        <v>1301</v>
      </c>
      <c r="AD179">
        <v>1300</v>
      </c>
      <c r="AF179" s="41"/>
      <c r="AG179" s="41"/>
      <c r="AH179" s="41"/>
      <c r="AI179" s="41"/>
      <c r="AP179" s="56"/>
      <c r="AR179" s="1"/>
      <c r="AS179" s="1"/>
      <c r="AU179" t="s">
        <v>58</v>
      </c>
      <c r="BA179" t="s">
        <v>58</v>
      </c>
    </row>
    <row r="180" spans="2:56" x14ac:dyDescent="0.25">
      <c r="B180" t="s">
        <v>145</v>
      </c>
      <c r="C180">
        <v>5.5</v>
      </c>
      <c r="D180">
        <v>0.4</v>
      </c>
      <c r="E180">
        <v>4</v>
      </c>
      <c r="F180">
        <v>11</v>
      </c>
      <c r="H180">
        <v>0.2</v>
      </c>
      <c r="K180">
        <v>0.5</v>
      </c>
      <c r="N180" t="s">
        <v>145</v>
      </c>
      <c r="O180">
        <v>52</v>
      </c>
      <c r="P180">
        <v>35</v>
      </c>
      <c r="Q180">
        <v>11</v>
      </c>
      <c r="S180" s="22">
        <f t="shared" si="293"/>
        <v>0.15714285714285714</v>
      </c>
      <c r="T180" s="22">
        <f t="shared" si="294"/>
        <v>0.5</v>
      </c>
      <c r="U180" s="22">
        <f t="shared" si="295"/>
        <v>1.4285714285714285E-2</v>
      </c>
      <c r="X180" t="s">
        <v>226</v>
      </c>
      <c r="Y180">
        <v>1999</v>
      </c>
      <c r="Z180" t="s">
        <v>211</v>
      </c>
      <c r="AA180">
        <v>1551</v>
      </c>
      <c r="AB180">
        <v>5.6</v>
      </c>
      <c r="AD180">
        <v>1550</v>
      </c>
      <c r="AF180" s="70"/>
      <c r="AG180" s="70"/>
      <c r="AH180" s="70"/>
      <c r="AI180" s="70"/>
      <c r="AJ180" s="69">
        <f t="shared" ref="AJ180:AJ181" si="396">(AA180-AA179)/AA179</f>
        <v>0.1921598770176787</v>
      </c>
      <c r="AK180" s="69"/>
      <c r="AL180" s="69"/>
      <c r="AM180" s="69"/>
      <c r="AN180" s="69">
        <f t="shared" ref="AN180:AN181" si="397">(AD180-AD179)/AD179</f>
        <v>0.19230769230769232</v>
      </c>
      <c r="AP180" s="56"/>
      <c r="AU180" t="s">
        <v>58</v>
      </c>
      <c r="BA180" t="s">
        <v>58</v>
      </c>
      <c r="BD180" s="152"/>
    </row>
    <row r="181" spans="2:56" x14ac:dyDescent="0.25">
      <c r="B181" t="s">
        <v>146</v>
      </c>
      <c r="C181">
        <v>11</v>
      </c>
      <c r="E181">
        <v>3</v>
      </c>
      <c r="F181">
        <v>47</v>
      </c>
      <c r="H181">
        <v>7</v>
      </c>
      <c r="K181">
        <v>3</v>
      </c>
      <c r="N181" t="s">
        <v>146</v>
      </c>
      <c r="O181">
        <v>172</v>
      </c>
      <c r="P181">
        <v>124</v>
      </c>
      <c r="Q181">
        <v>35</v>
      </c>
      <c r="S181" s="22">
        <f t="shared" si="293"/>
        <v>8.8709677419354843E-2</v>
      </c>
      <c r="T181" s="22">
        <f t="shared" si="294"/>
        <v>0.31428571428571428</v>
      </c>
      <c r="U181" s="22">
        <f t="shared" si="295"/>
        <v>2.4193548387096774E-2</v>
      </c>
      <c r="X181" t="s">
        <v>226</v>
      </c>
      <c r="Y181">
        <v>2009</v>
      </c>
      <c r="Z181" t="s">
        <v>211</v>
      </c>
      <c r="AA181">
        <v>1702</v>
      </c>
      <c r="AB181">
        <v>5.6</v>
      </c>
      <c r="AD181">
        <v>1700</v>
      </c>
      <c r="AF181" s="71">
        <f>AA181-AA180</f>
        <v>151</v>
      </c>
      <c r="AG181" s="71">
        <f t="shared" ref="AG181" si="398">AB181-AB180</f>
        <v>0</v>
      </c>
      <c r="AH181" s="71">
        <f t="shared" ref="AH181" si="399">AC181-AC180</f>
        <v>0</v>
      </c>
      <c r="AI181" s="71">
        <f t="shared" ref="AI181" si="400">AD181-AD180</f>
        <v>150</v>
      </c>
      <c r="AJ181" s="69">
        <f t="shared" si="396"/>
        <v>9.7356544165054806E-2</v>
      </c>
      <c r="AK181" s="69">
        <f t="shared" ref="AK181" si="401">(AB181-AB180)/AB180</f>
        <v>0</v>
      </c>
      <c r="AL181" s="69"/>
      <c r="AM181" s="69"/>
      <c r="AN181" s="69">
        <f t="shared" si="397"/>
        <v>9.6774193548387094E-2</v>
      </c>
      <c r="AP181" s="56">
        <f t="shared" si="382"/>
        <v>0</v>
      </c>
      <c r="AQ181">
        <f>(AB181-AB180)/(AA181-AA180)</f>
        <v>0</v>
      </c>
      <c r="AS181">
        <f>(AB181-AB180)/(AD181-AD180)</f>
        <v>0</v>
      </c>
      <c r="AU181" t="s">
        <v>58</v>
      </c>
      <c r="AY181">
        <v>0</v>
      </c>
      <c r="BA181" t="s">
        <v>58</v>
      </c>
      <c r="BD181" s="152">
        <f t="shared" si="311"/>
        <v>0</v>
      </c>
    </row>
    <row r="182" spans="2:56" x14ac:dyDescent="0.25">
      <c r="B182" t="s">
        <v>253</v>
      </c>
      <c r="C182">
        <v>3</v>
      </c>
      <c r="E182">
        <v>3</v>
      </c>
      <c r="F182">
        <v>2.92</v>
      </c>
      <c r="N182" t="s">
        <v>253</v>
      </c>
      <c r="O182">
        <v>6</v>
      </c>
      <c r="P182">
        <v>1</v>
      </c>
      <c r="Q182">
        <v>0</v>
      </c>
      <c r="S182" s="22">
        <f t="shared" si="293"/>
        <v>3</v>
      </c>
      <c r="T182" s="22" t="e">
        <f t="shared" si="294"/>
        <v>#DIV/0!</v>
      </c>
      <c r="U182" s="22">
        <f t="shared" si="295"/>
        <v>0</v>
      </c>
      <c r="X182" t="s">
        <v>67</v>
      </c>
      <c r="Y182">
        <v>1989</v>
      </c>
      <c r="Z182" t="s">
        <v>211</v>
      </c>
      <c r="AA182">
        <v>18</v>
      </c>
      <c r="AC182">
        <v>11</v>
      </c>
      <c r="AD182">
        <v>2</v>
      </c>
      <c r="AF182" s="41"/>
      <c r="AG182" s="41"/>
      <c r="AH182" s="41"/>
      <c r="AI182" s="41"/>
      <c r="AP182" s="56"/>
      <c r="AR182" s="1"/>
      <c r="AS182" s="1"/>
      <c r="AU182" t="s">
        <v>59</v>
      </c>
      <c r="BA182" t="s">
        <v>59</v>
      </c>
    </row>
    <row r="183" spans="2:56" x14ac:dyDescent="0.25">
      <c r="B183" t="s">
        <v>147</v>
      </c>
      <c r="C183">
        <v>10</v>
      </c>
      <c r="E183">
        <v>5</v>
      </c>
      <c r="F183">
        <v>26.62</v>
      </c>
      <c r="H183">
        <v>3</v>
      </c>
      <c r="K183">
        <v>1</v>
      </c>
      <c r="N183" t="s">
        <v>147</v>
      </c>
      <c r="O183">
        <v>109</v>
      </c>
      <c r="P183">
        <v>56</v>
      </c>
      <c r="Q183">
        <v>23</v>
      </c>
      <c r="S183" s="22">
        <f t="shared" si="293"/>
        <v>0.17857142857142858</v>
      </c>
      <c r="T183" s="22">
        <f t="shared" si="294"/>
        <v>0.43478260869565216</v>
      </c>
      <c r="U183" s="22">
        <f t="shared" si="295"/>
        <v>1.7857142857142856E-2</v>
      </c>
      <c r="X183" t="s">
        <v>67</v>
      </c>
      <c r="Y183">
        <v>1999</v>
      </c>
      <c r="Z183" t="s">
        <v>211</v>
      </c>
      <c r="AA183">
        <v>19</v>
      </c>
      <c r="AB183">
        <v>47.6</v>
      </c>
      <c r="AC183">
        <v>13</v>
      </c>
      <c r="AD183">
        <v>2</v>
      </c>
      <c r="AF183" s="70"/>
      <c r="AG183" s="70"/>
      <c r="AH183" s="70"/>
      <c r="AI183" s="70"/>
      <c r="AJ183" s="69">
        <f t="shared" ref="AJ183:AJ184" si="402">(AA183-AA182)/AA182</f>
        <v>5.5555555555555552E-2</v>
      </c>
      <c r="AK183" s="69"/>
      <c r="AL183" s="69">
        <f t="shared" ref="AL183:AL184" si="403">(AC183-AC182)/AC182</f>
        <v>0.18181818181818182</v>
      </c>
      <c r="AM183" s="69"/>
      <c r="AN183" s="69">
        <f t="shared" ref="AN183:AN184" si="404">(AD183-AD182)/AD182</f>
        <v>0</v>
      </c>
      <c r="AP183" s="56"/>
      <c r="AU183" t="s">
        <v>59</v>
      </c>
      <c r="BA183" t="s">
        <v>59</v>
      </c>
      <c r="BD183" s="152"/>
    </row>
    <row r="184" spans="2:56" x14ac:dyDescent="0.25">
      <c r="B184" t="s">
        <v>148</v>
      </c>
      <c r="C184">
        <v>67</v>
      </c>
      <c r="E184">
        <v>25</v>
      </c>
      <c r="F184">
        <v>171</v>
      </c>
      <c r="H184">
        <v>39</v>
      </c>
      <c r="N184" t="s">
        <v>148</v>
      </c>
      <c r="O184">
        <v>182</v>
      </c>
      <c r="P184">
        <v>145</v>
      </c>
      <c r="Q184">
        <v>51</v>
      </c>
      <c r="S184" s="22">
        <f t="shared" si="293"/>
        <v>0.46206896551724136</v>
      </c>
      <c r="T184" s="22">
        <f t="shared" si="294"/>
        <v>1.3137254901960784</v>
      </c>
      <c r="U184" s="22">
        <f t="shared" si="295"/>
        <v>0</v>
      </c>
      <c r="X184" t="s">
        <v>67</v>
      </c>
      <c r="Y184">
        <v>2009</v>
      </c>
      <c r="Z184" t="s">
        <v>211</v>
      </c>
      <c r="AA184">
        <v>24.5</v>
      </c>
      <c r="AB184">
        <v>44.93</v>
      </c>
      <c r="AC184">
        <v>16.5</v>
      </c>
      <c r="AD184">
        <v>2</v>
      </c>
      <c r="AF184" s="71">
        <f>AA184-AA183</f>
        <v>5.5</v>
      </c>
      <c r="AG184" s="71">
        <f t="shared" ref="AG184" si="405">AB184-AB183</f>
        <v>-2.6700000000000017</v>
      </c>
      <c r="AH184" s="71">
        <f t="shared" ref="AH184" si="406">AC184-AC183</f>
        <v>3.5</v>
      </c>
      <c r="AI184" s="71">
        <f t="shared" ref="AI184" si="407">AD184-AD183</f>
        <v>0</v>
      </c>
      <c r="AJ184" s="69">
        <f t="shared" si="402"/>
        <v>0.28947368421052633</v>
      </c>
      <c r="AK184" s="69">
        <f t="shared" ref="AK184" si="408">(AB184-AB183)/AB183</f>
        <v>-5.6092436974789953E-2</v>
      </c>
      <c r="AL184" s="69">
        <f t="shared" si="403"/>
        <v>0.26923076923076922</v>
      </c>
      <c r="AM184" s="69"/>
      <c r="AN184" s="69">
        <f t="shared" si="404"/>
        <v>0</v>
      </c>
      <c r="AP184" s="56">
        <f t="shared" si="382"/>
        <v>-0.19377387318563802</v>
      </c>
      <c r="AQ184">
        <f>(AB184-AB183)/(AA184-AA183)</f>
        <v>-0.48545454545454575</v>
      </c>
      <c r="AR184">
        <f>(AB184-AB183)/(AC184-AC183)</f>
        <v>-0.76285714285714334</v>
      </c>
      <c r="AU184" t="s">
        <v>59</v>
      </c>
      <c r="AV184">
        <v>-0.19377387318563802</v>
      </c>
      <c r="AW184">
        <v>-0.48545454545454575</v>
      </c>
      <c r="AX184">
        <v>-0.76285714285714334</v>
      </c>
      <c r="BA184" t="s">
        <v>59</v>
      </c>
      <c r="BB184">
        <v>-0.19377387318563802</v>
      </c>
      <c r="BC184">
        <v>-0.48545454545454575</v>
      </c>
      <c r="BD184" s="152">
        <f t="shared" si="311"/>
        <v>-5.6092436974789953E-2</v>
      </c>
    </row>
    <row r="185" spans="2:56" x14ac:dyDescent="0.25">
      <c r="B185" t="s">
        <v>254</v>
      </c>
      <c r="C185">
        <v>1</v>
      </c>
      <c r="E185">
        <v>1</v>
      </c>
      <c r="F185">
        <v>0</v>
      </c>
      <c r="N185" t="s">
        <v>254</v>
      </c>
      <c r="O185">
        <v>31</v>
      </c>
      <c r="P185">
        <v>2</v>
      </c>
      <c r="Q185">
        <v>2</v>
      </c>
      <c r="S185" s="22">
        <f t="shared" si="293"/>
        <v>0.5</v>
      </c>
      <c r="T185" s="22">
        <f t="shared" si="294"/>
        <v>0.5</v>
      </c>
      <c r="U185" s="22">
        <f t="shared" si="295"/>
        <v>0</v>
      </c>
      <c r="X185" t="s">
        <v>68</v>
      </c>
      <c r="Y185">
        <v>1989</v>
      </c>
      <c r="Z185" t="s">
        <v>211</v>
      </c>
      <c r="AA185">
        <v>2641</v>
      </c>
      <c r="AC185">
        <v>446</v>
      </c>
      <c r="AD185">
        <v>1200</v>
      </c>
      <c r="AF185" s="41"/>
      <c r="AG185" s="41"/>
      <c r="AH185" s="41"/>
      <c r="AI185" s="41"/>
      <c r="AP185" s="1"/>
      <c r="AQ185" s="1"/>
      <c r="AR185" s="1"/>
      <c r="AS185" s="1"/>
      <c r="AU185" t="s">
        <v>60</v>
      </c>
      <c r="BA185" t="s">
        <v>60</v>
      </c>
    </row>
    <row r="186" spans="2:56" x14ac:dyDescent="0.25">
      <c r="B186" t="s">
        <v>149</v>
      </c>
      <c r="C186">
        <v>56</v>
      </c>
      <c r="E186">
        <v>10</v>
      </c>
      <c r="F186">
        <v>27</v>
      </c>
      <c r="H186">
        <v>45</v>
      </c>
      <c r="K186">
        <v>10</v>
      </c>
      <c r="N186" t="s">
        <v>149</v>
      </c>
      <c r="O186">
        <v>163</v>
      </c>
      <c r="P186">
        <v>63</v>
      </c>
      <c r="Q186">
        <v>94</v>
      </c>
      <c r="S186" s="22">
        <f t="shared" si="293"/>
        <v>0.88888888888888884</v>
      </c>
      <c r="T186" s="22">
        <f t="shared" si="294"/>
        <v>0.5957446808510638</v>
      </c>
      <c r="U186" s="22">
        <f t="shared" si="295"/>
        <v>0.15873015873015872</v>
      </c>
      <c r="X186" t="s">
        <v>68</v>
      </c>
      <c r="Y186">
        <v>1999</v>
      </c>
      <c r="Z186" t="s">
        <v>211</v>
      </c>
      <c r="AA186">
        <v>2517</v>
      </c>
      <c r="AB186">
        <v>1972</v>
      </c>
      <c r="AC186">
        <v>470</v>
      </c>
      <c r="AD186">
        <v>1197</v>
      </c>
      <c r="AF186" s="70"/>
      <c r="AG186" s="70"/>
      <c r="AH186" s="70"/>
      <c r="AI186" s="70"/>
      <c r="AJ186" s="69">
        <f>(AA186-AA185)/AA185</f>
        <v>-4.6951912154486936E-2</v>
      </c>
      <c r="AK186" s="69"/>
      <c r="AL186" s="69">
        <f t="shared" ref="AL186:AL187" si="409">(AC186-AC185)/AC185</f>
        <v>5.3811659192825115E-2</v>
      </c>
      <c r="AM186" s="69"/>
      <c r="AN186" s="69">
        <f t="shared" ref="AN186:AN187" si="410">(AD186-AD185)/AD185</f>
        <v>-2.5000000000000001E-3</v>
      </c>
      <c r="AU186" t="s">
        <v>60</v>
      </c>
      <c r="BA186" t="s">
        <v>60</v>
      </c>
      <c r="BD186" s="152"/>
    </row>
    <row r="187" spans="2:56" x14ac:dyDescent="0.25">
      <c r="B187" t="s">
        <v>150</v>
      </c>
      <c r="C187">
        <v>173435</v>
      </c>
      <c r="E187">
        <v>3200</v>
      </c>
      <c r="F187">
        <v>977</v>
      </c>
      <c r="H187">
        <v>235</v>
      </c>
      <c r="J187">
        <v>3000</v>
      </c>
      <c r="K187">
        <v>1731</v>
      </c>
      <c r="N187" t="s">
        <v>150</v>
      </c>
      <c r="O187">
        <v>26809</v>
      </c>
      <c r="P187">
        <v>4864</v>
      </c>
      <c r="Q187">
        <v>1468</v>
      </c>
      <c r="S187" s="22">
        <f t="shared" si="293"/>
        <v>35.656866776315788</v>
      </c>
      <c r="T187" s="22">
        <f t="shared" si="294"/>
        <v>118.14373297002724</v>
      </c>
      <c r="U187" s="22">
        <f t="shared" si="295"/>
        <v>0.35587993421052633</v>
      </c>
      <c r="X187" t="s">
        <v>68</v>
      </c>
      <c r="Y187">
        <v>2009</v>
      </c>
      <c r="Z187" t="s">
        <v>211</v>
      </c>
      <c r="AA187">
        <v>2467</v>
      </c>
      <c r="AB187">
        <v>1972</v>
      </c>
      <c r="AC187">
        <v>470</v>
      </c>
      <c r="AD187">
        <v>1197</v>
      </c>
      <c r="AF187" s="71">
        <f>AA187-AA186</f>
        <v>-50</v>
      </c>
      <c r="AG187" s="71">
        <f t="shared" ref="AG187" si="411">AB187-AB186</f>
        <v>0</v>
      </c>
      <c r="AH187" s="71">
        <f t="shared" ref="AH187" si="412">AC187-AC186</f>
        <v>0</v>
      </c>
      <c r="AI187" s="71">
        <f t="shared" ref="AI187" si="413">AD187-AD186</f>
        <v>0</v>
      </c>
      <c r="AJ187" s="69">
        <f>(AA187-AA186)/AA186</f>
        <v>-1.9864918553833929E-2</v>
      </c>
      <c r="AK187" s="69">
        <f t="shared" ref="AK187" si="414">(AB187-AB186)/AB186</f>
        <v>0</v>
      </c>
      <c r="AL187" s="69">
        <f t="shared" si="409"/>
        <v>0</v>
      </c>
      <c r="AM187" s="69"/>
      <c r="AN187" s="69">
        <f t="shared" si="410"/>
        <v>0</v>
      </c>
      <c r="AP187" s="56">
        <f>AK187/AJ187</f>
        <v>0</v>
      </c>
      <c r="AQ187">
        <f>(AB187-AB186)/(AA187-AA186)</f>
        <v>0</v>
      </c>
      <c r="AU187" t="s">
        <v>60</v>
      </c>
      <c r="BA187" t="s">
        <v>60</v>
      </c>
      <c r="BD187" s="152">
        <f t="shared" si="311"/>
        <v>0</v>
      </c>
    </row>
    <row r="188" spans="2:56" x14ac:dyDescent="0.25">
      <c r="B188" t="s">
        <v>151</v>
      </c>
      <c r="C188">
        <v>9505</v>
      </c>
      <c r="E188">
        <v>3850</v>
      </c>
      <c r="F188">
        <v>8513</v>
      </c>
      <c r="H188">
        <v>55</v>
      </c>
      <c r="I188">
        <v>30</v>
      </c>
      <c r="J188">
        <v>3089</v>
      </c>
      <c r="K188">
        <v>120</v>
      </c>
      <c r="N188" t="s">
        <v>151</v>
      </c>
      <c r="O188">
        <v>12107</v>
      </c>
      <c r="P188">
        <v>7011</v>
      </c>
      <c r="Q188">
        <v>8546</v>
      </c>
      <c r="S188" s="22">
        <f t="shared" si="293"/>
        <v>1.3557267151618884</v>
      </c>
      <c r="T188" s="22">
        <f t="shared" si="294"/>
        <v>1.1122162415164989</v>
      </c>
      <c r="U188" s="22">
        <f t="shared" si="295"/>
        <v>1.7115960633290545E-2</v>
      </c>
      <c r="X188" t="s">
        <v>69</v>
      </c>
      <c r="Y188">
        <v>1989</v>
      </c>
      <c r="Z188" t="s">
        <v>211</v>
      </c>
      <c r="AA188">
        <v>7753</v>
      </c>
      <c r="AC188">
        <v>1270</v>
      </c>
      <c r="AD188">
        <v>4900</v>
      </c>
      <c r="AF188" s="41"/>
      <c r="AG188" s="41"/>
      <c r="AH188" s="41"/>
      <c r="AI188" s="41"/>
      <c r="AP188" s="56"/>
      <c r="AR188" s="1"/>
      <c r="AS188" s="1"/>
      <c r="AU188" t="s">
        <v>61</v>
      </c>
      <c r="BA188" t="s">
        <v>61</v>
      </c>
    </row>
    <row r="189" spans="2:56" x14ac:dyDescent="0.25">
      <c r="B189" t="s">
        <v>152</v>
      </c>
      <c r="C189">
        <v>5055</v>
      </c>
      <c r="D189">
        <v>31</v>
      </c>
      <c r="E189">
        <v>3298</v>
      </c>
      <c r="F189">
        <v>2665.6</v>
      </c>
      <c r="G189">
        <v>1</v>
      </c>
      <c r="H189">
        <v>298</v>
      </c>
      <c r="K189">
        <v>89</v>
      </c>
      <c r="N189" t="s">
        <v>152</v>
      </c>
      <c r="O189">
        <v>9851</v>
      </c>
      <c r="P189">
        <v>4362</v>
      </c>
      <c r="Q189">
        <v>1323</v>
      </c>
      <c r="S189" s="22">
        <f t="shared" si="293"/>
        <v>1.1588720770288858</v>
      </c>
      <c r="T189" s="22">
        <f t="shared" si="294"/>
        <v>3.820861678004535</v>
      </c>
      <c r="U189" s="22">
        <f t="shared" si="295"/>
        <v>2.0403484640073362E-2</v>
      </c>
      <c r="X189" t="s">
        <v>69</v>
      </c>
      <c r="Y189">
        <v>1999</v>
      </c>
      <c r="Z189" t="s">
        <v>211</v>
      </c>
      <c r="AA189">
        <v>8075</v>
      </c>
      <c r="AB189">
        <v>12038.6</v>
      </c>
      <c r="AC189">
        <v>1370</v>
      </c>
      <c r="AD189">
        <v>5095</v>
      </c>
      <c r="AF189" s="70"/>
      <c r="AG189" s="70"/>
      <c r="AH189" s="70"/>
      <c r="AI189" s="70"/>
      <c r="AJ189" s="69">
        <f>(AA189-AA188)/AA188</f>
        <v>4.1532310073519929E-2</v>
      </c>
      <c r="AK189" s="69"/>
      <c r="AL189" s="69">
        <f t="shared" ref="AL189:AL190" si="415">(AC189-AC188)/AC188</f>
        <v>7.874015748031496E-2</v>
      </c>
      <c r="AM189" s="69"/>
      <c r="AN189" s="69">
        <f t="shared" ref="AN189:AN190" si="416">(AD189-AD188)/AD188</f>
        <v>3.9795918367346937E-2</v>
      </c>
      <c r="AP189" s="56"/>
      <c r="AU189" t="s">
        <v>61</v>
      </c>
      <c r="BA189" t="s">
        <v>61</v>
      </c>
      <c r="BD189" s="152"/>
    </row>
    <row r="190" spans="2:56" x14ac:dyDescent="0.25">
      <c r="B190" t="s">
        <v>255</v>
      </c>
      <c r="S190" s="22" t="e">
        <f t="shared" si="293"/>
        <v>#DIV/0!</v>
      </c>
      <c r="T190" s="22" t="e">
        <f t="shared" si="294"/>
        <v>#DIV/0!</v>
      </c>
      <c r="U190" s="22" t="e">
        <f t="shared" si="295"/>
        <v>#DIV/0!</v>
      </c>
      <c r="X190" t="s">
        <v>69</v>
      </c>
      <c r="Y190">
        <v>2009</v>
      </c>
      <c r="Z190" t="s">
        <v>211</v>
      </c>
      <c r="AA190">
        <v>7534</v>
      </c>
      <c r="AB190">
        <v>10062.6</v>
      </c>
      <c r="AC190">
        <v>1349</v>
      </c>
      <c r="AD190">
        <v>4986</v>
      </c>
      <c r="AF190" s="71">
        <f>AA190-AA189</f>
        <v>-541</v>
      </c>
      <c r="AG190" s="71">
        <f t="shared" ref="AG190" si="417">AB190-AB189</f>
        <v>-1976</v>
      </c>
      <c r="AH190" s="71">
        <f t="shared" ref="AH190" si="418">AC190-AC189</f>
        <v>-21</v>
      </c>
      <c r="AI190" s="71">
        <f t="shared" ref="AI190" si="419">AD190-AD189</f>
        <v>-109</v>
      </c>
      <c r="AJ190" s="69">
        <f>(AA190-AA189)/AA189</f>
        <v>-6.6996904024767795E-2</v>
      </c>
      <c r="AK190" s="69">
        <f t="shared" ref="AK190" si="420">(AB190-AB189)/AB189</f>
        <v>-0.16413868722276675</v>
      </c>
      <c r="AL190" s="69">
        <f t="shared" si="415"/>
        <v>-1.5328467153284672E-2</v>
      </c>
      <c r="AM190" s="69"/>
      <c r="AN190" s="69">
        <f t="shared" si="416"/>
        <v>-2.139352306182532E-2</v>
      </c>
      <c r="AP190" s="56">
        <f t="shared" ref="AP190:AP202" si="421">AK190/AJ190</f>
        <v>2.4499443610422214</v>
      </c>
      <c r="AQ190">
        <f>(AB190-AB189)/(AA190-AA189)</f>
        <v>3.6524953789279113</v>
      </c>
      <c r="AR190">
        <f>(AB190-AB189)/(AC190-AC189)</f>
        <v>94.095238095238102</v>
      </c>
      <c r="AS190">
        <f>(AB190-AB189)/(AD190-AD189)</f>
        <v>18.128440366972477</v>
      </c>
      <c r="AU190" t="s">
        <v>61</v>
      </c>
      <c r="AV190">
        <v>2.4499443610422214</v>
      </c>
      <c r="AW190">
        <v>3.6524953789279113</v>
      </c>
      <c r="AX190">
        <v>94.095238095238102</v>
      </c>
      <c r="AY190">
        <v>18.128440366972477</v>
      </c>
      <c r="BA190" t="s">
        <v>61</v>
      </c>
      <c r="BB190">
        <v>2.4499443610422214</v>
      </c>
      <c r="BC190">
        <v>3.6524953789279113</v>
      </c>
      <c r="BD190" s="152">
        <f t="shared" si="311"/>
        <v>-0.16413868722276675</v>
      </c>
    </row>
    <row r="191" spans="2:56" x14ac:dyDescent="0.25">
      <c r="B191" t="s">
        <v>153</v>
      </c>
      <c r="C191">
        <v>3</v>
      </c>
      <c r="E191">
        <v>1</v>
      </c>
      <c r="F191">
        <v>40.700000000000003</v>
      </c>
      <c r="H191">
        <v>2</v>
      </c>
      <c r="K191">
        <v>0.3</v>
      </c>
      <c r="N191" t="s">
        <v>153</v>
      </c>
      <c r="O191">
        <v>86</v>
      </c>
      <c r="P191">
        <v>39</v>
      </c>
      <c r="Q191">
        <v>64</v>
      </c>
      <c r="S191" s="22">
        <f t="shared" si="293"/>
        <v>7.6923076923076927E-2</v>
      </c>
      <c r="T191" s="22">
        <f t="shared" si="294"/>
        <v>4.6875E-2</v>
      </c>
      <c r="U191" s="22">
        <f t="shared" si="295"/>
        <v>7.6923076923076919E-3</v>
      </c>
      <c r="X191" t="s">
        <v>227</v>
      </c>
      <c r="Y191">
        <v>1989</v>
      </c>
      <c r="Z191" t="s">
        <v>211</v>
      </c>
      <c r="AA191">
        <v>2571</v>
      </c>
      <c r="AC191">
        <v>275</v>
      </c>
      <c r="AF191" s="41"/>
      <c r="AG191" s="41"/>
      <c r="AH191" s="41"/>
      <c r="AI191" s="41"/>
      <c r="AP191" s="56"/>
      <c r="AR191" s="1"/>
      <c r="AS191" s="1"/>
      <c r="AU191" t="s">
        <v>62</v>
      </c>
      <c r="BA191" t="s">
        <v>62</v>
      </c>
    </row>
    <row r="192" spans="2:56" x14ac:dyDescent="0.25">
      <c r="B192" t="s">
        <v>154</v>
      </c>
      <c r="C192">
        <v>3415</v>
      </c>
      <c r="E192">
        <v>1085</v>
      </c>
      <c r="F192">
        <v>2745.6</v>
      </c>
      <c r="H192">
        <v>130</v>
      </c>
      <c r="K192">
        <v>30</v>
      </c>
      <c r="N192" t="s">
        <v>154</v>
      </c>
      <c r="O192">
        <v>5739</v>
      </c>
      <c r="P192">
        <v>3555</v>
      </c>
      <c r="Q192">
        <v>3476</v>
      </c>
      <c r="S192" s="22">
        <f t="shared" si="293"/>
        <v>0.96061884669479602</v>
      </c>
      <c r="T192" s="22">
        <f t="shared" si="294"/>
        <v>0.98245109321058688</v>
      </c>
      <c r="U192" s="22">
        <f t="shared" si="295"/>
        <v>8.4388185654008432E-3</v>
      </c>
      <c r="X192" t="s">
        <v>227</v>
      </c>
      <c r="Y192">
        <v>1999</v>
      </c>
      <c r="Z192" t="s">
        <v>211</v>
      </c>
      <c r="AA192">
        <v>3483</v>
      </c>
      <c r="AB192">
        <v>57.5</v>
      </c>
      <c r="AC192">
        <v>489</v>
      </c>
      <c r="AF192" s="70"/>
      <c r="AG192" s="70"/>
      <c r="AH192" s="70"/>
      <c r="AI192" s="70"/>
      <c r="AJ192" s="69">
        <f t="shared" ref="AJ192:AJ193" si="422">(AA192-AA191)/AA191</f>
        <v>0.35472578763127188</v>
      </c>
      <c r="AK192" s="69"/>
      <c r="AL192" s="69">
        <f t="shared" ref="AL192:AL193" si="423">(AC192-AC191)/AC191</f>
        <v>0.7781818181818182</v>
      </c>
      <c r="AM192" s="69"/>
      <c r="AN192" s="69" t="e">
        <f t="shared" ref="AN192:AN193" si="424">(AD192-AD191)/AD191</f>
        <v>#DIV/0!</v>
      </c>
      <c r="AP192" s="56"/>
      <c r="AU192" t="s">
        <v>62</v>
      </c>
      <c r="BA192" t="s">
        <v>62</v>
      </c>
      <c r="BD192" s="152"/>
    </row>
    <row r="193" spans="2:56" x14ac:dyDescent="0.25">
      <c r="B193" t="s">
        <v>256</v>
      </c>
      <c r="C193">
        <v>0.7</v>
      </c>
      <c r="E193">
        <v>0.5</v>
      </c>
      <c r="F193">
        <v>2.2999999999999998</v>
      </c>
      <c r="H193">
        <v>0.2</v>
      </c>
      <c r="J193">
        <v>1308</v>
      </c>
      <c r="N193" t="s">
        <v>256</v>
      </c>
      <c r="O193">
        <v>4946</v>
      </c>
      <c r="P193">
        <v>0</v>
      </c>
      <c r="Q193">
        <v>4</v>
      </c>
      <c r="S193" s="22" t="e">
        <f t="shared" si="293"/>
        <v>#DIV/0!</v>
      </c>
      <c r="T193" s="22">
        <f t="shared" si="294"/>
        <v>0.17499999999999999</v>
      </c>
      <c r="U193" s="22" t="e">
        <f t="shared" si="295"/>
        <v>#DIV/0!</v>
      </c>
      <c r="X193" t="s">
        <v>227</v>
      </c>
      <c r="Y193">
        <v>2009</v>
      </c>
      <c r="Z193" t="s">
        <v>211</v>
      </c>
      <c r="AA193">
        <v>3689</v>
      </c>
      <c r="AB193">
        <v>69.400000000000006</v>
      </c>
      <c r="AC193">
        <v>805</v>
      </c>
      <c r="AF193" s="71">
        <f>AA193-AA192</f>
        <v>206</v>
      </c>
      <c r="AG193" s="71">
        <f t="shared" ref="AG193" si="425">AB193-AB192</f>
        <v>11.900000000000006</v>
      </c>
      <c r="AH193" s="71">
        <f t="shared" ref="AH193" si="426">AC193-AC192</f>
        <v>316</v>
      </c>
      <c r="AI193" s="71">
        <f t="shared" ref="AI193" si="427">AD193-AD192</f>
        <v>0</v>
      </c>
      <c r="AJ193" s="69">
        <f t="shared" si="422"/>
        <v>5.9144415733563022E-2</v>
      </c>
      <c r="AK193" s="69">
        <f t="shared" ref="AK193" si="428">(AB193-AB192)/AB192</f>
        <v>0.20695652173913054</v>
      </c>
      <c r="AL193" s="69">
        <f t="shared" si="423"/>
        <v>0.64621676891615543</v>
      </c>
      <c r="AM193" s="69"/>
      <c r="AN193" s="69" t="e">
        <f t="shared" si="424"/>
        <v>#DIV/0!</v>
      </c>
      <c r="AP193" s="56">
        <f t="shared" si="421"/>
        <v>3.4991726466863673</v>
      </c>
      <c r="AQ193">
        <f>(AB193-AB192)/(AA193-AA192)</f>
        <v>5.7766990291262164E-2</v>
      </c>
      <c r="AR193">
        <f>(AB193-AB192)/(AC193-AC192)</f>
        <v>3.7658227848101286E-2</v>
      </c>
      <c r="AU193" t="s">
        <v>62</v>
      </c>
      <c r="AV193">
        <v>3.4991726466863673</v>
      </c>
      <c r="AW193">
        <v>5.7766990291262164E-2</v>
      </c>
      <c r="AX193">
        <v>3.7658227848101286E-2</v>
      </c>
      <c r="BA193" t="s">
        <v>62</v>
      </c>
      <c r="BD193" s="152">
        <f t="shared" si="311"/>
        <v>0.20695652173913054</v>
      </c>
    </row>
    <row r="194" spans="2:56" x14ac:dyDescent="0.25">
      <c r="B194" t="s">
        <v>155</v>
      </c>
      <c r="C194">
        <v>1930</v>
      </c>
      <c r="D194">
        <v>20</v>
      </c>
      <c r="E194">
        <v>1382</v>
      </c>
      <c r="F194">
        <v>1932.8</v>
      </c>
      <c r="H194">
        <v>24</v>
      </c>
      <c r="I194">
        <v>3</v>
      </c>
      <c r="J194">
        <v>149</v>
      </c>
      <c r="K194">
        <v>135</v>
      </c>
      <c r="N194" t="s">
        <v>155</v>
      </c>
      <c r="O194">
        <v>5452</v>
      </c>
      <c r="P194">
        <v>2450</v>
      </c>
      <c r="Q194">
        <v>396</v>
      </c>
      <c r="S194" s="22">
        <f t="shared" si="293"/>
        <v>0.78775510204081634</v>
      </c>
      <c r="T194" s="22">
        <f t="shared" si="294"/>
        <v>4.8737373737373737</v>
      </c>
      <c r="U194" s="22">
        <f t="shared" si="295"/>
        <v>5.5102040816326532E-2</v>
      </c>
      <c r="X194" t="s">
        <v>70</v>
      </c>
      <c r="Y194">
        <v>1989</v>
      </c>
      <c r="Z194" t="s">
        <v>211</v>
      </c>
      <c r="AA194">
        <v>1407</v>
      </c>
      <c r="AC194">
        <v>257</v>
      </c>
      <c r="AD194">
        <v>610</v>
      </c>
      <c r="AF194" s="41"/>
      <c r="AG194" s="41"/>
      <c r="AH194" s="41"/>
      <c r="AI194" s="41"/>
      <c r="AP194" s="1"/>
      <c r="AQ194" s="1"/>
      <c r="AR194" s="1"/>
      <c r="AS194" s="1"/>
      <c r="AU194" t="s">
        <v>63</v>
      </c>
      <c r="BA194" t="s">
        <v>63</v>
      </c>
    </row>
    <row r="195" spans="2:56" x14ac:dyDescent="0.25">
      <c r="B195" t="s">
        <v>156</v>
      </c>
      <c r="C195">
        <v>468</v>
      </c>
      <c r="D195">
        <v>4</v>
      </c>
      <c r="E195">
        <v>175</v>
      </c>
      <c r="F195">
        <v>1251</v>
      </c>
      <c r="G195">
        <v>1</v>
      </c>
      <c r="H195">
        <v>26</v>
      </c>
      <c r="K195">
        <v>10</v>
      </c>
      <c r="N195" t="s">
        <v>156</v>
      </c>
      <c r="O195">
        <v>2024</v>
      </c>
      <c r="P195">
        <v>1020</v>
      </c>
      <c r="Q195">
        <v>15</v>
      </c>
      <c r="S195" s="22">
        <f t="shared" si="293"/>
        <v>0.45882352941176469</v>
      </c>
      <c r="T195" s="22">
        <f t="shared" si="294"/>
        <v>31.2</v>
      </c>
      <c r="U195" s="22">
        <f t="shared" si="295"/>
        <v>9.8039215686274508E-3</v>
      </c>
      <c r="X195" t="s">
        <v>70</v>
      </c>
      <c r="Y195">
        <v>1999</v>
      </c>
      <c r="Z195" t="s">
        <v>211</v>
      </c>
      <c r="AA195">
        <v>1481</v>
      </c>
      <c r="AB195">
        <v>336.5</v>
      </c>
      <c r="AC195">
        <v>250</v>
      </c>
      <c r="AD195">
        <v>600</v>
      </c>
      <c r="AF195" s="70"/>
      <c r="AG195" s="70"/>
      <c r="AH195" s="70"/>
      <c r="AI195" s="70"/>
      <c r="AJ195" s="69">
        <f>(AA195-AA194)/AA194</f>
        <v>5.2594171997157074E-2</v>
      </c>
      <c r="AK195" s="69"/>
      <c r="AL195" s="69">
        <f t="shared" ref="AL195:AL196" si="429">(AC195-AC194)/AC194</f>
        <v>-2.7237354085603113E-2</v>
      </c>
      <c r="AM195" s="69"/>
      <c r="AN195" s="69">
        <f t="shared" ref="AN195:AN196" si="430">(AD195-AD194)/AD194</f>
        <v>-1.6393442622950821E-2</v>
      </c>
      <c r="AU195" t="s">
        <v>63</v>
      </c>
      <c r="BA195" t="s">
        <v>63</v>
      </c>
      <c r="BD195" s="152"/>
    </row>
    <row r="196" spans="2:56" x14ac:dyDescent="0.25">
      <c r="B196" t="s">
        <v>157</v>
      </c>
      <c r="C196">
        <v>84</v>
      </c>
      <c r="E196">
        <v>16</v>
      </c>
      <c r="F196">
        <v>2218.6</v>
      </c>
      <c r="H196">
        <v>60</v>
      </c>
      <c r="N196" t="s">
        <v>157</v>
      </c>
      <c r="O196">
        <v>524</v>
      </c>
      <c r="P196">
        <v>429</v>
      </c>
      <c r="Q196">
        <v>357</v>
      </c>
      <c r="S196" s="22">
        <f t="shared" si="293"/>
        <v>0.19580419580419581</v>
      </c>
      <c r="T196" s="22">
        <f t="shared" si="294"/>
        <v>0.23529411764705882</v>
      </c>
      <c r="U196" s="22">
        <f t="shared" si="295"/>
        <v>0</v>
      </c>
      <c r="X196" t="s">
        <v>70</v>
      </c>
      <c r="Y196">
        <v>2009</v>
      </c>
      <c r="Z196" t="s">
        <v>211</v>
      </c>
      <c r="AA196">
        <v>1544</v>
      </c>
      <c r="AB196">
        <v>291.39999999999998</v>
      </c>
      <c r="AC196">
        <v>230</v>
      </c>
      <c r="AD196">
        <v>637</v>
      </c>
      <c r="AF196" s="71">
        <f>AA196-AA195</f>
        <v>63</v>
      </c>
      <c r="AG196" s="71">
        <f t="shared" ref="AG196" si="431">AB196-AB195</f>
        <v>-45.100000000000023</v>
      </c>
      <c r="AH196" s="71">
        <f t="shared" ref="AH196" si="432">AC196-AC195</f>
        <v>-20</v>
      </c>
      <c r="AI196" s="71">
        <f t="shared" ref="AI196" si="433">AD196-AD195</f>
        <v>37</v>
      </c>
      <c r="AJ196" s="69">
        <f>(AA196-AA195)/AA195</f>
        <v>4.2538825118163405E-2</v>
      </c>
      <c r="AK196" s="69">
        <f t="shared" ref="AK196" si="434">(AB196-AB195)/AB195</f>
        <v>-0.1340267459138188</v>
      </c>
      <c r="AL196" s="69">
        <f t="shared" si="429"/>
        <v>-0.08</v>
      </c>
      <c r="AM196" s="69"/>
      <c r="AN196" s="69">
        <f t="shared" si="430"/>
        <v>6.1666666666666668E-2</v>
      </c>
      <c r="AP196" s="56">
        <f>AK196/AJ196</f>
        <v>-3.150692233307391</v>
      </c>
      <c r="AQ196">
        <f>(AB196-AB195)/(AA196-AA195)</f>
        <v>-0.71587301587301622</v>
      </c>
      <c r="AR196">
        <f>(AB196-AB195)/(AC196-AC195)</f>
        <v>2.2550000000000012</v>
      </c>
      <c r="AS196">
        <f>(AB196-AB195)/(AD196-AD195)</f>
        <v>-1.2189189189189196</v>
      </c>
      <c r="AU196" t="s">
        <v>63</v>
      </c>
      <c r="AV196">
        <v>-3.150692233307391</v>
      </c>
      <c r="AW196">
        <v>-0.71587301587301622</v>
      </c>
      <c r="AX196">
        <v>2.2550000000000012</v>
      </c>
      <c r="AY196">
        <v>-1.2189189189189196</v>
      </c>
      <c r="BA196" t="s">
        <v>63</v>
      </c>
      <c r="BB196">
        <v>-3.150692233307391</v>
      </c>
      <c r="BC196">
        <v>-0.71587301587301622</v>
      </c>
      <c r="BD196" s="152">
        <f t="shared" si="311"/>
        <v>-0.1340267459138188</v>
      </c>
    </row>
    <row r="197" spans="2:56" x14ac:dyDescent="0.25">
      <c r="B197" t="s">
        <v>257</v>
      </c>
      <c r="C197">
        <v>44028</v>
      </c>
      <c r="E197">
        <v>1000</v>
      </c>
      <c r="F197">
        <v>6823.8</v>
      </c>
      <c r="H197">
        <v>28</v>
      </c>
      <c r="K197">
        <v>200</v>
      </c>
      <c r="N197" t="s">
        <v>257</v>
      </c>
      <c r="O197">
        <v>9120</v>
      </c>
      <c r="P197">
        <v>5748</v>
      </c>
      <c r="Q197">
        <v>6027</v>
      </c>
      <c r="S197" s="22">
        <f t="shared" si="293"/>
        <v>7.6597077244258873</v>
      </c>
      <c r="T197" s="22">
        <f t="shared" si="294"/>
        <v>7.3051269288203082</v>
      </c>
      <c r="U197" s="22">
        <f t="shared" si="295"/>
        <v>3.4794711203897009E-2</v>
      </c>
      <c r="X197" t="s">
        <v>71</v>
      </c>
      <c r="Y197">
        <v>1989</v>
      </c>
      <c r="Z197" t="s">
        <v>211</v>
      </c>
      <c r="AA197">
        <v>334</v>
      </c>
      <c r="AC197">
        <v>100</v>
      </c>
      <c r="AD197">
        <v>104</v>
      </c>
      <c r="AF197" s="41"/>
      <c r="AG197" s="41"/>
      <c r="AH197" s="41"/>
      <c r="AI197" s="41"/>
      <c r="AP197" s="56"/>
      <c r="AR197" s="1"/>
      <c r="AS197" s="1"/>
      <c r="AU197" t="s">
        <v>224</v>
      </c>
      <c r="BA197" t="s">
        <v>224</v>
      </c>
    </row>
    <row r="198" spans="2:56" x14ac:dyDescent="0.25">
      <c r="B198" t="s">
        <v>9</v>
      </c>
      <c r="C198">
        <v>99228</v>
      </c>
      <c r="E198">
        <v>14350</v>
      </c>
      <c r="F198">
        <v>9241</v>
      </c>
      <c r="H198">
        <v>950</v>
      </c>
      <c r="J198">
        <v>7814</v>
      </c>
      <c r="K198">
        <v>1498</v>
      </c>
      <c r="N198" t="s">
        <v>9</v>
      </c>
      <c r="O198">
        <v>49752</v>
      </c>
      <c r="P198">
        <v>19295</v>
      </c>
      <c r="Q198">
        <v>5039</v>
      </c>
      <c r="S198" s="22">
        <f t="shared" ref="S198:S238" si="435">C198/P198</f>
        <v>5.1426794506348799</v>
      </c>
      <c r="T198" s="22">
        <f t="shared" ref="T198:T238" si="436">C198/Q198</f>
        <v>19.692002381424885</v>
      </c>
      <c r="U198" s="22">
        <f t="shared" ref="U198:U238" si="437">K198/P198</f>
        <v>7.7636693443897384E-2</v>
      </c>
      <c r="X198" t="s">
        <v>71</v>
      </c>
      <c r="Y198">
        <v>1999</v>
      </c>
      <c r="Z198" t="s">
        <v>211</v>
      </c>
      <c r="AA198">
        <v>334</v>
      </c>
      <c r="AB198">
        <v>1754.7</v>
      </c>
      <c r="AC198">
        <v>100</v>
      </c>
      <c r="AD198">
        <v>104</v>
      </c>
      <c r="AF198" s="70"/>
      <c r="AG198" s="70"/>
      <c r="AH198" s="70"/>
      <c r="AI198" s="70"/>
      <c r="AJ198" s="69">
        <f>(AA198-AA197)/AA197</f>
        <v>0</v>
      </c>
      <c r="AK198" s="69"/>
      <c r="AL198" s="69">
        <f t="shared" ref="AL198:AL199" si="438">(AC198-AC197)/AC197</f>
        <v>0</v>
      </c>
      <c r="AM198" s="69"/>
      <c r="AN198" s="69">
        <f t="shared" ref="AN198:AN199" si="439">(AD198-AD197)/AD197</f>
        <v>0</v>
      </c>
      <c r="AP198" s="56"/>
      <c r="AU198" t="s">
        <v>224</v>
      </c>
      <c r="BA198" t="s">
        <v>224</v>
      </c>
      <c r="BD198" s="152"/>
    </row>
    <row r="199" spans="2:56" x14ac:dyDescent="0.25">
      <c r="B199" t="s">
        <v>158</v>
      </c>
      <c r="C199">
        <v>27680</v>
      </c>
      <c r="E199">
        <v>12497</v>
      </c>
      <c r="F199">
        <v>17997.3</v>
      </c>
      <c r="H199">
        <v>4719</v>
      </c>
      <c r="K199">
        <v>3818</v>
      </c>
      <c r="N199" t="s">
        <v>158</v>
      </c>
      <c r="O199">
        <v>45638</v>
      </c>
      <c r="P199">
        <v>10386</v>
      </c>
      <c r="Q199">
        <v>2123</v>
      </c>
      <c r="S199" s="22">
        <f t="shared" si="435"/>
        <v>2.6651261313306374</v>
      </c>
      <c r="T199" s="22">
        <f t="shared" si="436"/>
        <v>13.038153556288272</v>
      </c>
      <c r="U199" s="22">
        <f t="shared" si="437"/>
        <v>0.36761024455998459</v>
      </c>
      <c r="X199" t="s">
        <v>71</v>
      </c>
      <c r="Y199">
        <v>2009</v>
      </c>
      <c r="Z199" t="s">
        <v>211</v>
      </c>
      <c r="AA199">
        <v>306</v>
      </c>
      <c r="AB199">
        <v>1637.8</v>
      </c>
      <c r="AC199">
        <v>70</v>
      </c>
      <c r="AD199">
        <v>104</v>
      </c>
      <c r="AF199" s="71">
        <f>AA199-AA198</f>
        <v>-28</v>
      </c>
      <c r="AG199" s="71">
        <f t="shared" ref="AG199" si="440">AB199-AB198</f>
        <v>-116.90000000000009</v>
      </c>
      <c r="AH199" s="71">
        <f t="shared" ref="AH199" si="441">AC199-AC198</f>
        <v>-30</v>
      </c>
      <c r="AI199" s="71">
        <f t="shared" ref="AI199" si="442">AD199-AD198</f>
        <v>0</v>
      </c>
      <c r="AJ199" s="69">
        <f>(AA199-AA198)/AA198</f>
        <v>-8.3832335329341312E-2</v>
      </c>
      <c r="AK199" s="69">
        <f t="shared" ref="AK199" si="443">(AB199-AB198)/AB198</f>
        <v>-6.6621074827605903E-2</v>
      </c>
      <c r="AL199" s="69">
        <f t="shared" si="438"/>
        <v>-0.3</v>
      </c>
      <c r="AM199" s="69"/>
      <c r="AN199" s="69">
        <f t="shared" si="439"/>
        <v>0</v>
      </c>
      <c r="AP199" s="56">
        <f t="shared" si="421"/>
        <v>0.79469424972929903</v>
      </c>
      <c r="AQ199">
        <f>(AB199-AB198)/(AA199-AA198)</f>
        <v>4.1750000000000034</v>
      </c>
      <c r="AR199">
        <f>(AB199-AB198)/(AC199-AC198)</f>
        <v>3.8966666666666696</v>
      </c>
      <c r="AU199" t="s">
        <v>224</v>
      </c>
      <c r="AV199">
        <v>0.79469424972929903</v>
      </c>
      <c r="AW199">
        <v>4.1750000000000034</v>
      </c>
      <c r="AX199">
        <v>3.8966666666666696</v>
      </c>
      <c r="BA199" t="s">
        <v>224</v>
      </c>
      <c r="BB199">
        <v>0.79469424972929903</v>
      </c>
      <c r="BC199">
        <v>4.1750000000000034</v>
      </c>
      <c r="BD199" s="152">
        <f t="shared" si="311"/>
        <v>-6.6621074827605903E-2</v>
      </c>
    </row>
    <row r="200" spans="2:56" x14ac:dyDescent="0.25">
      <c r="B200" t="s">
        <v>159</v>
      </c>
      <c r="C200">
        <v>2610</v>
      </c>
      <c r="E200">
        <v>1200</v>
      </c>
      <c r="F200">
        <v>1874.6</v>
      </c>
      <c r="H200">
        <v>970</v>
      </c>
      <c r="I200">
        <v>1197</v>
      </c>
      <c r="J200">
        <v>18160</v>
      </c>
      <c r="K200">
        <v>570</v>
      </c>
      <c r="N200" t="s">
        <v>159</v>
      </c>
      <c r="O200">
        <v>20669</v>
      </c>
      <c r="P200">
        <v>17705</v>
      </c>
      <c r="Q200">
        <v>9008</v>
      </c>
      <c r="S200" s="22">
        <f t="shared" si="435"/>
        <v>0.14741598418525839</v>
      </c>
      <c r="T200" s="22">
        <f t="shared" si="436"/>
        <v>0.28974245115452929</v>
      </c>
      <c r="U200" s="22">
        <f t="shared" si="437"/>
        <v>3.2194295396780571E-2</v>
      </c>
      <c r="X200" t="s">
        <v>72</v>
      </c>
      <c r="Y200">
        <v>1989</v>
      </c>
      <c r="Z200" t="s">
        <v>211</v>
      </c>
      <c r="AF200" s="41"/>
      <c r="AG200" s="41"/>
      <c r="AH200" s="41"/>
      <c r="AI200" s="41"/>
      <c r="AP200" s="56"/>
      <c r="AR200" s="1"/>
      <c r="AS200" s="1"/>
      <c r="AU200" t="s">
        <v>64</v>
      </c>
      <c r="BA200" t="s">
        <v>64</v>
      </c>
    </row>
    <row r="201" spans="2:56" x14ac:dyDescent="0.25">
      <c r="B201" t="s">
        <v>160</v>
      </c>
      <c r="C201">
        <v>136731</v>
      </c>
      <c r="D201">
        <v>1427</v>
      </c>
      <c r="E201">
        <v>20160</v>
      </c>
      <c r="F201">
        <v>70003.199999999997</v>
      </c>
      <c r="G201">
        <v>230</v>
      </c>
      <c r="H201">
        <v>231</v>
      </c>
      <c r="K201">
        <v>1863</v>
      </c>
      <c r="N201" t="s">
        <v>160</v>
      </c>
      <c r="O201">
        <v>42478</v>
      </c>
      <c r="P201">
        <v>25755</v>
      </c>
      <c r="Q201">
        <v>22301</v>
      </c>
      <c r="S201" s="22">
        <f t="shared" si="435"/>
        <v>5.3089108910891092</v>
      </c>
      <c r="T201" s="22">
        <f t="shared" si="436"/>
        <v>6.1311600376664721</v>
      </c>
      <c r="U201" s="22">
        <f t="shared" si="437"/>
        <v>7.233546884100174E-2</v>
      </c>
      <c r="X201" t="s">
        <v>72</v>
      </c>
      <c r="Y201">
        <v>1999</v>
      </c>
      <c r="Z201" t="s">
        <v>211</v>
      </c>
      <c r="AA201">
        <v>7467</v>
      </c>
      <c r="AB201">
        <v>1580.5</v>
      </c>
      <c r="AC201">
        <v>2</v>
      </c>
      <c r="AD201">
        <v>6967</v>
      </c>
      <c r="AF201" s="70"/>
      <c r="AG201" s="70"/>
      <c r="AH201" s="70"/>
      <c r="AI201" s="70"/>
      <c r="AJ201" s="69" t="e">
        <f t="shared" ref="AJ201:AJ202" si="444">(AA201-AA200)/AA200</f>
        <v>#DIV/0!</v>
      </c>
      <c r="AK201" s="69"/>
      <c r="AL201" s="69" t="e">
        <f t="shared" ref="AL201:AL202" si="445">(AC201-AC200)/AC200</f>
        <v>#DIV/0!</v>
      </c>
      <c r="AM201" s="69"/>
      <c r="AN201" s="69" t="e">
        <f t="shared" ref="AN201:AN202" si="446">(AD201-AD200)/AD200</f>
        <v>#DIV/0!</v>
      </c>
      <c r="AP201" s="56"/>
      <c r="AU201" t="s">
        <v>64</v>
      </c>
      <c r="BA201" t="s">
        <v>64</v>
      </c>
      <c r="BD201" s="152"/>
    </row>
    <row r="202" spans="2:56" x14ac:dyDescent="0.25">
      <c r="B202" t="s">
        <v>161</v>
      </c>
      <c r="C202">
        <v>81.400000000000006</v>
      </c>
      <c r="E202">
        <v>58</v>
      </c>
      <c r="F202">
        <v>14761.6</v>
      </c>
      <c r="H202">
        <v>6</v>
      </c>
      <c r="K202">
        <v>57</v>
      </c>
      <c r="N202" t="s">
        <v>161</v>
      </c>
      <c r="O202">
        <v>520</v>
      </c>
      <c r="P202">
        <v>161</v>
      </c>
      <c r="Q202">
        <v>88</v>
      </c>
      <c r="S202" s="22">
        <f t="shared" si="435"/>
        <v>0.50559006211180124</v>
      </c>
      <c r="T202" s="22">
        <f t="shared" si="436"/>
        <v>0.92500000000000004</v>
      </c>
      <c r="U202" s="22">
        <f t="shared" si="437"/>
        <v>0.35403726708074534</v>
      </c>
      <c r="X202" t="s">
        <v>72</v>
      </c>
      <c r="Y202">
        <v>2009</v>
      </c>
      <c r="Z202" t="s">
        <v>211</v>
      </c>
      <c r="AA202">
        <v>7592</v>
      </c>
      <c r="AB202">
        <v>1536.4</v>
      </c>
      <c r="AC202">
        <v>2</v>
      </c>
      <c r="AD202">
        <v>6900</v>
      </c>
      <c r="AF202" s="71">
        <f>AA202-AA201</f>
        <v>125</v>
      </c>
      <c r="AG202" s="71">
        <f t="shared" ref="AG202" si="447">AB202-AB201</f>
        <v>-44.099999999999909</v>
      </c>
      <c r="AH202" s="71">
        <f t="shared" ref="AH202" si="448">AC202-AC201</f>
        <v>0</v>
      </c>
      <c r="AI202" s="71">
        <f t="shared" ref="AI202" si="449">AD202-AD201</f>
        <v>-67</v>
      </c>
      <c r="AJ202" s="69">
        <f t="shared" si="444"/>
        <v>1.6740324092674435E-2</v>
      </c>
      <c r="AK202" s="69">
        <f t="shared" ref="AK202" si="450">(AB202-AB201)/AB201</f>
        <v>-2.7902562480227718E-2</v>
      </c>
      <c r="AL202" s="69">
        <f t="shared" si="445"/>
        <v>0</v>
      </c>
      <c r="AM202" s="69"/>
      <c r="AN202" s="69">
        <f t="shared" si="446"/>
        <v>-9.616764748098177E-3</v>
      </c>
      <c r="AP202" s="56">
        <f t="shared" si="421"/>
        <v>-1.6667874723188829</v>
      </c>
      <c r="AQ202">
        <f>(AB202-AB201)/(AA202-AA201)</f>
        <v>-0.35279999999999928</v>
      </c>
      <c r="AS202">
        <f>(AB202-AB201)/(AD202-AD201)</f>
        <v>0.65820895522387923</v>
      </c>
      <c r="AU202" t="s">
        <v>64</v>
      </c>
      <c r="AV202">
        <v>-1.6667874723188829</v>
      </c>
      <c r="AW202">
        <v>-0.35279999999999928</v>
      </c>
      <c r="AY202">
        <v>0.65820895522387923</v>
      </c>
      <c r="BA202" t="s">
        <v>64</v>
      </c>
      <c r="BB202">
        <v>-1.6667874723188829</v>
      </c>
      <c r="BC202">
        <v>-0.35279999999999928</v>
      </c>
      <c r="BD202" s="152">
        <f t="shared" si="311"/>
        <v>-2.7902562480227718E-2</v>
      </c>
    </row>
    <row r="203" spans="2:56" x14ac:dyDescent="0.25">
      <c r="B203" t="s">
        <v>162</v>
      </c>
      <c r="C203">
        <v>1222</v>
      </c>
      <c r="E203">
        <v>175</v>
      </c>
      <c r="F203">
        <v>558.6</v>
      </c>
      <c r="H203">
        <v>15</v>
      </c>
      <c r="K203">
        <v>50</v>
      </c>
      <c r="N203" t="s">
        <v>162</v>
      </c>
      <c r="O203">
        <v>1168</v>
      </c>
      <c r="P203">
        <v>918</v>
      </c>
      <c r="Q203">
        <v>344</v>
      </c>
      <c r="S203" s="22">
        <f t="shared" si="435"/>
        <v>1.3311546840958606</v>
      </c>
      <c r="T203" s="22">
        <f t="shared" si="436"/>
        <v>3.5523255813953489</v>
      </c>
      <c r="U203" s="22">
        <f t="shared" si="437"/>
        <v>5.4466230936819175E-2</v>
      </c>
      <c r="X203" t="s">
        <v>73</v>
      </c>
      <c r="Y203">
        <v>1989</v>
      </c>
      <c r="Z203" t="s">
        <v>211</v>
      </c>
      <c r="AF203" s="41"/>
      <c r="AG203" s="41"/>
      <c r="AH203" s="41"/>
      <c r="AI203" s="41"/>
      <c r="AP203" s="1"/>
      <c r="AQ203" s="1"/>
      <c r="AR203" s="1"/>
      <c r="AS203" s="1"/>
      <c r="AU203" t="s">
        <v>65</v>
      </c>
      <c r="BA203" t="s">
        <v>65</v>
      </c>
    </row>
    <row r="204" spans="2:56" x14ac:dyDescent="0.25">
      <c r="B204" t="s">
        <v>163</v>
      </c>
      <c r="C204">
        <v>3079</v>
      </c>
      <c r="E204">
        <v>2634</v>
      </c>
      <c r="F204">
        <v>28203</v>
      </c>
      <c r="H204">
        <v>9</v>
      </c>
      <c r="J204">
        <v>275.39999999999998</v>
      </c>
      <c r="K204">
        <v>160</v>
      </c>
      <c r="N204" t="s">
        <v>163</v>
      </c>
      <c r="O204">
        <v>9311</v>
      </c>
      <c r="P204">
        <v>1434</v>
      </c>
      <c r="Q204">
        <v>245</v>
      </c>
      <c r="S204" s="22">
        <f t="shared" si="435"/>
        <v>2.1471408647140864</v>
      </c>
      <c r="T204" s="22">
        <f t="shared" si="436"/>
        <v>12.567346938775509</v>
      </c>
      <c r="U204" s="22">
        <f t="shared" si="437"/>
        <v>0.11157601115760112</v>
      </c>
      <c r="X204" t="s">
        <v>73</v>
      </c>
      <c r="Y204">
        <v>1999</v>
      </c>
      <c r="Z204" t="s">
        <v>211</v>
      </c>
      <c r="AA204">
        <v>1001</v>
      </c>
      <c r="AB204">
        <v>2227.6999999999998</v>
      </c>
      <c r="AC204">
        <v>12</v>
      </c>
      <c r="AD204">
        <v>130</v>
      </c>
      <c r="AF204" s="70"/>
      <c r="AG204" s="70"/>
      <c r="AH204" s="70"/>
      <c r="AI204" s="70"/>
      <c r="AJ204" s="69" t="e">
        <f>(AA204-AA203)/AA203</f>
        <v>#DIV/0!</v>
      </c>
      <c r="AK204" s="69"/>
      <c r="AL204" s="69" t="e">
        <f t="shared" ref="AL204:AL205" si="451">(AC204-AC203)/AC203</f>
        <v>#DIV/0!</v>
      </c>
      <c r="AM204" s="69"/>
      <c r="AN204" s="69" t="e">
        <f t="shared" ref="AN204:AN205" si="452">(AD204-AD203)/AD203</f>
        <v>#DIV/0!</v>
      </c>
      <c r="AU204" t="s">
        <v>65</v>
      </c>
      <c r="BA204" t="s">
        <v>65</v>
      </c>
      <c r="BD204" s="152"/>
    </row>
    <row r="205" spans="2:56" x14ac:dyDescent="0.25">
      <c r="B205" t="s">
        <v>164</v>
      </c>
      <c r="C205">
        <v>1525.4</v>
      </c>
      <c r="E205">
        <v>407</v>
      </c>
      <c r="F205">
        <v>1235.4000000000001</v>
      </c>
      <c r="H205">
        <v>23.4</v>
      </c>
      <c r="I205">
        <v>1049</v>
      </c>
      <c r="J205">
        <v>3345</v>
      </c>
      <c r="K205">
        <v>25</v>
      </c>
      <c r="N205" t="s">
        <v>164</v>
      </c>
      <c r="O205">
        <v>7621</v>
      </c>
      <c r="P205">
        <v>2017</v>
      </c>
      <c r="Q205">
        <v>391</v>
      </c>
      <c r="S205" s="22">
        <f t="shared" si="435"/>
        <v>0.75627169062964805</v>
      </c>
      <c r="T205" s="22">
        <f t="shared" si="436"/>
        <v>3.9012787723785167</v>
      </c>
      <c r="U205" s="22">
        <f t="shared" si="437"/>
        <v>1.2394645513138325E-2</v>
      </c>
      <c r="X205" t="s">
        <v>73</v>
      </c>
      <c r="Y205">
        <v>2009</v>
      </c>
      <c r="Z205" t="s">
        <v>211</v>
      </c>
      <c r="AA205">
        <v>931</v>
      </c>
      <c r="AB205">
        <v>2224</v>
      </c>
      <c r="AC205">
        <v>8</v>
      </c>
      <c r="AD205">
        <v>327</v>
      </c>
      <c r="AF205" s="71">
        <f>AA205-AA204</f>
        <v>-70</v>
      </c>
      <c r="AG205" s="71">
        <f t="shared" ref="AG205" si="453">AB205-AB204</f>
        <v>-3.6999999999998181</v>
      </c>
      <c r="AH205" s="71">
        <f t="shared" ref="AH205" si="454">AC205-AC204</f>
        <v>-4</v>
      </c>
      <c r="AI205" s="71">
        <f t="shared" ref="AI205" si="455">AD205-AD204</f>
        <v>197</v>
      </c>
      <c r="AJ205" s="69">
        <f>(AA205-AA204)/AA204</f>
        <v>-6.9930069930069935E-2</v>
      </c>
      <c r="AK205" s="69">
        <f t="shared" ref="AK205" si="456">(AB205-AB204)/AB204</f>
        <v>-1.6609058670376705E-3</v>
      </c>
      <c r="AL205" s="69">
        <f t="shared" si="451"/>
        <v>-0.33333333333333331</v>
      </c>
      <c r="AM205" s="69"/>
      <c r="AN205" s="69">
        <f t="shared" si="452"/>
        <v>1.5153846153846153</v>
      </c>
      <c r="AP205" s="56">
        <f>AK205/AJ205</f>
        <v>2.3750953898638686E-2</v>
      </c>
      <c r="AQ205">
        <f>(AB205-AB204)/(AA205-AA204)</f>
        <v>5.2857142857140257E-2</v>
      </c>
      <c r="AR205">
        <f>(AB205-AB204)/(AC205-AC204)</f>
        <v>0.92499999999995453</v>
      </c>
      <c r="AS205">
        <f>(AB205-AB204)/(AD205-AD204)</f>
        <v>-1.8781725888323948E-2</v>
      </c>
      <c r="AU205" t="s">
        <v>65</v>
      </c>
      <c r="BA205" t="s">
        <v>65</v>
      </c>
      <c r="BD205" s="152">
        <f t="shared" ref="BD205:BD235" si="457">AK205</f>
        <v>-1.6609058670376705E-3</v>
      </c>
    </row>
    <row r="206" spans="2:56" x14ac:dyDescent="0.25">
      <c r="B206" t="s">
        <v>165</v>
      </c>
      <c r="C206">
        <v>13908</v>
      </c>
      <c r="D206">
        <v>1238</v>
      </c>
      <c r="E206">
        <v>4670</v>
      </c>
      <c r="F206">
        <v>485</v>
      </c>
      <c r="G206">
        <v>189</v>
      </c>
      <c r="H206">
        <v>994</v>
      </c>
      <c r="K206">
        <v>1238</v>
      </c>
      <c r="N206" t="s">
        <v>165</v>
      </c>
      <c r="O206">
        <v>20054</v>
      </c>
      <c r="P206">
        <v>8957</v>
      </c>
      <c r="Q206">
        <v>4080</v>
      </c>
      <c r="S206" s="22">
        <f t="shared" si="435"/>
        <v>1.5527520375125601</v>
      </c>
      <c r="T206" s="22">
        <f t="shared" si="436"/>
        <v>3.4088235294117646</v>
      </c>
      <c r="U206" s="22">
        <f t="shared" si="437"/>
        <v>0.13821592050909903</v>
      </c>
      <c r="X206" t="s">
        <v>74</v>
      </c>
      <c r="Y206">
        <v>1989</v>
      </c>
      <c r="Z206" t="s">
        <v>211</v>
      </c>
      <c r="AF206" s="41"/>
      <c r="AG206" s="41"/>
      <c r="AH206" s="41"/>
      <c r="AI206" s="41"/>
      <c r="AP206" s="56"/>
      <c r="AR206" s="1"/>
      <c r="AS206" s="1"/>
      <c r="AU206" t="s">
        <v>66</v>
      </c>
      <c r="BA206" t="s">
        <v>66</v>
      </c>
    </row>
    <row r="207" spans="2:56" x14ac:dyDescent="0.25">
      <c r="B207" t="s">
        <v>166</v>
      </c>
      <c r="C207">
        <v>4750</v>
      </c>
      <c r="D207">
        <v>702</v>
      </c>
      <c r="E207">
        <v>742</v>
      </c>
      <c r="F207">
        <v>410</v>
      </c>
      <c r="H207">
        <v>133</v>
      </c>
      <c r="K207">
        <v>719</v>
      </c>
      <c r="N207" t="s">
        <v>166</v>
      </c>
      <c r="O207">
        <v>6783</v>
      </c>
      <c r="P207">
        <v>4999</v>
      </c>
      <c r="Q207">
        <v>1903</v>
      </c>
      <c r="S207" s="22">
        <f t="shared" si="435"/>
        <v>0.95019003800760149</v>
      </c>
      <c r="T207" s="22">
        <f t="shared" si="436"/>
        <v>2.4960588544403572</v>
      </c>
      <c r="U207" s="22">
        <f t="shared" si="437"/>
        <v>0.14382876575315062</v>
      </c>
      <c r="X207" t="s">
        <v>74</v>
      </c>
      <c r="Y207">
        <v>1999</v>
      </c>
      <c r="Z207" t="s">
        <v>211</v>
      </c>
      <c r="AA207">
        <v>30676</v>
      </c>
      <c r="AB207">
        <v>13845.9</v>
      </c>
      <c r="AC207">
        <v>676</v>
      </c>
      <c r="AD207">
        <v>20000</v>
      </c>
      <c r="AF207" s="70"/>
      <c r="AG207" s="70"/>
      <c r="AH207" s="70"/>
      <c r="AI207" s="70"/>
      <c r="AJ207" s="69" t="e">
        <f>(AA207-AA206)/AA206</f>
        <v>#DIV/0!</v>
      </c>
      <c r="AK207" s="69"/>
      <c r="AL207" s="69" t="e">
        <f t="shared" ref="AL207:AL208" si="458">(AC207-AC206)/AC206</f>
        <v>#DIV/0!</v>
      </c>
      <c r="AM207" s="69"/>
      <c r="AN207" s="69" t="e">
        <f t="shared" ref="AN207:AN208" si="459">(AD207-AD206)/AD206</f>
        <v>#DIV/0!</v>
      </c>
      <c r="AP207" s="56"/>
      <c r="AU207" t="s">
        <v>66</v>
      </c>
      <c r="BA207" t="s">
        <v>66</v>
      </c>
      <c r="BD207" s="152"/>
    </row>
    <row r="208" spans="2:56" x14ac:dyDescent="0.25">
      <c r="B208" t="s">
        <v>167</v>
      </c>
      <c r="C208">
        <v>19795</v>
      </c>
      <c r="E208">
        <v>15300</v>
      </c>
      <c r="F208">
        <v>18957.2</v>
      </c>
      <c r="H208">
        <v>3695</v>
      </c>
      <c r="J208">
        <v>293</v>
      </c>
      <c r="K208">
        <v>6415</v>
      </c>
      <c r="N208" t="s">
        <v>167</v>
      </c>
      <c r="O208">
        <v>68706</v>
      </c>
      <c r="P208">
        <v>45629</v>
      </c>
      <c r="Q208">
        <v>28779</v>
      </c>
      <c r="S208" s="22">
        <f t="shared" si="435"/>
        <v>0.4338249797278047</v>
      </c>
      <c r="T208" s="22">
        <f t="shared" si="436"/>
        <v>0.68782793008791132</v>
      </c>
      <c r="U208" s="22">
        <f t="shared" si="437"/>
        <v>0.14059041399110214</v>
      </c>
      <c r="X208" t="s">
        <v>74</v>
      </c>
      <c r="Y208">
        <v>2009</v>
      </c>
      <c r="Z208" t="s">
        <v>211</v>
      </c>
      <c r="AA208">
        <v>34985</v>
      </c>
      <c r="AB208">
        <v>12436.8</v>
      </c>
      <c r="AC208">
        <v>1037</v>
      </c>
      <c r="AD208">
        <v>20000</v>
      </c>
      <c r="AF208" s="71">
        <f>AA208-AA207</f>
        <v>4309</v>
      </c>
      <c r="AG208" s="71">
        <f t="shared" ref="AG208" si="460">AB208-AB207</f>
        <v>-1409.1000000000004</v>
      </c>
      <c r="AH208" s="71">
        <f t="shared" ref="AH208" si="461">AC208-AC207</f>
        <v>361</v>
      </c>
      <c r="AI208" s="71">
        <f t="shared" ref="AI208" si="462">AD208-AD207</f>
        <v>0</v>
      </c>
      <c r="AJ208" s="69">
        <f>(AA208-AA207)/AA207</f>
        <v>0.1404681183987482</v>
      </c>
      <c r="AK208" s="69">
        <f t="shared" ref="AK208" si="463">(AB208-AB207)/AB207</f>
        <v>-0.10177019912031723</v>
      </c>
      <c r="AL208" s="69">
        <f t="shared" si="458"/>
        <v>0.53402366863905326</v>
      </c>
      <c r="AM208" s="69"/>
      <c r="AN208" s="69">
        <f t="shared" si="459"/>
        <v>0</v>
      </c>
      <c r="AP208" s="56">
        <f t="shared" ref="AP208:AP220" si="464">AK208/AJ208</f>
        <v>-0.72450745607214007</v>
      </c>
      <c r="AQ208">
        <f>(AB208-AB207)/(AA208-AA207)</f>
        <v>-0.32701322812717576</v>
      </c>
      <c r="AR208">
        <f>(AB208-AB207)/(AC208-AC207)</f>
        <v>-3.9033240997229925</v>
      </c>
      <c r="AU208" t="s">
        <v>66</v>
      </c>
      <c r="AV208">
        <v>-0.72450745607214007</v>
      </c>
      <c r="AW208">
        <v>-0.32701322812717576</v>
      </c>
      <c r="AX208">
        <v>-3.9033240997229925</v>
      </c>
      <c r="BA208" t="s">
        <v>66</v>
      </c>
      <c r="BB208">
        <v>-0.72450745607214007</v>
      </c>
      <c r="BC208">
        <v>-0.32701322812717576</v>
      </c>
      <c r="BD208" s="152">
        <f t="shared" si="457"/>
        <v>-0.10177019912031723</v>
      </c>
    </row>
    <row r="209" spans="2:56" x14ac:dyDescent="0.25">
      <c r="B209" t="s">
        <v>168</v>
      </c>
      <c r="C209">
        <v>1013</v>
      </c>
      <c r="E209">
        <v>420</v>
      </c>
      <c r="F209">
        <v>993.4</v>
      </c>
      <c r="H209">
        <v>35</v>
      </c>
      <c r="K209">
        <v>128</v>
      </c>
      <c r="N209" t="s">
        <v>168</v>
      </c>
      <c r="O209">
        <v>2057</v>
      </c>
      <c r="P209">
        <v>839</v>
      </c>
      <c r="Q209">
        <v>162</v>
      </c>
      <c r="S209" s="22">
        <f t="shared" si="435"/>
        <v>1.2073897497020263</v>
      </c>
      <c r="T209" s="22">
        <f t="shared" si="436"/>
        <v>6.2530864197530862</v>
      </c>
      <c r="U209" s="22">
        <f t="shared" si="437"/>
        <v>0.15256257449344457</v>
      </c>
      <c r="X209" t="s">
        <v>75</v>
      </c>
      <c r="Y209">
        <v>1989</v>
      </c>
      <c r="Z209" t="s">
        <v>211</v>
      </c>
      <c r="AA209">
        <v>56520</v>
      </c>
      <c r="AC209">
        <v>670</v>
      </c>
      <c r="AD209">
        <v>44950</v>
      </c>
      <c r="AF209" s="41"/>
      <c r="AG209" s="41"/>
      <c r="AH209" s="41"/>
      <c r="AI209" s="41"/>
      <c r="AP209" s="56"/>
      <c r="AR209" s="1"/>
      <c r="AS209" s="1"/>
      <c r="AU209" t="s">
        <v>661</v>
      </c>
      <c r="BA209" t="s">
        <v>661</v>
      </c>
    </row>
    <row r="210" spans="2:56" x14ac:dyDescent="0.25">
      <c r="B210" t="s">
        <v>169</v>
      </c>
      <c r="C210">
        <v>375</v>
      </c>
      <c r="E210">
        <v>165</v>
      </c>
      <c r="F210">
        <v>753.2</v>
      </c>
      <c r="H210">
        <v>60</v>
      </c>
      <c r="K210">
        <v>35</v>
      </c>
      <c r="N210" t="s">
        <v>169</v>
      </c>
      <c r="O210">
        <v>1100</v>
      </c>
      <c r="P210">
        <v>795</v>
      </c>
      <c r="Q210">
        <v>877</v>
      </c>
      <c r="S210" s="22">
        <f t="shared" si="435"/>
        <v>0.47169811320754718</v>
      </c>
      <c r="T210" s="22">
        <f t="shared" si="436"/>
        <v>0.427594070695553</v>
      </c>
      <c r="U210" s="22">
        <f t="shared" si="437"/>
        <v>4.40251572327044E-2</v>
      </c>
      <c r="X210" t="s">
        <v>75</v>
      </c>
      <c r="Y210">
        <v>1999</v>
      </c>
      <c r="Z210" t="s">
        <v>211</v>
      </c>
      <c r="AF210" s="70"/>
      <c r="AG210" s="70"/>
      <c r="AH210" s="70"/>
      <c r="AI210" s="70"/>
      <c r="AJ210" s="69">
        <f t="shared" ref="AJ210:AJ211" si="465">(AA210-AA209)/AA209</f>
        <v>-1</v>
      </c>
      <c r="AK210" s="69"/>
      <c r="AL210" s="69">
        <f t="shared" ref="AL210:AL211" si="466">(AC210-AC209)/AC209</f>
        <v>-1</v>
      </c>
      <c r="AM210" s="69"/>
      <c r="AN210" s="69">
        <f t="shared" ref="AN210:AN211" si="467">(AD210-AD209)/AD209</f>
        <v>-1</v>
      </c>
      <c r="AP210" s="56"/>
      <c r="AU210" t="s">
        <v>661</v>
      </c>
      <c r="BA210" t="s">
        <v>661</v>
      </c>
      <c r="BD210" s="152"/>
    </row>
    <row r="211" spans="2:56" x14ac:dyDescent="0.25">
      <c r="B211" t="s">
        <v>170</v>
      </c>
      <c r="C211">
        <v>3380</v>
      </c>
      <c r="E211">
        <v>2200</v>
      </c>
      <c r="F211">
        <v>306.8</v>
      </c>
      <c r="H211">
        <v>180</v>
      </c>
      <c r="K211">
        <v>7</v>
      </c>
      <c r="N211" t="s">
        <v>170</v>
      </c>
      <c r="O211">
        <v>5902</v>
      </c>
      <c r="P211">
        <v>3379</v>
      </c>
      <c r="Q211">
        <v>3190</v>
      </c>
      <c r="S211" s="22">
        <f t="shared" si="435"/>
        <v>1.0002959455460196</v>
      </c>
      <c r="T211" s="22">
        <f t="shared" si="436"/>
        <v>1.0595611285266457</v>
      </c>
      <c r="U211" s="22">
        <f t="shared" si="437"/>
        <v>2.0716188221367266E-3</v>
      </c>
      <c r="X211" t="s">
        <v>75</v>
      </c>
      <c r="Y211">
        <v>2009</v>
      </c>
      <c r="Z211" t="s">
        <v>211</v>
      </c>
      <c r="AF211" s="71">
        <f>AA211-AA210</f>
        <v>0</v>
      </c>
      <c r="AG211" s="71">
        <f t="shared" ref="AG211" si="468">AB211-AB210</f>
        <v>0</v>
      </c>
      <c r="AH211" s="71">
        <f t="shared" ref="AH211" si="469">AC211-AC210</f>
        <v>0</v>
      </c>
      <c r="AI211" s="71">
        <f t="shared" ref="AI211" si="470">AD211-AD210</f>
        <v>0</v>
      </c>
      <c r="AJ211" s="69" t="e">
        <f t="shared" si="465"/>
        <v>#DIV/0!</v>
      </c>
      <c r="AK211" s="69" t="e">
        <f t="shared" ref="AK211" si="471">(AB211-AB210)/AB210</f>
        <v>#DIV/0!</v>
      </c>
      <c r="AL211" s="69" t="e">
        <f t="shared" si="466"/>
        <v>#DIV/0!</v>
      </c>
      <c r="AM211" s="69"/>
      <c r="AN211" s="69" t="e">
        <f t="shared" si="467"/>
        <v>#DIV/0!</v>
      </c>
      <c r="AP211" s="56"/>
      <c r="AU211" t="s">
        <v>661</v>
      </c>
      <c r="BA211" t="s">
        <v>661</v>
      </c>
      <c r="BD211" s="152"/>
    </row>
    <row r="212" spans="2:56" x14ac:dyDescent="0.25">
      <c r="B212" t="s">
        <v>258</v>
      </c>
      <c r="C212">
        <v>0.6</v>
      </c>
      <c r="F212">
        <v>0</v>
      </c>
      <c r="H212">
        <v>0.6</v>
      </c>
      <c r="N212" t="s">
        <v>258</v>
      </c>
      <c r="O212">
        <v>1</v>
      </c>
      <c r="P212">
        <v>1</v>
      </c>
      <c r="Q212">
        <v>0</v>
      </c>
      <c r="S212" s="22">
        <f t="shared" si="435"/>
        <v>0.6</v>
      </c>
      <c r="T212" s="22" t="e">
        <f t="shared" si="436"/>
        <v>#DIV/0!</v>
      </c>
      <c r="U212" s="22">
        <f t="shared" si="437"/>
        <v>0</v>
      </c>
      <c r="X212" t="s">
        <v>228</v>
      </c>
      <c r="Y212">
        <v>1989</v>
      </c>
      <c r="Z212" t="s">
        <v>211</v>
      </c>
      <c r="AA212">
        <v>1190</v>
      </c>
      <c r="AD212">
        <v>1190</v>
      </c>
      <c r="AF212" s="41"/>
      <c r="AG212" s="41"/>
      <c r="AH212" s="41"/>
      <c r="AI212" s="41"/>
      <c r="AP212" s="1"/>
      <c r="AQ212" s="1"/>
      <c r="AR212" s="1"/>
      <c r="AS212" s="1"/>
      <c r="AU212" t="s">
        <v>225</v>
      </c>
      <c r="BA212" t="s">
        <v>225</v>
      </c>
    </row>
    <row r="213" spans="2:56" x14ac:dyDescent="0.25">
      <c r="B213" t="s">
        <v>259</v>
      </c>
      <c r="C213">
        <v>31</v>
      </c>
      <c r="E213">
        <v>16</v>
      </c>
      <c r="F213">
        <v>9</v>
      </c>
      <c r="H213">
        <v>11</v>
      </c>
      <c r="N213" t="s">
        <v>259</v>
      </c>
      <c r="O213">
        <v>104</v>
      </c>
      <c r="P213">
        <v>79</v>
      </c>
      <c r="Q213">
        <v>29</v>
      </c>
      <c r="S213" s="22">
        <f t="shared" si="435"/>
        <v>0.39240506329113922</v>
      </c>
      <c r="T213" s="22">
        <f t="shared" si="436"/>
        <v>1.0689655172413792</v>
      </c>
      <c r="U213" s="22">
        <f t="shared" si="437"/>
        <v>0</v>
      </c>
      <c r="X213" t="s">
        <v>228</v>
      </c>
      <c r="Y213">
        <v>1999</v>
      </c>
      <c r="Z213" t="s">
        <v>211</v>
      </c>
      <c r="AA213">
        <v>1130</v>
      </c>
      <c r="AB213">
        <v>0</v>
      </c>
      <c r="AD213">
        <v>1130</v>
      </c>
      <c r="AF213" s="70"/>
      <c r="AG213" s="70"/>
      <c r="AH213" s="70"/>
      <c r="AI213" s="70"/>
      <c r="AJ213" s="69">
        <f t="shared" ref="AJ213:AJ214" si="472">(AA213-AA212)/AA212</f>
        <v>-5.0420168067226892E-2</v>
      </c>
      <c r="AK213" s="69"/>
      <c r="AL213" s="69" t="e">
        <f t="shared" ref="AL213:AL214" si="473">(AC213-AC212)/AC212</f>
        <v>#DIV/0!</v>
      </c>
      <c r="AM213" s="69"/>
      <c r="AN213" s="69"/>
      <c r="AU213" t="s">
        <v>225</v>
      </c>
      <c r="BA213" t="s">
        <v>225</v>
      </c>
      <c r="BD213" s="152"/>
    </row>
    <row r="214" spans="2:56" x14ac:dyDescent="0.25">
      <c r="B214" t="s">
        <v>171</v>
      </c>
      <c r="C214">
        <v>54</v>
      </c>
      <c r="E214">
        <v>25</v>
      </c>
      <c r="F214">
        <v>227.12</v>
      </c>
      <c r="H214">
        <v>22</v>
      </c>
      <c r="J214">
        <v>1551</v>
      </c>
      <c r="K214">
        <v>7</v>
      </c>
      <c r="N214" t="s">
        <v>171</v>
      </c>
      <c r="O214">
        <v>1336</v>
      </c>
      <c r="P214">
        <v>1156</v>
      </c>
      <c r="Q214">
        <v>90</v>
      </c>
      <c r="S214" s="22">
        <f t="shared" si="435"/>
        <v>4.6712802768166091E-2</v>
      </c>
      <c r="T214" s="22">
        <f t="shared" si="436"/>
        <v>0.6</v>
      </c>
      <c r="U214" s="22">
        <f t="shared" si="437"/>
        <v>6.0553633217993079E-3</v>
      </c>
      <c r="X214" t="s">
        <v>228</v>
      </c>
      <c r="Y214">
        <v>2009</v>
      </c>
      <c r="Z214" t="s">
        <v>211</v>
      </c>
      <c r="AA214">
        <v>1109.5</v>
      </c>
      <c r="AB214">
        <v>0</v>
      </c>
      <c r="AD214">
        <v>1109.5</v>
      </c>
      <c r="AF214" s="71">
        <f>AA214-AA213</f>
        <v>-20.5</v>
      </c>
      <c r="AG214" s="71">
        <f t="shared" ref="AG214" si="474">AB214-AB213</f>
        <v>0</v>
      </c>
      <c r="AH214" s="71">
        <f t="shared" ref="AH214" si="475">AC214-AC213</f>
        <v>0</v>
      </c>
      <c r="AI214" s="71">
        <f t="shared" ref="AI214" si="476">AD214-AD213</f>
        <v>-20.5</v>
      </c>
      <c r="AJ214" s="69">
        <f t="shared" si="472"/>
        <v>-1.8141592920353982E-2</v>
      </c>
      <c r="AK214" s="69" t="e">
        <f t="shared" ref="AK214" si="477">(AB214-AB213)/AB213</f>
        <v>#DIV/0!</v>
      </c>
      <c r="AL214" s="69" t="e">
        <f t="shared" si="473"/>
        <v>#DIV/0!</v>
      </c>
      <c r="AM214" s="69"/>
      <c r="AN214" s="69"/>
      <c r="AP214" s="56"/>
      <c r="AU214" t="s">
        <v>225</v>
      </c>
      <c r="BA214" t="s">
        <v>225</v>
      </c>
      <c r="BD214" s="152"/>
    </row>
    <row r="215" spans="2:56" x14ac:dyDescent="0.25">
      <c r="B215" t="s">
        <v>172</v>
      </c>
      <c r="C215">
        <v>9789</v>
      </c>
      <c r="D215">
        <v>404</v>
      </c>
      <c r="E215">
        <v>2707</v>
      </c>
      <c r="F215">
        <v>940.4</v>
      </c>
      <c r="H215">
        <v>2229</v>
      </c>
      <c r="J215">
        <v>17028</v>
      </c>
      <c r="K215">
        <v>445</v>
      </c>
      <c r="N215" t="s">
        <v>172</v>
      </c>
      <c r="O215">
        <v>10365</v>
      </c>
      <c r="P215">
        <v>3431</v>
      </c>
      <c r="Q215">
        <v>2164</v>
      </c>
      <c r="S215" s="22">
        <f t="shared" si="435"/>
        <v>2.8531040512969978</v>
      </c>
      <c r="T215" s="22">
        <f t="shared" si="436"/>
        <v>4.5235674676524953</v>
      </c>
      <c r="U215" s="22">
        <f t="shared" si="437"/>
        <v>0.12969979597784903</v>
      </c>
      <c r="X215" t="s">
        <v>76</v>
      </c>
      <c r="Y215">
        <v>1989</v>
      </c>
      <c r="Z215" t="s">
        <v>211</v>
      </c>
      <c r="AA215">
        <v>3</v>
      </c>
      <c r="AF215" s="41"/>
      <c r="AG215" s="41"/>
      <c r="AH215" s="41"/>
      <c r="AI215" s="41"/>
      <c r="AP215" s="56"/>
      <c r="AR215" s="1"/>
      <c r="AS215" s="1"/>
      <c r="AU215" t="s">
        <v>226</v>
      </c>
      <c r="BA215" t="s">
        <v>226</v>
      </c>
    </row>
    <row r="216" spans="2:56" x14ac:dyDescent="0.25">
      <c r="B216" t="s">
        <v>173</v>
      </c>
      <c r="C216">
        <v>38911</v>
      </c>
      <c r="D216">
        <v>5215</v>
      </c>
      <c r="E216">
        <v>21351</v>
      </c>
      <c r="F216">
        <v>11215.2</v>
      </c>
      <c r="H216">
        <v>2943</v>
      </c>
      <c r="K216">
        <v>5215</v>
      </c>
      <c r="N216" t="s">
        <v>173</v>
      </c>
      <c r="O216">
        <v>71846</v>
      </c>
      <c r="P216">
        <v>22137</v>
      </c>
      <c r="Q216">
        <v>14712</v>
      </c>
      <c r="S216" s="22">
        <f t="shared" si="435"/>
        <v>1.7577359172426255</v>
      </c>
      <c r="T216" s="22">
        <f t="shared" si="436"/>
        <v>2.6448477433387709</v>
      </c>
      <c r="U216" s="22">
        <f t="shared" si="437"/>
        <v>0.23557844333017119</v>
      </c>
      <c r="X216" t="s">
        <v>76</v>
      </c>
      <c r="Y216">
        <v>1999</v>
      </c>
      <c r="Z216" t="s">
        <v>211</v>
      </c>
      <c r="AA216">
        <v>3</v>
      </c>
      <c r="AB216">
        <v>0.1</v>
      </c>
      <c r="AF216" s="70"/>
      <c r="AG216" s="70"/>
      <c r="AH216" s="70"/>
      <c r="AI216" s="70"/>
      <c r="AJ216" s="69">
        <f t="shared" ref="AJ216:AJ217" si="478">(AA216-AA215)/AA215</f>
        <v>0</v>
      </c>
      <c r="AK216" s="69"/>
      <c r="AL216" s="69"/>
      <c r="AM216" s="69"/>
      <c r="AN216" s="69" t="e">
        <f t="shared" ref="AN216:AN217" si="479">(AD216-AD215)/AD215</f>
        <v>#DIV/0!</v>
      </c>
      <c r="AP216" s="56"/>
      <c r="AU216" t="s">
        <v>226</v>
      </c>
      <c r="BA216" t="s">
        <v>226</v>
      </c>
      <c r="BD216" s="152"/>
    </row>
    <row r="217" spans="2:56" x14ac:dyDescent="0.25">
      <c r="B217" t="s">
        <v>174</v>
      </c>
      <c r="C217">
        <v>32610</v>
      </c>
      <c r="E217">
        <v>1850</v>
      </c>
      <c r="F217">
        <v>4127</v>
      </c>
      <c r="H217">
        <v>60</v>
      </c>
      <c r="K217">
        <v>1800</v>
      </c>
      <c r="N217" t="s">
        <v>174</v>
      </c>
      <c r="O217">
        <v>4980</v>
      </c>
      <c r="P217">
        <v>2538</v>
      </c>
      <c r="Q217">
        <v>1497</v>
      </c>
      <c r="S217" s="22">
        <f t="shared" si="435"/>
        <v>12.84869976359338</v>
      </c>
      <c r="T217" s="22">
        <f t="shared" si="436"/>
        <v>21.783567134268537</v>
      </c>
      <c r="U217" s="22">
        <f t="shared" si="437"/>
        <v>0.70921985815602839</v>
      </c>
      <c r="X217" t="s">
        <v>76</v>
      </c>
      <c r="Y217">
        <v>2009</v>
      </c>
      <c r="Z217" t="s">
        <v>211</v>
      </c>
      <c r="AA217">
        <v>3</v>
      </c>
      <c r="AB217">
        <v>0.1</v>
      </c>
      <c r="AF217" s="71">
        <f>AA217-AA216</f>
        <v>0</v>
      </c>
      <c r="AG217" s="71">
        <f t="shared" ref="AG217" si="480">AB217-AB216</f>
        <v>0</v>
      </c>
      <c r="AH217" s="71">
        <f t="shared" ref="AH217" si="481">AC217-AC216</f>
        <v>0</v>
      </c>
      <c r="AI217" s="71">
        <f t="shared" ref="AI217" si="482">AD217-AD216</f>
        <v>0</v>
      </c>
      <c r="AJ217" s="69">
        <f t="shared" si="478"/>
        <v>0</v>
      </c>
      <c r="AK217" s="69">
        <f t="shared" ref="AK217" si="483">(AB217-AB216)/AB216</f>
        <v>0</v>
      </c>
      <c r="AL217" s="69"/>
      <c r="AM217" s="69"/>
      <c r="AN217" s="69" t="e">
        <f t="shared" si="479"/>
        <v>#DIV/0!</v>
      </c>
      <c r="AP217" s="56"/>
      <c r="AU217" t="s">
        <v>226</v>
      </c>
      <c r="BA217" t="s">
        <v>226</v>
      </c>
      <c r="BD217" s="152">
        <f t="shared" si="457"/>
        <v>0</v>
      </c>
    </row>
    <row r="218" spans="2:56" x14ac:dyDescent="0.25">
      <c r="B218" t="s">
        <v>260</v>
      </c>
      <c r="C218">
        <v>1</v>
      </c>
      <c r="E218">
        <v>1</v>
      </c>
      <c r="F218">
        <v>34.4</v>
      </c>
      <c r="N218" t="s">
        <v>260</v>
      </c>
      <c r="O218">
        <v>37</v>
      </c>
      <c r="P218">
        <v>3</v>
      </c>
      <c r="Q218">
        <v>8</v>
      </c>
      <c r="S218" s="22">
        <f t="shared" si="435"/>
        <v>0.33333333333333331</v>
      </c>
      <c r="T218" s="22">
        <f t="shared" si="436"/>
        <v>0.125</v>
      </c>
      <c r="U218" s="22">
        <f t="shared" si="437"/>
        <v>0</v>
      </c>
      <c r="X218" t="s">
        <v>229</v>
      </c>
      <c r="Y218">
        <v>1989</v>
      </c>
      <c r="Z218" t="s">
        <v>211</v>
      </c>
      <c r="AA218">
        <v>395</v>
      </c>
      <c r="AC218">
        <v>80</v>
      </c>
      <c r="AD218">
        <v>165</v>
      </c>
      <c r="AF218" s="41"/>
      <c r="AG218" s="41"/>
      <c r="AH218" s="41"/>
      <c r="AI218" s="41"/>
      <c r="AP218" s="56"/>
      <c r="AR218" s="1"/>
      <c r="AS218" s="1"/>
      <c r="AU218" t="s">
        <v>67</v>
      </c>
      <c r="BA218" t="s">
        <v>67</v>
      </c>
    </row>
    <row r="219" spans="2:56" x14ac:dyDescent="0.25">
      <c r="B219" t="s">
        <v>261</v>
      </c>
      <c r="C219">
        <v>1.8</v>
      </c>
      <c r="F219">
        <v>1</v>
      </c>
      <c r="H219">
        <v>1.8</v>
      </c>
      <c r="N219" t="s">
        <v>261</v>
      </c>
      <c r="O219">
        <v>10</v>
      </c>
      <c r="P219">
        <v>5</v>
      </c>
      <c r="Q219">
        <v>3</v>
      </c>
      <c r="S219" s="22">
        <f t="shared" si="435"/>
        <v>0.36</v>
      </c>
      <c r="T219" s="22">
        <f t="shared" si="436"/>
        <v>0.6</v>
      </c>
      <c r="U219" s="22">
        <f t="shared" si="437"/>
        <v>0</v>
      </c>
      <c r="X219" t="s">
        <v>229</v>
      </c>
      <c r="Y219">
        <v>1999</v>
      </c>
      <c r="Z219" t="s">
        <v>211</v>
      </c>
      <c r="AA219">
        <v>428</v>
      </c>
      <c r="AB219">
        <v>977.69</v>
      </c>
      <c r="AC219">
        <v>83</v>
      </c>
      <c r="AD219">
        <v>175</v>
      </c>
      <c r="AF219" s="70"/>
      <c r="AG219" s="70"/>
      <c r="AH219" s="70"/>
      <c r="AI219" s="70"/>
      <c r="AJ219" s="69">
        <f t="shared" ref="AJ219:AJ220" si="484">(AA219-AA218)/AA218</f>
        <v>8.3544303797468356E-2</v>
      </c>
      <c r="AK219" s="69"/>
      <c r="AL219" s="69">
        <f t="shared" ref="AL219:AL220" si="485">(AC219-AC218)/AC218</f>
        <v>3.7499999999999999E-2</v>
      </c>
      <c r="AM219" s="69"/>
      <c r="AN219" s="69">
        <f t="shared" ref="AN219:AN220" si="486">(AD219-AD218)/AD218</f>
        <v>6.0606060606060608E-2</v>
      </c>
      <c r="AP219" s="56"/>
      <c r="AU219" t="s">
        <v>67</v>
      </c>
      <c r="BA219" t="s">
        <v>67</v>
      </c>
      <c r="BD219" s="152"/>
    </row>
    <row r="220" spans="2:56" x14ac:dyDescent="0.25">
      <c r="B220" t="s">
        <v>175</v>
      </c>
      <c r="C220">
        <v>13962</v>
      </c>
      <c r="E220">
        <v>6600</v>
      </c>
      <c r="F220">
        <v>3076.2</v>
      </c>
      <c r="H220">
        <v>2250</v>
      </c>
      <c r="I220">
        <v>2113</v>
      </c>
      <c r="J220">
        <v>30955</v>
      </c>
      <c r="K220">
        <v>9</v>
      </c>
      <c r="N220" t="s">
        <v>175</v>
      </c>
      <c r="O220">
        <v>32368</v>
      </c>
      <c r="P220">
        <v>28122</v>
      </c>
      <c r="Q220">
        <v>23972</v>
      </c>
      <c r="S220" s="22">
        <f t="shared" si="435"/>
        <v>0.49647962449327926</v>
      </c>
      <c r="T220" s="22">
        <f t="shared" si="436"/>
        <v>0.58242950108459868</v>
      </c>
      <c r="U220" s="22">
        <f t="shared" si="437"/>
        <v>3.200341369746106E-4</v>
      </c>
      <c r="X220" t="s">
        <v>229</v>
      </c>
      <c r="Y220">
        <v>2009</v>
      </c>
      <c r="Z220" t="s">
        <v>211</v>
      </c>
      <c r="AA220">
        <v>418</v>
      </c>
      <c r="AB220">
        <v>1010.72</v>
      </c>
      <c r="AC220">
        <v>83</v>
      </c>
      <c r="AD220">
        <v>175</v>
      </c>
      <c r="AF220" s="71">
        <f>AA220-AA219</f>
        <v>-10</v>
      </c>
      <c r="AG220" s="71">
        <f t="shared" ref="AG220" si="487">AB220-AB219</f>
        <v>33.029999999999973</v>
      </c>
      <c r="AH220" s="71">
        <f t="shared" ref="AH220" si="488">AC220-AC219</f>
        <v>0</v>
      </c>
      <c r="AI220" s="71">
        <f t="shared" ref="AI220" si="489">AD220-AD219</f>
        <v>0</v>
      </c>
      <c r="AJ220" s="69">
        <f t="shared" si="484"/>
        <v>-2.336448598130841E-2</v>
      </c>
      <c r="AK220" s="69">
        <f t="shared" ref="AK220" si="490">(AB220-AB219)/AB219</f>
        <v>3.3783714674385512E-2</v>
      </c>
      <c r="AL220" s="69">
        <f t="shared" si="485"/>
        <v>0</v>
      </c>
      <c r="AM220" s="69"/>
      <c r="AN220" s="69">
        <f t="shared" si="486"/>
        <v>0</v>
      </c>
      <c r="AP220" s="56">
        <f t="shared" si="464"/>
        <v>-1.4459429880637</v>
      </c>
      <c r="AQ220">
        <f>(AB220-AB219)/(AA220-AA219)</f>
        <v>-3.3029999999999973</v>
      </c>
      <c r="AU220" t="s">
        <v>67</v>
      </c>
      <c r="AV220">
        <v>-1.4459429880637</v>
      </c>
      <c r="AW220">
        <v>-3.3029999999999973</v>
      </c>
      <c r="BA220" t="s">
        <v>67</v>
      </c>
      <c r="BD220" s="152">
        <f t="shared" si="457"/>
        <v>3.3783714674385512E-2</v>
      </c>
    </row>
    <row r="221" spans="2:56" x14ac:dyDescent="0.25">
      <c r="B221" t="s">
        <v>176</v>
      </c>
      <c r="C221">
        <v>41276</v>
      </c>
      <c r="D221">
        <v>2172</v>
      </c>
      <c r="E221">
        <v>32478</v>
      </c>
      <c r="F221">
        <v>9679</v>
      </c>
      <c r="G221">
        <v>50</v>
      </c>
      <c r="H221">
        <v>898</v>
      </c>
      <c r="K221">
        <v>2175</v>
      </c>
      <c r="N221" t="s">
        <v>176</v>
      </c>
      <c r="O221">
        <v>45715</v>
      </c>
      <c r="P221">
        <v>14379</v>
      </c>
      <c r="Q221">
        <v>5416</v>
      </c>
      <c r="S221" s="22">
        <f t="shared" si="435"/>
        <v>2.8705751443076708</v>
      </c>
      <c r="T221" s="22">
        <f t="shared" si="436"/>
        <v>7.6211225997045791</v>
      </c>
      <c r="U221" s="22">
        <f t="shared" si="437"/>
        <v>0.15126225745879407</v>
      </c>
      <c r="X221" t="s">
        <v>77</v>
      </c>
      <c r="Y221">
        <v>1989</v>
      </c>
      <c r="Z221" t="s">
        <v>211</v>
      </c>
      <c r="AA221">
        <v>2386</v>
      </c>
      <c r="AC221">
        <v>6</v>
      </c>
      <c r="AD221">
        <v>123</v>
      </c>
      <c r="AF221" s="41"/>
      <c r="AG221" s="41"/>
      <c r="AH221" s="41"/>
      <c r="AI221" s="41"/>
      <c r="AP221" s="1"/>
      <c r="AQ221" s="1"/>
      <c r="AR221" s="1"/>
      <c r="AS221" s="1"/>
      <c r="AU221" t="s">
        <v>68</v>
      </c>
      <c r="BA221" t="s">
        <v>68</v>
      </c>
    </row>
    <row r="222" spans="2:56" x14ac:dyDescent="0.25">
      <c r="B222" t="s">
        <v>177</v>
      </c>
      <c r="C222">
        <v>569</v>
      </c>
      <c r="E222">
        <v>64</v>
      </c>
      <c r="F222">
        <v>316.24</v>
      </c>
      <c r="H222">
        <v>200</v>
      </c>
      <c r="J222">
        <v>4564</v>
      </c>
      <c r="K222">
        <v>230</v>
      </c>
      <c r="N222" t="s">
        <v>177</v>
      </c>
      <c r="O222">
        <v>6939</v>
      </c>
      <c r="P222">
        <v>1130</v>
      </c>
      <c r="Q222">
        <v>226</v>
      </c>
      <c r="S222" s="22">
        <f t="shared" si="435"/>
        <v>0.50353982300884959</v>
      </c>
      <c r="T222" s="22">
        <f t="shared" si="436"/>
        <v>2.5176991150442478</v>
      </c>
      <c r="U222" s="22">
        <f t="shared" si="437"/>
        <v>0.20353982300884957</v>
      </c>
      <c r="X222" t="s">
        <v>77</v>
      </c>
      <c r="Y222">
        <v>1999</v>
      </c>
      <c r="Z222" t="s">
        <v>211</v>
      </c>
      <c r="AA222">
        <v>2294</v>
      </c>
      <c r="AB222">
        <v>22402</v>
      </c>
      <c r="AC222">
        <v>8</v>
      </c>
      <c r="AD222">
        <v>114</v>
      </c>
      <c r="AF222" s="70"/>
      <c r="AG222" s="70"/>
      <c r="AH222" s="70"/>
      <c r="AI222" s="70"/>
      <c r="AJ222" s="69">
        <f>(AA222-AA221)/AA221</f>
        <v>-3.8558256496227995E-2</v>
      </c>
      <c r="AK222" s="69"/>
      <c r="AL222" s="69">
        <f t="shared" ref="AL222:AL223" si="491">(AC222-AC221)/AC221</f>
        <v>0.33333333333333331</v>
      </c>
      <c r="AM222" s="69"/>
      <c r="AN222" s="69">
        <f t="shared" ref="AN222:AN223" si="492">(AD222-AD221)/AD221</f>
        <v>-7.3170731707317069E-2</v>
      </c>
      <c r="AU222" t="s">
        <v>68</v>
      </c>
      <c r="BA222" t="s">
        <v>68</v>
      </c>
      <c r="BD222" s="152"/>
    </row>
    <row r="223" spans="2:56" x14ac:dyDescent="0.25">
      <c r="B223" t="s">
        <v>178</v>
      </c>
      <c r="C223">
        <v>17325</v>
      </c>
      <c r="E223">
        <v>6049</v>
      </c>
      <c r="F223">
        <v>2873.8</v>
      </c>
      <c r="H223">
        <v>43</v>
      </c>
      <c r="K223">
        <v>213</v>
      </c>
      <c r="N223" t="s">
        <v>178</v>
      </c>
      <c r="O223">
        <v>61887</v>
      </c>
      <c r="P223">
        <v>12784</v>
      </c>
      <c r="Q223">
        <v>929</v>
      </c>
      <c r="S223" s="22">
        <f t="shared" si="435"/>
        <v>1.3552096370463078</v>
      </c>
      <c r="T223" s="22">
        <f t="shared" si="436"/>
        <v>18.649085037674919</v>
      </c>
      <c r="U223" s="22">
        <f t="shared" si="437"/>
        <v>1.6661451814768462E-2</v>
      </c>
      <c r="X223" t="s">
        <v>77</v>
      </c>
      <c r="Y223">
        <v>2009</v>
      </c>
      <c r="Z223" t="s">
        <v>211</v>
      </c>
      <c r="AA223">
        <v>2296</v>
      </c>
      <c r="AB223">
        <v>22157</v>
      </c>
      <c r="AC223">
        <v>5</v>
      </c>
      <c r="AD223">
        <v>34</v>
      </c>
      <c r="AF223" s="71">
        <f>AA223-AA222</f>
        <v>2</v>
      </c>
      <c r="AG223" s="71">
        <f t="shared" ref="AG223" si="493">AB223-AB222</f>
        <v>-245</v>
      </c>
      <c r="AH223" s="71">
        <f t="shared" ref="AH223" si="494">AC223-AC222</f>
        <v>-3</v>
      </c>
      <c r="AI223" s="71">
        <f t="shared" ref="AI223" si="495">AD223-AD222</f>
        <v>-80</v>
      </c>
      <c r="AJ223" s="69">
        <f>(AA223-AA222)/AA222</f>
        <v>8.7183958151700091E-4</v>
      </c>
      <c r="AK223" s="69">
        <f t="shared" ref="AK223" si="496">(AB223-AB222)/AB222</f>
        <v>-1.0936523524685295E-2</v>
      </c>
      <c r="AL223" s="69">
        <f t="shared" si="491"/>
        <v>-0.375</v>
      </c>
      <c r="AM223" s="69"/>
      <c r="AN223" s="69">
        <f t="shared" si="492"/>
        <v>-0.70175438596491224</v>
      </c>
      <c r="AP223" s="56">
        <f>AK223/AJ223</f>
        <v>-12.544192482814033</v>
      </c>
      <c r="AQ223">
        <f>(AB223-AB222)/(AA223-AA222)</f>
        <v>-122.5</v>
      </c>
      <c r="AR223">
        <f>(AB223-AB222)/(AC223-AC222)</f>
        <v>81.666666666666671</v>
      </c>
      <c r="AS223">
        <f>(AB223-AB222)/(AD223-AD222)</f>
        <v>3.0625</v>
      </c>
      <c r="AU223" t="s">
        <v>68</v>
      </c>
      <c r="BA223" t="s">
        <v>68</v>
      </c>
      <c r="BD223" s="152">
        <f t="shared" si="457"/>
        <v>-1.0936523524685295E-2</v>
      </c>
    </row>
    <row r="224" spans="2:56" x14ac:dyDescent="0.25">
      <c r="B224" t="s">
        <v>179</v>
      </c>
      <c r="C224">
        <v>35500</v>
      </c>
      <c r="E224">
        <v>10000</v>
      </c>
      <c r="F224">
        <v>33831.4</v>
      </c>
      <c r="H224">
        <v>1500</v>
      </c>
      <c r="K224">
        <v>184</v>
      </c>
      <c r="N224" t="s">
        <v>179</v>
      </c>
      <c r="O224">
        <v>43525</v>
      </c>
      <c r="P224">
        <v>32243</v>
      </c>
      <c r="Q224">
        <v>32124</v>
      </c>
      <c r="S224" s="22">
        <f t="shared" si="435"/>
        <v>1.1010141736190802</v>
      </c>
      <c r="T224" s="22">
        <f t="shared" si="436"/>
        <v>1.1050927655335574</v>
      </c>
      <c r="U224" s="22">
        <f t="shared" si="437"/>
        <v>5.7066650125608661E-3</v>
      </c>
      <c r="X224" t="s">
        <v>230</v>
      </c>
      <c r="Y224">
        <v>1989</v>
      </c>
      <c r="Z224" t="s">
        <v>211</v>
      </c>
      <c r="AA224">
        <v>30670</v>
      </c>
      <c r="AC224">
        <v>1197</v>
      </c>
      <c r="AD224">
        <v>11565</v>
      </c>
      <c r="AF224" s="41"/>
      <c r="AG224" s="41"/>
      <c r="AH224" s="41"/>
      <c r="AI224" s="41"/>
      <c r="AP224" s="56"/>
      <c r="AR224" s="1"/>
      <c r="AS224" s="1"/>
      <c r="AU224" t="s">
        <v>69</v>
      </c>
      <c r="BA224" t="s">
        <v>69</v>
      </c>
    </row>
    <row r="225" spans="2:56" x14ac:dyDescent="0.25">
      <c r="B225" t="s">
        <v>180</v>
      </c>
      <c r="C225">
        <v>403451</v>
      </c>
      <c r="E225">
        <v>162751</v>
      </c>
      <c r="F225">
        <v>303639.2</v>
      </c>
      <c r="H225">
        <v>2700</v>
      </c>
      <c r="K225">
        <v>23000</v>
      </c>
      <c r="N225" t="s">
        <v>180</v>
      </c>
      <c r="O225">
        <v>307687</v>
      </c>
      <c r="P225">
        <v>55394</v>
      </c>
      <c r="Q225">
        <v>5256</v>
      </c>
      <c r="S225" s="22">
        <f t="shared" si="435"/>
        <v>7.2832978300899018</v>
      </c>
      <c r="T225" s="22">
        <f t="shared" si="436"/>
        <v>76.760083713850833</v>
      </c>
      <c r="U225" s="22">
        <f t="shared" si="437"/>
        <v>0.41520742318662673</v>
      </c>
      <c r="X225" t="s">
        <v>230</v>
      </c>
      <c r="Y225">
        <v>1999</v>
      </c>
      <c r="Z225" t="s">
        <v>211</v>
      </c>
      <c r="AA225">
        <v>29900</v>
      </c>
      <c r="AB225">
        <v>15271.4</v>
      </c>
      <c r="AC225">
        <v>1153</v>
      </c>
      <c r="AD225">
        <v>10385</v>
      </c>
      <c r="AF225" s="70"/>
      <c r="AG225" s="70"/>
      <c r="AH225" s="70"/>
      <c r="AI225" s="70"/>
      <c r="AJ225" s="69">
        <f>(AA225-AA224)/AA224</f>
        <v>-2.5105966742745355E-2</v>
      </c>
      <c r="AK225" s="69"/>
      <c r="AL225" s="69">
        <f t="shared" ref="AL225:AL226" si="497">(AC225-AC224)/AC224</f>
        <v>-3.6758563074352546E-2</v>
      </c>
      <c r="AM225" s="69"/>
      <c r="AN225" s="69">
        <f t="shared" ref="AN225:AN226" si="498">(AD225-AD224)/AD224</f>
        <v>-0.10203199308257674</v>
      </c>
      <c r="AP225" s="56"/>
      <c r="AU225" t="s">
        <v>69</v>
      </c>
      <c r="BA225" t="s">
        <v>69</v>
      </c>
      <c r="BD225" s="152"/>
    </row>
    <row r="226" spans="2:56" x14ac:dyDescent="0.25">
      <c r="B226" t="s">
        <v>262</v>
      </c>
      <c r="C226">
        <v>4</v>
      </c>
      <c r="E226">
        <v>1</v>
      </c>
      <c r="F226">
        <v>20.399999999999999</v>
      </c>
      <c r="H226">
        <v>1</v>
      </c>
      <c r="J226">
        <v>1501</v>
      </c>
      <c r="K226">
        <v>0.1</v>
      </c>
      <c r="N226" t="s">
        <v>262</v>
      </c>
      <c r="O226">
        <v>109</v>
      </c>
      <c r="P226">
        <v>5</v>
      </c>
      <c r="Q226">
        <v>20</v>
      </c>
      <c r="S226" s="22">
        <f t="shared" si="435"/>
        <v>0.8</v>
      </c>
      <c r="T226" s="22">
        <f t="shared" si="436"/>
        <v>0.2</v>
      </c>
      <c r="U226" s="22">
        <f t="shared" si="437"/>
        <v>0.02</v>
      </c>
      <c r="X226" t="s">
        <v>230</v>
      </c>
      <c r="Y226">
        <v>2009</v>
      </c>
      <c r="Z226" t="s">
        <v>211</v>
      </c>
      <c r="AA226">
        <v>29266</v>
      </c>
      <c r="AB226">
        <v>15906</v>
      </c>
      <c r="AC226">
        <v>1050.4000000000001</v>
      </c>
      <c r="AD226">
        <v>9870</v>
      </c>
      <c r="AF226" s="71">
        <f>AA226-AA225</f>
        <v>-634</v>
      </c>
      <c r="AG226" s="71">
        <f t="shared" ref="AG226" si="499">AB226-AB225</f>
        <v>634.60000000000036</v>
      </c>
      <c r="AH226" s="71">
        <f t="shared" ref="AH226" si="500">AC226-AC225</f>
        <v>-102.59999999999991</v>
      </c>
      <c r="AI226" s="71">
        <f t="shared" ref="AI226" si="501">AD226-AD225</f>
        <v>-515</v>
      </c>
      <c r="AJ226" s="69">
        <f>(AA226-AA225)/AA225</f>
        <v>-2.120401337792642E-2</v>
      </c>
      <c r="AK226" s="69">
        <f t="shared" ref="AK226" si="502">(AB226-AB225)/AB225</f>
        <v>4.1554801786345741E-2</v>
      </c>
      <c r="AL226" s="69">
        <f t="shared" si="497"/>
        <v>-8.8985255854293066E-2</v>
      </c>
      <c r="AM226" s="69"/>
      <c r="AN226" s="69">
        <f t="shared" si="498"/>
        <v>-4.9590755897929703E-2</v>
      </c>
      <c r="AP226" s="56">
        <f t="shared" ref="AP226:AP238" si="503">AK226/AJ226</f>
        <v>-1.9597611568008482</v>
      </c>
      <c r="AQ226">
        <f>(AB226-AB225)/(AA226-AA225)</f>
        <v>-1.0009463722397482</v>
      </c>
      <c r="AR226">
        <f>(AB226-AB225)/(AC226-AC225)</f>
        <v>-6.185185185185194</v>
      </c>
      <c r="AS226">
        <f>(AB226-AB225)/(AD226-AD225)</f>
        <v>-1.2322330097087386</v>
      </c>
      <c r="AU226" t="s">
        <v>69</v>
      </c>
      <c r="BA226" t="s">
        <v>69</v>
      </c>
      <c r="BD226" s="152">
        <f t="shared" si="457"/>
        <v>4.1554801786345741E-2</v>
      </c>
    </row>
    <row r="227" spans="2:56" x14ac:dyDescent="0.25">
      <c r="B227" t="s">
        <v>181</v>
      </c>
      <c r="C227">
        <v>14807</v>
      </c>
      <c r="D227">
        <v>173</v>
      </c>
      <c r="E227">
        <v>1881</v>
      </c>
      <c r="F227">
        <v>1699.2</v>
      </c>
      <c r="H227">
        <v>31</v>
      </c>
      <c r="K227">
        <v>218</v>
      </c>
      <c r="N227" t="s">
        <v>181</v>
      </c>
      <c r="O227">
        <v>3357</v>
      </c>
      <c r="P227">
        <v>256</v>
      </c>
      <c r="Q227">
        <v>337</v>
      </c>
      <c r="S227" s="22">
        <f t="shared" si="435"/>
        <v>57.83984375</v>
      </c>
      <c r="T227" s="22">
        <f t="shared" si="436"/>
        <v>43.937685459940653</v>
      </c>
      <c r="U227" s="22">
        <f t="shared" si="437"/>
        <v>0.8515625</v>
      </c>
      <c r="X227" t="s">
        <v>231</v>
      </c>
      <c r="Y227">
        <v>1989</v>
      </c>
      <c r="Z227" t="s">
        <v>211</v>
      </c>
      <c r="AA227">
        <v>21</v>
      </c>
      <c r="AC227">
        <v>2</v>
      </c>
      <c r="AD227">
        <v>10</v>
      </c>
      <c r="AF227" s="41"/>
      <c r="AG227" s="41"/>
      <c r="AH227" s="41"/>
      <c r="AI227" s="41"/>
      <c r="AP227" s="56"/>
      <c r="AR227" s="1"/>
      <c r="AS227" s="1"/>
      <c r="AU227" t="s">
        <v>227</v>
      </c>
      <c r="BA227" t="s">
        <v>227</v>
      </c>
    </row>
    <row r="228" spans="2:56" x14ac:dyDescent="0.25">
      <c r="B228" t="s">
        <v>263</v>
      </c>
      <c r="S228" s="22" t="e">
        <f t="shared" si="435"/>
        <v>#DIV/0!</v>
      </c>
      <c r="T228" s="22" t="e">
        <f t="shared" si="436"/>
        <v>#DIV/0!</v>
      </c>
      <c r="U228" s="22" t="e">
        <f t="shared" si="437"/>
        <v>#DIV/0!</v>
      </c>
      <c r="X228" t="s">
        <v>231</v>
      </c>
      <c r="Y228">
        <v>1999</v>
      </c>
      <c r="Z228" t="s">
        <v>211</v>
      </c>
      <c r="AA228">
        <v>23</v>
      </c>
      <c r="AB228">
        <v>8125</v>
      </c>
      <c r="AC228">
        <v>4</v>
      </c>
      <c r="AD228">
        <v>11</v>
      </c>
      <c r="AF228" s="70"/>
      <c r="AG228" s="70"/>
      <c r="AH228" s="70"/>
      <c r="AI228" s="70"/>
      <c r="AJ228" s="69">
        <f t="shared" ref="AJ228:AJ229" si="504">(AA228-AA227)/AA227</f>
        <v>9.5238095238095233E-2</v>
      </c>
      <c r="AK228" s="69"/>
      <c r="AL228" s="69">
        <f t="shared" ref="AL228:AL229" si="505">(AC228-AC227)/AC227</f>
        <v>1</v>
      </c>
      <c r="AM228" s="69"/>
      <c r="AN228" s="69">
        <f t="shared" ref="AN228:AN229" si="506">(AD228-AD227)/AD227</f>
        <v>0.1</v>
      </c>
      <c r="AP228" s="56"/>
      <c r="AU228" t="s">
        <v>227</v>
      </c>
      <c r="BA228" t="s">
        <v>227</v>
      </c>
      <c r="BD228" s="152"/>
    </row>
    <row r="229" spans="2:56" x14ac:dyDescent="0.25">
      <c r="B229" t="s">
        <v>182</v>
      </c>
      <c r="C229">
        <v>26651</v>
      </c>
      <c r="E229">
        <v>4301</v>
      </c>
      <c r="F229">
        <v>3279.4</v>
      </c>
      <c r="H229">
        <v>350</v>
      </c>
      <c r="K229">
        <v>4223</v>
      </c>
      <c r="N229" t="s">
        <v>182</v>
      </c>
      <c r="O229">
        <v>27128</v>
      </c>
      <c r="P229">
        <v>17286</v>
      </c>
      <c r="Q229">
        <v>5968</v>
      </c>
      <c r="S229" s="22">
        <f t="shared" si="435"/>
        <v>1.5417679046627328</v>
      </c>
      <c r="T229" s="22">
        <f t="shared" si="436"/>
        <v>4.4656501340482571</v>
      </c>
      <c r="U229" s="22">
        <f t="shared" si="437"/>
        <v>0.24430174707856067</v>
      </c>
      <c r="X229" t="s">
        <v>231</v>
      </c>
      <c r="Y229">
        <v>2009</v>
      </c>
      <c r="Z229" t="s">
        <v>211</v>
      </c>
      <c r="AA229">
        <v>23</v>
      </c>
      <c r="AB229">
        <v>8085.6</v>
      </c>
      <c r="AC229">
        <v>4</v>
      </c>
      <c r="AD229">
        <v>7.5</v>
      </c>
      <c r="AF229" s="71">
        <f>AA229-AA228</f>
        <v>0</v>
      </c>
      <c r="AG229" s="71">
        <f t="shared" ref="AG229" si="507">AB229-AB228</f>
        <v>-39.399999999999636</v>
      </c>
      <c r="AH229" s="71">
        <f t="shared" ref="AH229" si="508">AC229-AC228</f>
        <v>0</v>
      </c>
      <c r="AI229" s="71">
        <f t="shared" ref="AI229" si="509">AD229-AD228</f>
        <v>-3.5</v>
      </c>
      <c r="AJ229" s="69">
        <f t="shared" si="504"/>
        <v>0</v>
      </c>
      <c r="AK229" s="69">
        <f t="shared" ref="AK229" si="510">(AB229-AB228)/AB228</f>
        <v>-4.8492307692307246E-3</v>
      </c>
      <c r="AL229" s="69">
        <f t="shared" si="505"/>
        <v>0</v>
      </c>
      <c r="AM229" s="69"/>
      <c r="AN229" s="69">
        <f t="shared" si="506"/>
        <v>-0.31818181818181818</v>
      </c>
      <c r="AP229" s="56"/>
      <c r="AS229">
        <f>(AB229-AB228)/(AD229-AD228)</f>
        <v>11.257142857142753</v>
      </c>
      <c r="AU229" t="s">
        <v>227</v>
      </c>
      <c r="AY229">
        <v>11.257142857142753</v>
      </c>
      <c r="BA229" t="s">
        <v>227</v>
      </c>
      <c r="BD229" s="152">
        <f t="shared" si="457"/>
        <v>-4.8492307692307246E-3</v>
      </c>
    </row>
    <row r="230" spans="2:56" x14ac:dyDescent="0.25">
      <c r="B230" t="s">
        <v>183</v>
      </c>
      <c r="C230">
        <v>187</v>
      </c>
      <c r="E230">
        <v>20</v>
      </c>
      <c r="F230">
        <v>440</v>
      </c>
      <c r="H230">
        <v>125</v>
      </c>
      <c r="N230" t="s">
        <v>183</v>
      </c>
      <c r="O230">
        <v>234</v>
      </c>
      <c r="P230">
        <v>175</v>
      </c>
      <c r="Q230">
        <v>73</v>
      </c>
      <c r="S230" s="22">
        <f t="shared" si="435"/>
        <v>1.0685714285714285</v>
      </c>
      <c r="T230" s="22">
        <f t="shared" si="436"/>
        <v>2.5616438356164384</v>
      </c>
      <c r="U230" s="22">
        <f t="shared" si="437"/>
        <v>0</v>
      </c>
      <c r="X230" t="s">
        <v>78</v>
      </c>
      <c r="Y230">
        <v>1989</v>
      </c>
      <c r="Z230" t="s">
        <v>211</v>
      </c>
      <c r="AA230">
        <v>43</v>
      </c>
      <c r="AC230">
        <v>21</v>
      </c>
      <c r="AD230">
        <v>20</v>
      </c>
      <c r="AF230" s="41"/>
      <c r="AG230" s="41"/>
      <c r="AH230" s="41"/>
      <c r="AI230" s="41"/>
      <c r="AP230" s="1"/>
      <c r="AQ230" s="1"/>
      <c r="AR230" s="1"/>
      <c r="AS230" s="1"/>
      <c r="AU230" t="s">
        <v>70</v>
      </c>
      <c r="BA230" t="s">
        <v>70</v>
      </c>
    </row>
    <row r="231" spans="2:56" x14ac:dyDescent="0.25">
      <c r="B231" t="s">
        <v>184</v>
      </c>
      <c r="C231">
        <v>21400</v>
      </c>
      <c r="E231">
        <v>2750</v>
      </c>
      <c r="F231">
        <v>46562.6</v>
      </c>
      <c r="H231">
        <v>650</v>
      </c>
      <c r="J231">
        <v>6221</v>
      </c>
      <c r="K231">
        <v>580</v>
      </c>
      <c r="N231" t="s">
        <v>184</v>
      </c>
      <c r="O231">
        <v>28520</v>
      </c>
      <c r="P231">
        <v>1966</v>
      </c>
      <c r="Q231">
        <v>1839</v>
      </c>
      <c r="S231" s="22">
        <f t="shared" si="435"/>
        <v>10.885045778229909</v>
      </c>
      <c r="T231" s="22">
        <f t="shared" si="436"/>
        <v>11.636759108210985</v>
      </c>
      <c r="U231" s="22">
        <f t="shared" si="437"/>
        <v>0.29501525940996948</v>
      </c>
      <c r="X231" t="s">
        <v>78</v>
      </c>
      <c r="Y231">
        <v>1999</v>
      </c>
      <c r="Z231" t="s">
        <v>211</v>
      </c>
      <c r="AA231">
        <v>43</v>
      </c>
      <c r="AB231">
        <v>100</v>
      </c>
      <c r="AC231">
        <v>20</v>
      </c>
      <c r="AD231">
        <v>20</v>
      </c>
      <c r="AF231" s="70"/>
      <c r="AG231" s="70"/>
      <c r="AH231" s="70"/>
      <c r="AI231" s="70"/>
      <c r="AJ231" s="69">
        <f>(AA231-AA230)/AA230</f>
        <v>0</v>
      </c>
      <c r="AK231" s="69"/>
      <c r="AL231" s="69">
        <f t="shared" ref="AL231:AL232" si="511">(AC231-AC230)/AC230</f>
        <v>-4.7619047619047616E-2</v>
      </c>
      <c r="AM231" s="69"/>
      <c r="AN231" s="69">
        <f t="shared" ref="AN231:AN232" si="512">(AD231-AD230)/AD230</f>
        <v>0</v>
      </c>
      <c r="AU231" t="s">
        <v>70</v>
      </c>
      <c r="BA231" t="s">
        <v>70</v>
      </c>
      <c r="BD231" s="152"/>
    </row>
    <row r="232" spans="2:56" x14ac:dyDescent="0.25">
      <c r="B232" t="s">
        <v>185</v>
      </c>
      <c r="C232">
        <v>10272</v>
      </c>
      <c r="E232">
        <v>6280</v>
      </c>
      <c r="F232">
        <v>13653</v>
      </c>
      <c r="H232">
        <v>3350</v>
      </c>
      <c r="K232">
        <v>4600</v>
      </c>
      <c r="N232" t="s">
        <v>185</v>
      </c>
      <c r="O232">
        <v>86901</v>
      </c>
      <c r="P232">
        <v>61043</v>
      </c>
      <c r="Q232">
        <v>55264</v>
      </c>
      <c r="S232" s="22">
        <f t="shared" si="435"/>
        <v>0.16827482266598956</v>
      </c>
      <c r="T232" s="22">
        <f t="shared" si="436"/>
        <v>0.18587145338737696</v>
      </c>
      <c r="U232" s="22">
        <f t="shared" si="437"/>
        <v>7.5356715757744538E-2</v>
      </c>
      <c r="X232" t="s">
        <v>78</v>
      </c>
      <c r="Y232">
        <v>2009</v>
      </c>
      <c r="Z232" t="s">
        <v>211</v>
      </c>
      <c r="AA232">
        <v>44.5</v>
      </c>
      <c r="AB232">
        <v>150</v>
      </c>
      <c r="AC232">
        <v>22</v>
      </c>
      <c r="AD232">
        <v>20</v>
      </c>
      <c r="AF232" s="71">
        <f>AA232-AA231</f>
        <v>1.5</v>
      </c>
      <c r="AG232" s="71">
        <f t="shared" ref="AG232" si="513">AB232-AB231</f>
        <v>50</v>
      </c>
      <c r="AH232" s="71">
        <f t="shared" ref="AH232" si="514">AC232-AC231</f>
        <v>2</v>
      </c>
      <c r="AI232" s="71">
        <f t="shared" ref="AI232" si="515">AD232-AD231</f>
        <v>0</v>
      </c>
      <c r="AJ232" s="69">
        <f>(AA232-AA231)/AA231</f>
        <v>3.4883720930232558E-2</v>
      </c>
      <c r="AK232" s="69">
        <f t="shared" ref="AK232" si="516">(AB232-AB231)/AB231</f>
        <v>0.5</v>
      </c>
      <c r="AL232" s="69">
        <f t="shared" si="511"/>
        <v>0.1</v>
      </c>
      <c r="AM232" s="69"/>
      <c r="AN232" s="69">
        <f t="shared" si="512"/>
        <v>0</v>
      </c>
      <c r="AP232" s="56">
        <f>AK232/AJ232</f>
        <v>14.333333333333334</v>
      </c>
      <c r="AQ232">
        <f>(AB232-AB231)/(AA232-AA231)</f>
        <v>33.333333333333336</v>
      </c>
      <c r="AR232">
        <f>(AB232-AB231)/(AC232-AC231)</f>
        <v>25</v>
      </c>
      <c r="AU232" t="s">
        <v>70</v>
      </c>
      <c r="AV232">
        <v>14.333333333333334</v>
      </c>
      <c r="AW232">
        <v>33.333333333333336</v>
      </c>
      <c r="AX232">
        <v>25</v>
      </c>
      <c r="BA232" t="s">
        <v>70</v>
      </c>
      <c r="BD232" s="152">
        <f t="shared" si="457"/>
        <v>0.5</v>
      </c>
    </row>
    <row r="233" spans="2:56" x14ac:dyDescent="0.25">
      <c r="B233" t="s">
        <v>264</v>
      </c>
      <c r="C233">
        <v>6</v>
      </c>
      <c r="E233">
        <v>1</v>
      </c>
      <c r="F233">
        <v>5.86</v>
      </c>
      <c r="H233">
        <v>5</v>
      </c>
      <c r="N233" t="s">
        <v>264</v>
      </c>
      <c r="O233">
        <v>14</v>
      </c>
      <c r="P233">
        <v>14</v>
      </c>
      <c r="Q233">
        <v>4</v>
      </c>
      <c r="S233" s="22">
        <f t="shared" si="435"/>
        <v>0.42857142857142855</v>
      </c>
      <c r="T233" s="22">
        <f t="shared" si="436"/>
        <v>1.5</v>
      </c>
      <c r="U233" s="22">
        <f t="shared" si="437"/>
        <v>0</v>
      </c>
      <c r="X233" t="s">
        <v>79</v>
      </c>
      <c r="Y233">
        <v>1989</v>
      </c>
      <c r="Z233" t="s">
        <v>211</v>
      </c>
      <c r="AA233">
        <v>5152</v>
      </c>
      <c r="AC233">
        <v>162</v>
      </c>
      <c r="AD233">
        <v>4700</v>
      </c>
      <c r="AF233" s="41"/>
      <c r="AG233" s="41"/>
      <c r="AH233" s="41"/>
      <c r="AI233" s="41"/>
      <c r="AP233" s="56"/>
      <c r="AR233" s="1"/>
      <c r="AS233" s="1"/>
      <c r="AU233" t="s">
        <v>71</v>
      </c>
      <c r="BA233" t="s">
        <v>71</v>
      </c>
    </row>
    <row r="234" spans="2:56" x14ac:dyDescent="0.25">
      <c r="B234" t="s">
        <v>265</v>
      </c>
      <c r="C234">
        <v>5004</v>
      </c>
      <c r="E234">
        <v>4</v>
      </c>
      <c r="F234">
        <v>707</v>
      </c>
      <c r="J234">
        <v>1008</v>
      </c>
      <c r="N234" t="s">
        <v>265</v>
      </c>
      <c r="O234">
        <v>513</v>
      </c>
      <c r="P234">
        <v>95</v>
      </c>
      <c r="Q234">
        <v>159</v>
      </c>
      <c r="S234" s="22">
        <f t="shared" si="435"/>
        <v>52.673684210526318</v>
      </c>
      <c r="T234" s="22">
        <f t="shared" si="436"/>
        <v>31.471698113207548</v>
      </c>
      <c r="U234" s="22">
        <f t="shared" si="437"/>
        <v>0</v>
      </c>
      <c r="X234" t="s">
        <v>79</v>
      </c>
      <c r="Y234">
        <v>1999</v>
      </c>
      <c r="Z234" t="s">
        <v>211</v>
      </c>
      <c r="AA234">
        <v>5160</v>
      </c>
      <c r="AB234">
        <v>22000</v>
      </c>
      <c r="AC234">
        <v>170</v>
      </c>
      <c r="AD234">
        <v>4665</v>
      </c>
      <c r="AF234" s="70"/>
      <c r="AG234" s="70"/>
      <c r="AH234" s="70"/>
      <c r="AI234" s="70"/>
      <c r="AJ234" s="69">
        <f>(AA234-AA233)/AA233</f>
        <v>1.5527950310559005E-3</v>
      </c>
      <c r="AK234" s="69"/>
      <c r="AL234" s="69">
        <f t="shared" ref="AL234:AL235" si="517">(AC234-AC233)/AC233</f>
        <v>4.9382716049382713E-2</v>
      </c>
      <c r="AM234" s="69"/>
      <c r="AN234" s="69">
        <f t="shared" ref="AN234:AN235" si="518">(AD234-AD233)/AD233</f>
        <v>-7.4468085106382982E-3</v>
      </c>
      <c r="AP234" s="56"/>
      <c r="AU234" t="s">
        <v>71</v>
      </c>
      <c r="BA234" t="s">
        <v>71</v>
      </c>
      <c r="BD234" s="152"/>
    </row>
    <row r="235" spans="2:56" x14ac:dyDescent="0.25">
      <c r="B235" t="s">
        <v>186</v>
      </c>
      <c r="C235">
        <v>23452</v>
      </c>
      <c r="E235">
        <v>1171</v>
      </c>
      <c r="F235">
        <v>549</v>
      </c>
      <c r="H235">
        <v>281</v>
      </c>
      <c r="K235">
        <v>680</v>
      </c>
      <c r="N235" t="s">
        <v>186</v>
      </c>
      <c r="O235">
        <v>23328</v>
      </c>
      <c r="P235">
        <v>16047</v>
      </c>
      <c r="Q235">
        <v>9297</v>
      </c>
      <c r="S235" s="22">
        <f t="shared" si="435"/>
        <v>1.4614569701501838</v>
      </c>
      <c r="T235" s="22">
        <f t="shared" si="436"/>
        <v>2.5225341508013339</v>
      </c>
      <c r="U235" s="22">
        <f t="shared" si="437"/>
        <v>4.2375521904405807E-2</v>
      </c>
      <c r="X235" t="s">
        <v>79</v>
      </c>
      <c r="Y235">
        <v>2009</v>
      </c>
      <c r="Z235" t="s">
        <v>211</v>
      </c>
      <c r="AA235">
        <v>5140</v>
      </c>
      <c r="AB235">
        <v>22000</v>
      </c>
      <c r="AC235">
        <v>150</v>
      </c>
      <c r="AD235">
        <v>4665</v>
      </c>
      <c r="AF235" s="71">
        <f>AA235-AA234</f>
        <v>-20</v>
      </c>
      <c r="AG235" s="71">
        <f t="shared" ref="AG235" si="519">AB235-AB234</f>
        <v>0</v>
      </c>
      <c r="AH235" s="71">
        <f t="shared" ref="AH235" si="520">AC235-AC234</f>
        <v>-20</v>
      </c>
      <c r="AI235" s="71">
        <f t="shared" ref="AI235" si="521">AD235-AD234</f>
        <v>0</v>
      </c>
      <c r="AJ235" s="69">
        <f>(AA235-AA234)/AA234</f>
        <v>-3.875968992248062E-3</v>
      </c>
      <c r="AK235" s="69">
        <f t="shared" ref="AK235" si="522">(AB235-AB234)/AB234</f>
        <v>0</v>
      </c>
      <c r="AL235" s="69">
        <f t="shared" si="517"/>
        <v>-0.11764705882352941</v>
      </c>
      <c r="AM235" s="69"/>
      <c r="AN235" s="69">
        <f t="shared" si="518"/>
        <v>0</v>
      </c>
      <c r="AP235" s="56">
        <f t="shared" si="503"/>
        <v>0</v>
      </c>
      <c r="AQ235">
        <f>(AB235-AB234)/(AA235-AA234)</f>
        <v>0</v>
      </c>
      <c r="AR235">
        <f>(AB235-AB234)/(AC235-AC234)</f>
        <v>0</v>
      </c>
      <c r="AU235" t="s">
        <v>71</v>
      </c>
      <c r="BA235" t="s">
        <v>71</v>
      </c>
      <c r="BD235" s="152">
        <f t="shared" si="457"/>
        <v>0</v>
      </c>
    </row>
    <row r="236" spans="2:56" x14ac:dyDescent="0.25">
      <c r="B236" t="s">
        <v>266</v>
      </c>
      <c r="S236" s="22" t="e">
        <f t="shared" si="435"/>
        <v>#DIV/0!</v>
      </c>
      <c r="T236" s="22" t="e">
        <f t="shared" si="436"/>
        <v>#DIV/0!</v>
      </c>
      <c r="U236" s="22" t="e">
        <f t="shared" si="437"/>
        <v>#DIV/0!</v>
      </c>
      <c r="X236" t="s">
        <v>80</v>
      </c>
      <c r="Y236">
        <v>1989</v>
      </c>
      <c r="Z236" t="s">
        <v>211</v>
      </c>
      <c r="AA236">
        <v>631</v>
      </c>
      <c r="AC236">
        <v>5</v>
      </c>
      <c r="AD236">
        <v>450</v>
      </c>
      <c r="AF236" s="41"/>
      <c r="AG236" s="41"/>
      <c r="AH236" s="41"/>
      <c r="AI236" s="41"/>
      <c r="AP236" s="56"/>
      <c r="AR236" s="1"/>
      <c r="AS236" s="1"/>
      <c r="AU236" t="s">
        <v>72</v>
      </c>
      <c r="BA236" t="s">
        <v>72</v>
      </c>
    </row>
    <row r="237" spans="2:56" x14ac:dyDescent="0.25">
      <c r="B237" t="s">
        <v>187</v>
      </c>
      <c r="C237">
        <v>23385</v>
      </c>
      <c r="E237">
        <v>3350</v>
      </c>
      <c r="F237">
        <v>49634.6</v>
      </c>
      <c r="H237">
        <v>35</v>
      </c>
      <c r="K237">
        <v>156</v>
      </c>
      <c r="N237" t="s">
        <v>187</v>
      </c>
      <c r="O237">
        <v>12724</v>
      </c>
      <c r="P237">
        <v>8204</v>
      </c>
      <c r="Q237">
        <v>8126</v>
      </c>
      <c r="S237" s="22">
        <f t="shared" si="435"/>
        <v>2.8504388103364211</v>
      </c>
      <c r="T237" s="22">
        <f t="shared" si="436"/>
        <v>2.8777996554270242</v>
      </c>
      <c r="U237" s="22">
        <f t="shared" si="437"/>
        <v>1.901511457825451E-2</v>
      </c>
      <c r="X237" t="s">
        <v>80</v>
      </c>
      <c r="Y237">
        <v>1999</v>
      </c>
      <c r="Z237" t="s">
        <v>211</v>
      </c>
      <c r="AA237">
        <v>675</v>
      </c>
      <c r="AB237">
        <v>459.1</v>
      </c>
      <c r="AC237">
        <v>5</v>
      </c>
      <c r="AD237">
        <v>430</v>
      </c>
      <c r="AF237" s="70"/>
      <c r="AG237" s="70"/>
      <c r="AH237" s="70"/>
      <c r="AI237" s="70"/>
      <c r="AJ237" s="69">
        <f t="shared" ref="AJ237:AJ238" si="523">(AA237-AA236)/AA236</f>
        <v>6.9730586370839939E-2</v>
      </c>
      <c r="AK237" s="69"/>
      <c r="AL237" s="69">
        <f t="shared" ref="AL237:AL238" si="524">(AC237-AC236)/AC236</f>
        <v>0</v>
      </c>
      <c r="AM237" s="69"/>
      <c r="AN237" s="69">
        <f t="shared" ref="AN237:AN238" si="525">(AD237-AD236)/AD236</f>
        <v>-4.4444444444444446E-2</v>
      </c>
      <c r="AP237" s="56"/>
      <c r="AU237" t="s">
        <v>72</v>
      </c>
      <c r="BA237" t="s">
        <v>72</v>
      </c>
      <c r="BD237" s="152"/>
    </row>
    <row r="238" spans="2:56" x14ac:dyDescent="0.25">
      <c r="B238" t="s">
        <v>188</v>
      </c>
      <c r="C238">
        <v>16400</v>
      </c>
      <c r="E238">
        <v>4180</v>
      </c>
      <c r="F238">
        <v>15951</v>
      </c>
      <c r="H238">
        <v>120</v>
      </c>
      <c r="K238">
        <v>174</v>
      </c>
      <c r="N238" t="s">
        <v>188</v>
      </c>
      <c r="O238">
        <v>12474</v>
      </c>
      <c r="P238">
        <v>7765</v>
      </c>
      <c r="Q238">
        <v>7106</v>
      </c>
      <c r="S238" s="22">
        <f t="shared" si="435"/>
        <v>2.1120412105602062</v>
      </c>
      <c r="T238" s="22">
        <f t="shared" si="436"/>
        <v>2.307908809456797</v>
      </c>
      <c r="U238" s="22">
        <f t="shared" si="437"/>
        <v>2.2408242112041211E-2</v>
      </c>
      <c r="X238" t="s">
        <v>80</v>
      </c>
      <c r="Y238">
        <v>2009</v>
      </c>
      <c r="Z238" t="s">
        <v>211</v>
      </c>
      <c r="AA238">
        <v>665</v>
      </c>
      <c r="AB238">
        <v>478.2</v>
      </c>
      <c r="AC238">
        <v>5</v>
      </c>
      <c r="AD238">
        <v>260</v>
      </c>
      <c r="AF238" s="71">
        <f>AA238-AA237</f>
        <v>-10</v>
      </c>
      <c r="AG238" s="71">
        <f t="shared" ref="AG238" si="526">AB238-AB237</f>
        <v>19.099999999999966</v>
      </c>
      <c r="AH238" s="71">
        <f t="shared" ref="AH238" si="527">AC238-AC237</f>
        <v>0</v>
      </c>
      <c r="AI238" s="71">
        <f t="shared" ref="AI238" si="528">AD238-AD237</f>
        <v>-170</v>
      </c>
      <c r="AJ238" s="69">
        <f t="shared" si="523"/>
        <v>-1.4814814814814815E-2</v>
      </c>
      <c r="AK238" s="69">
        <f t="shared" ref="AK238" si="529">(AB238-AB237)/AB237</f>
        <v>4.1603136571552964E-2</v>
      </c>
      <c r="AL238" s="69">
        <f t="shared" si="524"/>
        <v>0</v>
      </c>
      <c r="AM238" s="69"/>
      <c r="AN238" s="69">
        <f t="shared" si="525"/>
        <v>-0.39534883720930231</v>
      </c>
      <c r="AP238" s="56">
        <f t="shared" si="503"/>
        <v>-2.808211718579825</v>
      </c>
      <c r="AQ238">
        <f>(AB238-AB237)/(AA238-AA237)</f>
        <v>-1.9099999999999966</v>
      </c>
      <c r="AS238">
        <f>(AB238-AB237)/(AD238-AD237)</f>
        <v>-0.11235294117647039</v>
      </c>
      <c r="AU238" t="s">
        <v>72</v>
      </c>
      <c r="AV238">
        <v>-2.808211718579825</v>
      </c>
      <c r="AW238">
        <v>-1.9099999999999966</v>
      </c>
      <c r="AY238">
        <v>-0.11235294117647039</v>
      </c>
      <c r="BA238" t="s">
        <v>72</v>
      </c>
      <c r="BD238" s="152">
        <f t="shared" ref="BD238" si="530">AK238</f>
        <v>4.1603136571552964E-2</v>
      </c>
    </row>
    <row r="239" spans="2:56" x14ac:dyDescent="0.25">
      <c r="X239" t="s">
        <v>81</v>
      </c>
      <c r="Y239">
        <v>1989</v>
      </c>
      <c r="Z239" t="s">
        <v>211</v>
      </c>
      <c r="AF239" s="41"/>
      <c r="AG239" s="41"/>
      <c r="AH239" s="41"/>
      <c r="AI239" s="41"/>
      <c r="AP239" s="1"/>
      <c r="AQ239" s="1"/>
      <c r="AR239" s="1"/>
      <c r="AS239" s="1"/>
      <c r="AU239" t="s">
        <v>73</v>
      </c>
      <c r="BA239" t="s">
        <v>73</v>
      </c>
    </row>
    <row r="240" spans="2:56" x14ac:dyDescent="0.25">
      <c r="X240" t="s">
        <v>81</v>
      </c>
      <c r="Y240">
        <v>1999</v>
      </c>
      <c r="Z240" t="s">
        <v>211</v>
      </c>
      <c r="AA240">
        <v>2999</v>
      </c>
      <c r="AB240">
        <v>2769</v>
      </c>
      <c r="AC240">
        <v>270</v>
      </c>
      <c r="AD240">
        <v>1939</v>
      </c>
      <c r="AF240" s="70"/>
      <c r="AG240" s="70"/>
      <c r="AH240" s="70"/>
      <c r="AI240" s="70"/>
      <c r="AJ240" s="69" t="e">
        <f>(AA240-AA239)/AA239</f>
        <v>#DIV/0!</v>
      </c>
      <c r="AK240" s="69"/>
      <c r="AL240" s="69" t="e">
        <f t="shared" ref="AL240:AL241" si="531">(AC240-AC239)/AC239</f>
        <v>#DIV/0!</v>
      </c>
      <c r="AM240" s="69"/>
      <c r="AN240" s="69" t="e">
        <f t="shared" ref="AN240:AN241" si="532">(AD240-AD239)/AD239</f>
        <v>#DIV/0!</v>
      </c>
      <c r="AU240" t="s">
        <v>73</v>
      </c>
      <c r="BA240" t="s">
        <v>73</v>
      </c>
      <c r="BD240" s="152"/>
    </row>
    <row r="241" spans="24:56" x14ac:dyDescent="0.25">
      <c r="X241" t="s">
        <v>81</v>
      </c>
      <c r="Y241">
        <v>2009</v>
      </c>
      <c r="Z241" t="s">
        <v>211</v>
      </c>
      <c r="AA241">
        <v>2508</v>
      </c>
      <c r="AB241">
        <v>2744.84</v>
      </c>
      <c r="AC241">
        <v>120</v>
      </c>
      <c r="AD241">
        <v>1940</v>
      </c>
      <c r="AF241" s="71">
        <f>AA241-AA240</f>
        <v>-491</v>
      </c>
      <c r="AG241" s="71">
        <f t="shared" ref="AG241" si="533">AB241-AB240</f>
        <v>-24.159999999999854</v>
      </c>
      <c r="AH241" s="71">
        <f t="shared" ref="AH241" si="534">AC241-AC240</f>
        <v>-150</v>
      </c>
      <c r="AI241" s="71">
        <f t="shared" ref="AI241" si="535">AD241-AD240</f>
        <v>1</v>
      </c>
      <c r="AJ241" s="69">
        <f>(AA241-AA240)/AA240</f>
        <v>-0.16372124041347116</v>
      </c>
      <c r="AK241" s="69">
        <f t="shared" ref="AK241" si="536">(AB241-AB240)/AB240</f>
        <v>-8.7251715420728973E-3</v>
      </c>
      <c r="AL241" s="69">
        <f t="shared" si="531"/>
        <v>-0.55555555555555558</v>
      </c>
      <c r="AM241" s="69"/>
      <c r="AN241" s="69">
        <f t="shared" si="532"/>
        <v>5.1572975760701394E-4</v>
      </c>
      <c r="AP241" s="56">
        <f>AK241/AJ241</f>
        <v>5.3292850213190669E-2</v>
      </c>
      <c r="AQ241">
        <f>(AB241-AB240)/(AA241-AA240)</f>
        <v>4.9205702647657543E-2</v>
      </c>
      <c r="AR241">
        <f>(AB241-AB240)/(AC241-AC240)</f>
        <v>0.16106666666666569</v>
      </c>
      <c r="AS241">
        <f>(AB241-AB240)/(AD241-AD240)</f>
        <v>-24.159999999999854</v>
      </c>
      <c r="AU241" t="s">
        <v>73</v>
      </c>
      <c r="AV241">
        <v>5.3292850213190669E-2</v>
      </c>
      <c r="AW241">
        <v>4.9205702647657543E-2</v>
      </c>
      <c r="AX241">
        <v>0.16106666666666569</v>
      </c>
      <c r="AY241">
        <v>-24.159999999999854</v>
      </c>
      <c r="BA241" t="s">
        <v>73</v>
      </c>
      <c r="BB241">
        <v>5.3292850213190669E-2</v>
      </c>
      <c r="BC241">
        <v>4.9205702647657543E-2</v>
      </c>
      <c r="BD241" s="152">
        <f t="shared" ref="BD241" si="537">AK241</f>
        <v>-8.7251715420728973E-3</v>
      </c>
    </row>
    <row r="242" spans="24:56" x14ac:dyDescent="0.25">
      <c r="X242" t="s">
        <v>82</v>
      </c>
      <c r="Y242">
        <v>1989</v>
      </c>
      <c r="Z242" t="s">
        <v>211</v>
      </c>
      <c r="AA242">
        <v>18056</v>
      </c>
      <c r="AC242">
        <v>442</v>
      </c>
      <c r="AD242">
        <v>5665</v>
      </c>
      <c r="AF242" s="41"/>
      <c r="AG242" s="41"/>
      <c r="AH242" s="41"/>
      <c r="AI242" s="41"/>
      <c r="AP242" s="56"/>
      <c r="AR242" s="1"/>
      <c r="AS242" s="1"/>
      <c r="AU242" t="s">
        <v>74</v>
      </c>
      <c r="BA242" t="s">
        <v>74</v>
      </c>
    </row>
    <row r="243" spans="24:56" x14ac:dyDescent="0.25">
      <c r="X243" t="s">
        <v>82</v>
      </c>
      <c r="Y243">
        <v>1999</v>
      </c>
      <c r="Z243" t="s">
        <v>211</v>
      </c>
      <c r="AA243">
        <v>17152</v>
      </c>
      <c r="AB243">
        <v>11042.5</v>
      </c>
      <c r="AC243">
        <v>216</v>
      </c>
      <c r="AD243">
        <v>5114</v>
      </c>
      <c r="AF243" s="70"/>
      <c r="AG243" s="70"/>
      <c r="AH243" s="70"/>
      <c r="AI243" s="70"/>
      <c r="AJ243" s="69">
        <f>(AA243-AA242)/AA242</f>
        <v>-5.0066459902525479E-2</v>
      </c>
      <c r="AK243" s="69"/>
      <c r="AL243" s="69">
        <f t="shared" ref="AL243:AL244" si="538">(AC243-AC242)/AC242</f>
        <v>-0.5113122171945701</v>
      </c>
      <c r="AM243" s="69"/>
      <c r="AN243" s="69">
        <f t="shared" ref="AN243:AN244" si="539">(AD243-AD242)/AD242</f>
        <v>-9.7263901147396289E-2</v>
      </c>
      <c r="AP243" s="56"/>
      <c r="AU243" t="s">
        <v>74</v>
      </c>
      <c r="BA243" t="s">
        <v>74</v>
      </c>
      <c r="BD243" s="152"/>
    </row>
    <row r="244" spans="24:56" x14ac:dyDescent="0.25">
      <c r="X244" t="s">
        <v>82</v>
      </c>
      <c r="Y244">
        <v>2009</v>
      </c>
      <c r="Z244" t="s">
        <v>211</v>
      </c>
      <c r="AA244">
        <v>16886</v>
      </c>
      <c r="AB244">
        <v>11076</v>
      </c>
      <c r="AC244">
        <v>200</v>
      </c>
      <c r="AD244">
        <v>4741</v>
      </c>
      <c r="AF244" s="71">
        <f>AA244-AA243</f>
        <v>-266</v>
      </c>
      <c r="AG244" s="71">
        <f t="shared" ref="AG244" si="540">AB244-AB243</f>
        <v>33.5</v>
      </c>
      <c r="AH244" s="71">
        <f t="shared" ref="AH244" si="541">AC244-AC243</f>
        <v>-16</v>
      </c>
      <c r="AI244" s="71">
        <f t="shared" ref="AI244" si="542">AD244-AD243</f>
        <v>-373</v>
      </c>
      <c r="AJ244" s="69">
        <f>(AA244-AA243)/AA243</f>
        <v>-1.5508395522388059E-2</v>
      </c>
      <c r="AK244" s="69">
        <f t="shared" ref="AK244" si="543">(AB244-AB243)/AB243</f>
        <v>3.0337333031469323E-3</v>
      </c>
      <c r="AL244" s="69">
        <f t="shared" si="538"/>
        <v>-7.407407407407407E-2</v>
      </c>
      <c r="AM244" s="69"/>
      <c r="AN244" s="69">
        <f t="shared" si="539"/>
        <v>-7.2937035588580362E-2</v>
      </c>
      <c r="AP244" s="56">
        <f t="shared" ref="AP244:AP253" si="544">AK244/AJ244</f>
        <v>-0.1956187729908879</v>
      </c>
      <c r="AQ244">
        <f>(AB244-AB243)/(AA244-AA243)</f>
        <v>-0.12593984962406016</v>
      </c>
      <c r="AR244">
        <f>(AB244-AB243)/(AC244-AC243)</f>
        <v>-2.09375</v>
      </c>
      <c r="AS244">
        <f>(AB244-AB243)/(AD244-AD243)</f>
        <v>-8.9812332439678288E-2</v>
      </c>
      <c r="AU244" t="s">
        <v>74</v>
      </c>
      <c r="BA244" t="s">
        <v>74</v>
      </c>
      <c r="BD244" s="152">
        <f t="shared" ref="BD244" si="545">AK244</f>
        <v>3.0337333031469323E-3</v>
      </c>
    </row>
    <row r="245" spans="24:56" x14ac:dyDescent="0.25">
      <c r="X245" t="s">
        <v>83</v>
      </c>
      <c r="Y245">
        <v>1989</v>
      </c>
      <c r="Z245" t="s">
        <v>211</v>
      </c>
      <c r="AA245">
        <v>12500</v>
      </c>
      <c r="AC245">
        <v>1500</v>
      </c>
      <c r="AD245">
        <v>8400</v>
      </c>
      <c r="AF245" s="41"/>
      <c r="AG245" s="41"/>
      <c r="AH245" s="41"/>
      <c r="AI245" s="41"/>
      <c r="AP245" s="56"/>
      <c r="AR245" s="1"/>
      <c r="AS245" s="1"/>
      <c r="AU245" t="s">
        <v>75</v>
      </c>
      <c r="BA245" t="s">
        <v>75</v>
      </c>
    </row>
    <row r="246" spans="24:56" x14ac:dyDescent="0.25">
      <c r="X246" t="s">
        <v>83</v>
      </c>
      <c r="Y246">
        <v>1999</v>
      </c>
      <c r="Z246" t="s">
        <v>211</v>
      </c>
      <c r="AA246">
        <v>14180</v>
      </c>
      <c r="AB246">
        <v>6229.4</v>
      </c>
      <c r="AC246">
        <v>2000</v>
      </c>
      <c r="AD246">
        <v>8330</v>
      </c>
      <c r="AF246" s="70"/>
      <c r="AG246" s="70"/>
      <c r="AH246" s="70"/>
      <c r="AI246" s="70"/>
      <c r="AJ246" s="69">
        <f t="shared" ref="AJ246:AJ247" si="546">(AA246-AA245)/AA245</f>
        <v>0.13439999999999999</v>
      </c>
      <c r="AK246" s="69"/>
      <c r="AL246" s="69">
        <f t="shared" ref="AL246:AL247" si="547">(AC246-AC245)/AC245</f>
        <v>0.33333333333333331</v>
      </c>
      <c r="AM246" s="69"/>
      <c r="AN246" s="69">
        <f t="shared" ref="AN246:AN247" si="548">(AD246-AD245)/AD245</f>
        <v>-8.3333333333333332E-3</v>
      </c>
      <c r="AP246" s="56"/>
      <c r="AU246" t="s">
        <v>75</v>
      </c>
      <c r="BA246" t="s">
        <v>75</v>
      </c>
      <c r="BD246" s="152"/>
    </row>
    <row r="247" spans="24:56" x14ac:dyDescent="0.25">
      <c r="X247" t="s">
        <v>83</v>
      </c>
      <c r="Y247">
        <v>2009</v>
      </c>
      <c r="Z247" t="s">
        <v>211</v>
      </c>
      <c r="AA247">
        <v>15500</v>
      </c>
      <c r="AB247">
        <v>5055.3999999999996</v>
      </c>
      <c r="AC247">
        <v>2800</v>
      </c>
      <c r="AD247">
        <v>8300</v>
      </c>
      <c r="AF247" s="71">
        <f>AA247-AA246</f>
        <v>1320</v>
      </c>
      <c r="AG247" s="71">
        <f t="shared" ref="AG247" si="549">AB247-AB246</f>
        <v>-1174</v>
      </c>
      <c r="AH247" s="71">
        <f t="shared" ref="AH247" si="550">AC247-AC246</f>
        <v>800</v>
      </c>
      <c r="AI247" s="71">
        <f t="shared" ref="AI247" si="551">AD247-AD246</f>
        <v>-30</v>
      </c>
      <c r="AJ247" s="69">
        <f t="shared" si="546"/>
        <v>9.3088857545839204E-2</v>
      </c>
      <c r="AK247" s="69">
        <f t="shared" ref="AK247" si="552">(AB247-AB246)/AB246</f>
        <v>-0.18846116800976018</v>
      </c>
      <c r="AL247" s="69">
        <f t="shared" si="547"/>
        <v>0.4</v>
      </c>
      <c r="AM247" s="69"/>
      <c r="AN247" s="69">
        <f t="shared" si="548"/>
        <v>-3.6014405762304922E-3</v>
      </c>
      <c r="AP247" s="56">
        <f t="shared" si="544"/>
        <v>-2.0245298199836359</v>
      </c>
      <c r="AQ247">
        <f>(AB247-AB246)/(AA247-AA246)</f>
        <v>-0.8893939393939394</v>
      </c>
      <c r="AR247">
        <f>(AB247-AB246)/(AC247-AC246)</f>
        <v>-1.4675</v>
      </c>
      <c r="AS247">
        <f>(AB247-AB246)/(AD247-AD246)</f>
        <v>39.133333333333333</v>
      </c>
      <c r="AU247" t="s">
        <v>75</v>
      </c>
      <c r="AV247">
        <v>-2.0245298199836359</v>
      </c>
      <c r="AW247">
        <v>-0.8893939393939394</v>
      </c>
      <c r="AX247">
        <v>-1.4675</v>
      </c>
      <c r="AY247">
        <v>39.133333333333333</v>
      </c>
      <c r="BA247" t="s">
        <v>75</v>
      </c>
      <c r="BB247">
        <v>-2.0245298199836359</v>
      </c>
      <c r="BC247">
        <v>-0.8893939393939394</v>
      </c>
      <c r="BD247" s="152">
        <f t="shared" ref="BD247" si="553">AK247</f>
        <v>-0.18846116800976018</v>
      </c>
    </row>
    <row r="248" spans="24:56" x14ac:dyDescent="0.25">
      <c r="X248" t="s">
        <v>84</v>
      </c>
      <c r="Y248">
        <v>1989</v>
      </c>
      <c r="Z248" t="s">
        <v>211</v>
      </c>
      <c r="AF248" s="41"/>
      <c r="AG248" s="41"/>
      <c r="AH248" s="41"/>
      <c r="AI248" s="41"/>
      <c r="AP248" s="1"/>
      <c r="AQ248" s="1"/>
      <c r="AR248" s="1"/>
      <c r="AS248" s="1"/>
      <c r="AU248" t="s">
        <v>228</v>
      </c>
      <c r="BA248" t="s">
        <v>228</v>
      </c>
    </row>
    <row r="249" spans="24:56" x14ac:dyDescent="0.25">
      <c r="X249" t="s">
        <v>84</v>
      </c>
      <c r="Y249">
        <v>1999</v>
      </c>
      <c r="Z249" t="s">
        <v>211</v>
      </c>
      <c r="AB249">
        <v>0</v>
      </c>
      <c r="AF249" s="70"/>
      <c r="AG249" s="70"/>
      <c r="AH249" s="70"/>
      <c r="AI249" s="70"/>
      <c r="AJ249" s="69" t="e">
        <f t="shared" ref="AJ249:AJ250" si="554">(AA249-AA248)/AA248</f>
        <v>#DIV/0!</v>
      </c>
      <c r="AK249" s="69"/>
      <c r="AL249" s="69" t="e">
        <f t="shared" ref="AL249:AL250" si="555">(AC249-AC248)/AC248</f>
        <v>#DIV/0!</v>
      </c>
      <c r="AM249" s="69"/>
      <c r="AN249" s="69"/>
      <c r="AU249" t="s">
        <v>228</v>
      </c>
      <c r="BA249" t="s">
        <v>228</v>
      </c>
      <c r="BD249" s="152"/>
    </row>
    <row r="250" spans="24:56" x14ac:dyDescent="0.25">
      <c r="X250" t="s">
        <v>84</v>
      </c>
      <c r="Y250">
        <v>2009</v>
      </c>
      <c r="Z250" t="s">
        <v>211</v>
      </c>
      <c r="AB250">
        <v>0</v>
      </c>
      <c r="AF250" s="71">
        <f>AA250-AA249</f>
        <v>0</v>
      </c>
      <c r="AG250" s="71">
        <f t="shared" ref="AG250" si="556">AB250-AB249</f>
        <v>0</v>
      </c>
      <c r="AH250" s="71">
        <f t="shared" ref="AH250" si="557">AC250-AC249</f>
        <v>0</v>
      </c>
      <c r="AI250" s="71">
        <f t="shared" ref="AI250" si="558">AD250-AD249</f>
        <v>0</v>
      </c>
      <c r="AJ250" s="69" t="e">
        <f t="shared" si="554"/>
        <v>#DIV/0!</v>
      </c>
      <c r="AK250" s="69" t="e">
        <f t="shared" ref="AK250" si="559">(AB250-AB249)/AB249</f>
        <v>#DIV/0!</v>
      </c>
      <c r="AL250" s="69" t="e">
        <f t="shared" si="555"/>
        <v>#DIV/0!</v>
      </c>
      <c r="AM250" s="69"/>
      <c r="AN250" s="69"/>
      <c r="AP250" s="56"/>
      <c r="AU250" t="s">
        <v>228</v>
      </c>
      <c r="BA250" t="s">
        <v>228</v>
      </c>
      <c r="BD250" s="152"/>
    </row>
    <row r="251" spans="24:56" x14ac:dyDescent="0.25">
      <c r="X251" t="s">
        <v>85</v>
      </c>
      <c r="Y251">
        <v>1989</v>
      </c>
      <c r="Z251" t="s">
        <v>211</v>
      </c>
      <c r="AA251">
        <v>9215</v>
      </c>
      <c r="AC251">
        <v>1067</v>
      </c>
      <c r="AD251">
        <v>5255</v>
      </c>
      <c r="AF251" s="41"/>
      <c r="AG251" s="41"/>
      <c r="AH251" s="41"/>
      <c r="AI251" s="41"/>
      <c r="AP251" s="56"/>
      <c r="AR251" s="1"/>
      <c r="AS251" s="1"/>
      <c r="AU251" t="s">
        <v>76</v>
      </c>
      <c r="BA251" t="s">
        <v>76</v>
      </c>
    </row>
    <row r="252" spans="24:56" x14ac:dyDescent="0.25">
      <c r="X252" t="s">
        <v>85</v>
      </c>
      <c r="Y252">
        <v>1999</v>
      </c>
      <c r="Z252" t="s">
        <v>211</v>
      </c>
      <c r="AA252">
        <v>8670</v>
      </c>
      <c r="AB252">
        <v>3570.8</v>
      </c>
      <c r="AC252">
        <v>1108</v>
      </c>
      <c r="AD252">
        <v>4800</v>
      </c>
      <c r="AF252" s="70"/>
      <c r="AG252" s="70"/>
      <c r="AH252" s="70"/>
      <c r="AI252" s="70"/>
      <c r="AJ252" s="69">
        <f t="shared" ref="AJ252:AJ253" si="560">(AA252-AA251)/AA251</f>
        <v>-5.9142702116115033E-2</v>
      </c>
      <c r="AK252" s="69"/>
      <c r="AL252" s="69"/>
      <c r="AM252" s="69"/>
      <c r="AN252" s="69">
        <f t="shared" ref="AN252:AN253" si="561">(AD252-AD251)/AD251</f>
        <v>-8.6584205518553753E-2</v>
      </c>
      <c r="AP252" s="56"/>
      <c r="AU252" t="s">
        <v>76</v>
      </c>
      <c r="BA252" t="s">
        <v>76</v>
      </c>
    </row>
    <row r="253" spans="24:56" x14ac:dyDescent="0.25">
      <c r="X253" t="s">
        <v>85</v>
      </c>
      <c r="Y253">
        <v>2009</v>
      </c>
      <c r="Z253" t="s">
        <v>211</v>
      </c>
      <c r="AA253">
        <v>8199.2000000000007</v>
      </c>
      <c r="AB253">
        <v>3872.8</v>
      </c>
      <c r="AC253">
        <v>1148.4000000000001</v>
      </c>
      <c r="AD253">
        <v>4500</v>
      </c>
      <c r="AF253" s="71">
        <f>AA253-AA252</f>
        <v>-470.79999999999927</v>
      </c>
      <c r="AG253" s="71">
        <f t="shared" ref="AG253" si="562">AB253-AB252</f>
        <v>302</v>
      </c>
      <c r="AH253" s="71">
        <f t="shared" ref="AH253" si="563">AC253-AC252</f>
        <v>40.400000000000091</v>
      </c>
      <c r="AI253" s="71">
        <f t="shared" ref="AI253" si="564">AD253-AD252</f>
        <v>-300</v>
      </c>
      <c r="AJ253" s="69">
        <f t="shared" si="560"/>
        <v>-5.430219146482114E-2</v>
      </c>
      <c r="AK253" s="69">
        <f t="shared" ref="AK253" si="565">(AB253-AB252)/AB252</f>
        <v>8.4574885179791642E-2</v>
      </c>
      <c r="AL253" s="69"/>
      <c r="AM253" s="69"/>
      <c r="AN253" s="69">
        <f t="shared" si="561"/>
        <v>-6.25E-2</v>
      </c>
      <c r="AP253" s="56">
        <f t="shared" si="544"/>
        <v>-1.5574856722786632</v>
      </c>
      <c r="AQ253">
        <f>(AB253-AB252)/(AA253-AA252)</f>
        <v>-0.64146134239592278</v>
      </c>
      <c r="AR253">
        <f>(AB253-AB252)/(AC253-AC252)</f>
        <v>7.4752475247524588</v>
      </c>
      <c r="AS253">
        <f>(AB253-AB252)/(AD253-AD252)</f>
        <v>-1.0066666666666666</v>
      </c>
      <c r="AU253" t="s">
        <v>76</v>
      </c>
      <c r="BA253" t="s">
        <v>76</v>
      </c>
      <c r="BD253" s="152"/>
    </row>
    <row r="254" spans="24:56" x14ac:dyDescent="0.25">
      <c r="X254" t="s">
        <v>86</v>
      </c>
      <c r="Y254">
        <v>1989</v>
      </c>
      <c r="Z254" t="s">
        <v>211</v>
      </c>
      <c r="AA254">
        <v>235</v>
      </c>
      <c r="AD254">
        <v>235</v>
      </c>
      <c r="AF254" s="41"/>
      <c r="AG254" s="41"/>
      <c r="AH254" s="41"/>
      <c r="AI254" s="41"/>
      <c r="AP254" s="56"/>
      <c r="AR254" s="1"/>
      <c r="AS254" s="1"/>
      <c r="AU254" t="s">
        <v>229</v>
      </c>
      <c r="BA254" t="s">
        <v>229</v>
      </c>
      <c r="BD254" s="152">
        <f t="shared" ref="BD254" si="566">AK254</f>
        <v>0</v>
      </c>
    </row>
    <row r="255" spans="24:56" x14ac:dyDescent="0.25">
      <c r="X255" t="s">
        <v>86</v>
      </c>
      <c r="Y255">
        <v>1999</v>
      </c>
      <c r="Z255" t="s">
        <v>211</v>
      </c>
      <c r="AA255">
        <v>235</v>
      </c>
      <c r="AB255">
        <v>0.2</v>
      </c>
      <c r="AD255">
        <v>235</v>
      </c>
      <c r="AF255" s="70"/>
      <c r="AG255" s="70"/>
      <c r="AH255" s="70"/>
      <c r="AI255" s="70"/>
      <c r="AJ255" s="69">
        <f t="shared" ref="AJ255:AJ256" si="567">(AA255-AA254)/AA254</f>
        <v>0</v>
      </c>
      <c r="AK255" s="69"/>
      <c r="AL255" s="69" t="e">
        <f t="shared" ref="AL255:AL256" si="568">(AC255-AC254)/AC254</f>
        <v>#DIV/0!</v>
      </c>
      <c r="AM255" s="69"/>
      <c r="AN255" s="69">
        <f t="shared" ref="AN255:AN256" si="569">(AD255-AD254)/AD254</f>
        <v>0</v>
      </c>
      <c r="AP255" s="56"/>
      <c r="AU255" t="s">
        <v>229</v>
      </c>
      <c r="BA255" t="s">
        <v>229</v>
      </c>
    </row>
    <row r="256" spans="24:56" x14ac:dyDescent="0.25">
      <c r="X256" t="s">
        <v>86</v>
      </c>
      <c r="Y256">
        <v>2009</v>
      </c>
      <c r="Z256" t="s">
        <v>211</v>
      </c>
      <c r="AA256">
        <v>235</v>
      </c>
      <c r="AB256">
        <v>0.22</v>
      </c>
      <c r="AD256">
        <v>235</v>
      </c>
      <c r="AF256" s="71">
        <f>AA256-AA255</f>
        <v>0</v>
      </c>
      <c r="AG256" s="71">
        <f t="shared" ref="AG256" si="570">AB256-AB255</f>
        <v>1.999999999999999E-2</v>
      </c>
      <c r="AH256" s="71">
        <f t="shared" ref="AH256" si="571">AC256-AC255</f>
        <v>0</v>
      </c>
      <c r="AI256" s="71">
        <f t="shared" ref="AI256" si="572">AD256-AD255</f>
        <v>0</v>
      </c>
      <c r="AJ256" s="69">
        <f t="shared" si="567"/>
        <v>0</v>
      </c>
      <c r="AK256" s="69">
        <f t="shared" ref="AK256" si="573">(AB256-AB255)/AB255</f>
        <v>9.999999999999995E-2</v>
      </c>
      <c r="AL256" s="69" t="e">
        <f t="shared" si="568"/>
        <v>#DIV/0!</v>
      </c>
      <c r="AM256" s="69"/>
      <c r="AN256" s="69">
        <f t="shared" si="569"/>
        <v>0</v>
      </c>
      <c r="AP256" s="56"/>
      <c r="AU256" t="s">
        <v>229</v>
      </c>
      <c r="BA256" t="s">
        <v>229</v>
      </c>
      <c r="BD256" s="152"/>
    </row>
    <row r="257" spans="24:56" x14ac:dyDescent="0.25">
      <c r="X257" t="s">
        <v>87</v>
      </c>
      <c r="Y257">
        <v>1989</v>
      </c>
      <c r="Z257" t="s">
        <v>211</v>
      </c>
      <c r="AA257">
        <v>13</v>
      </c>
      <c r="AC257">
        <v>10</v>
      </c>
      <c r="AD257">
        <v>1</v>
      </c>
      <c r="AF257" s="41"/>
      <c r="AG257" s="41"/>
      <c r="AH257" s="41"/>
      <c r="AI257" s="41"/>
      <c r="AP257" s="56"/>
      <c r="AQ257" s="1"/>
      <c r="AR257" s="1"/>
      <c r="AS257" s="1"/>
      <c r="AU257" t="s">
        <v>77</v>
      </c>
      <c r="BA257" t="s">
        <v>77</v>
      </c>
      <c r="BD257" s="152">
        <f t="shared" ref="BD257" si="574">AK257</f>
        <v>0</v>
      </c>
    </row>
    <row r="258" spans="24:56" x14ac:dyDescent="0.25">
      <c r="X258" t="s">
        <v>87</v>
      </c>
      <c r="Y258">
        <v>1999</v>
      </c>
      <c r="Z258" t="s">
        <v>211</v>
      </c>
      <c r="AA258">
        <v>12</v>
      </c>
      <c r="AB258">
        <v>16.989999999999998</v>
      </c>
      <c r="AC258">
        <v>10</v>
      </c>
      <c r="AD258">
        <v>1</v>
      </c>
      <c r="AF258" s="70"/>
      <c r="AG258" s="70"/>
      <c r="AH258" s="70"/>
      <c r="AI258" s="70"/>
      <c r="AJ258" s="69">
        <f>(AA258-AA257)/AA257</f>
        <v>-7.6923076923076927E-2</v>
      </c>
      <c r="AK258" s="69"/>
      <c r="AL258" s="69">
        <f t="shared" ref="AL258:AL259" si="575">(AC258-AC257)/AC257</f>
        <v>0</v>
      </c>
      <c r="AM258" s="69"/>
      <c r="AN258" s="69">
        <f t="shared" ref="AN258:AN259" si="576">(AD258-AD257)/AD257</f>
        <v>0</v>
      </c>
      <c r="AP258" s="56"/>
      <c r="AU258" t="s">
        <v>77</v>
      </c>
      <c r="BA258" t="s">
        <v>77</v>
      </c>
    </row>
    <row r="259" spans="24:56" x14ac:dyDescent="0.25">
      <c r="X259" t="s">
        <v>87</v>
      </c>
      <c r="Y259">
        <v>2009</v>
      </c>
      <c r="Z259" t="s">
        <v>211</v>
      </c>
      <c r="AA259">
        <v>12.5</v>
      </c>
      <c r="AB259">
        <v>16.989999999999998</v>
      </c>
      <c r="AC259">
        <v>9</v>
      </c>
      <c r="AD259">
        <v>1</v>
      </c>
      <c r="AF259" s="71">
        <f>AA259-AA258</f>
        <v>0.5</v>
      </c>
      <c r="AG259" s="71">
        <f t="shared" ref="AG259" si="577">AB259-AB258</f>
        <v>0</v>
      </c>
      <c r="AH259" s="71">
        <f t="shared" ref="AH259" si="578">AC259-AC258</f>
        <v>-1</v>
      </c>
      <c r="AI259" s="71">
        <f t="shared" ref="AI259" si="579">AD259-AD258</f>
        <v>0</v>
      </c>
      <c r="AJ259" s="69">
        <f>(AA259-AA258)/AA258</f>
        <v>4.1666666666666664E-2</v>
      </c>
      <c r="AK259" s="69">
        <f t="shared" ref="AK259" si="580">(AB259-AB258)/AB258</f>
        <v>0</v>
      </c>
      <c r="AL259" s="69">
        <f t="shared" si="575"/>
        <v>-0.1</v>
      </c>
      <c r="AM259" s="69"/>
      <c r="AN259" s="69">
        <f t="shared" si="576"/>
        <v>0</v>
      </c>
      <c r="AP259" s="56">
        <f t="shared" ref="AP259" si="581">AK259/AJ259</f>
        <v>0</v>
      </c>
      <c r="AQ259">
        <f>(AB259-AB258)/(AA259-AA258)</f>
        <v>0</v>
      </c>
      <c r="AR259">
        <f>(AB259-AB258)/(AC259-AC258)</f>
        <v>0</v>
      </c>
      <c r="AU259" t="s">
        <v>77</v>
      </c>
      <c r="BA259" t="s">
        <v>77</v>
      </c>
      <c r="BD259" s="152"/>
    </row>
    <row r="260" spans="24:56" x14ac:dyDescent="0.25">
      <c r="X260" t="s">
        <v>88</v>
      </c>
      <c r="Y260">
        <v>1989</v>
      </c>
      <c r="Z260" t="s">
        <v>211</v>
      </c>
      <c r="AA260">
        <v>56</v>
      </c>
      <c r="AC260">
        <v>8</v>
      </c>
      <c r="AD260">
        <v>25</v>
      </c>
      <c r="AF260" s="41"/>
      <c r="AG260" s="41"/>
      <c r="AH260" s="41"/>
      <c r="AI260" s="41"/>
      <c r="AP260" s="1"/>
      <c r="AR260" s="1"/>
      <c r="AS260" s="1"/>
      <c r="AU260" t="s">
        <v>230</v>
      </c>
      <c r="BA260" t="s">
        <v>230</v>
      </c>
      <c r="BD260" s="152">
        <f t="shared" ref="BD260" si="582">AK260</f>
        <v>0</v>
      </c>
    </row>
    <row r="261" spans="24:56" x14ac:dyDescent="0.25">
      <c r="X261" t="s">
        <v>88</v>
      </c>
      <c r="Y261">
        <v>1999</v>
      </c>
      <c r="Z261" t="s">
        <v>211</v>
      </c>
      <c r="AA261">
        <v>50</v>
      </c>
      <c r="AB261">
        <v>66.599999999999994</v>
      </c>
      <c r="AC261">
        <v>7</v>
      </c>
      <c r="AD261">
        <v>25</v>
      </c>
      <c r="AF261" s="70"/>
      <c r="AG261" s="70"/>
      <c r="AH261" s="70"/>
      <c r="AI261" s="70"/>
      <c r="AJ261" s="69">
        <f>(AA261-AA260)/AA260</f>
        <v>-0.10714285714285714</v>
      </c>
      <c r="AK261" s="69"/>
      <c r="AL261" s="69">
        <f t="shared" ref="AL261:AL262" si="583">(AC261-AC260)/AC260</f>
        <v>-0.125</v>
      </c>
      <c r="AM261" s="69"/>
      <c r="AN261" s="69">
        <f t="shared" ref="AN261:AN262" si="584">(AD261-AD260)/AD260</f>
        <v>0</v>
      </c>
      <c r="AU261" t="s">
        <v>230</v>
      </c>
      <c r="BA261" t="s">
        <v>230</v>
      </c>
    </row>
    <row r="262" spans="24:56" x14ac:dyDescent="0.25">
      <c r="X262" t="s">
        <v>88</v>
      </c>
      <c r="Y262">
        <v>2009</v>
      </c>
      <c r="Z262" t="s">
        <v>211</v>
      </c>
      <c r="AA262">
        <v>43.2</v>
      </c>
      <c r="AB262">
        <v>64.680000000000007</v>
      </c>
      <c r="AC262">
        <v>3.2</v>
      </c>
      <c r="AD262">
        <v>19</v>
      </c>
      <c r="AF262" s="71">
        <f>AA262-AA261</f>
        <v>-6.7999999999999972</v>
      </c>
      <c r="AG262" s="71">
        <f t="shared" ref="AG262" si="585">AB262-AB261</f>
        <v>-1.9199999999999875</v>
      </c>
      <c r="AH262" s="71">
        <f t="shared" ref="AH262" si="586">AC262-AC261</f>
        <v>-3.8</v>
      </c>
      <c r="AI262" s="71">
        <f t="shared" ref="AI262" si="587">AD262-AD261</f>
        <v>-6</v>
      </c>
      <c r="AJ262" s="69">
        <f>(AA262-AA261)/AA261</f>
        <v>-0.13599999999999995</v>
      </c>
      <c r="AK262" s="69">
        <f t="shared" ref="AK262" si="588">(AB262-AB261)/AB261</f>
        <v>-2.8828828828828642E-2</v>
      </c>
      <c r="AL262" s="69">
        <f t="shared" si="583"/>
        <v>-0.54285714285714282</v>
      </c>
      <c r="AM262" s="69"/>
      <c r="AN262" s="69">
        <f t="shared" si="584"/>
        <v>-0.24</v>
      </c>
      <c r="AP262" s="56">
        <f>AK262/AJ262</f>
        <v>0.21197668256491656</v>
      </c>
      <c r="AQ262">
        <f>(AB262-AB261)/(AA262-AA261)</f>
        <v>0.28235294117646886</v>
      </c>
      <c r="AR262">
        <f>(AB262-AB261)/(AC262-AC261)</f>
        <v>0.50526315789473353</v>
      </c>
      <c r="AS262">
        <f>(AB262-AB261)/(AD262-AD261)</f>
        <v>0.3199999999999979</v>
      </c>
      <c r="AU262" t="s">
        <v>230</v>
      </c>
      <c r="AV262">
        <v>0.21197668256491656</v>
      </c>
      <c r="AW262">
        <v>0.28235294117646886</v>
      </c>
      <c r="AX262">
        <v>0.50526315789473353</v>
      </c>
      <c r="AY262">
        <v>0.3199999999999979</v>
      </c>
      <c r="BA262" t="s">
        <v>230</v>
      </c>
      <c r="BB262">
        <v>0.21197668256491656</v>
      </c>
      <c r="BC262">
        <v>0.28235294117646886</v>
      </c>
      <c r="BD262" s="152">
        <f t="shared" ref="BD262:BD325" si="589">AK262</f>
        <v>-2.8828828828828642E-2</v>
      </c>
    </row>
    <row r="263" spans="24:56" x14ac:dyDescent="0.25">
      <c r="X263" t="s">
        <v>232</v>
      </c>
      <c r="Y263">
        <v>1989</v>
      </c>
      <c r="Z263" t="s">
        <v>211</v>
      </c>
      <c r="AA263">
        <v>20</v>
      </c>
      <c r="AC263">
        <v>10</v>
      </c>
      <c r="AD263">
        <v>8</v>
      </c>
      <c r="AF263" s="41"/>
      <c r="AG263" s="41"/>
      <c r="AH263" s="41"/>
      <c r="AI263" s="41"/>
      <c r="AP263" s="56"/>
      <c r="AR263" s="1"/>
      <c r="AS263" s="1"/>
      <c r="AU263" t="s">
        <v>231</v>
      </c>
      <c r="BA263" t="s">
        <v>231</v>
      </c>
    </row>
    <row r="264" spans="24:56" x14ac:dyDescent="0.25">
      <c r="X264" t="s">
        <v>232</v>
      </c>
      <c r="Y264">
        <v>1999</v>
      </c>
      <c r="Z264" t="s">
        <v>211</v>
      </c>
      <c r="AA264">
        <v>20</v>
      </c>
      <c r="AB264">
        <v>25.88</v>
      </c>
      <c r="AC264">
        <v>10</v>
      </c>
      <c r="AD264">
        <v>8</v>
      </c>
      <c r="AF264" s="70"/>
      <c r="AG264" s="70"/>
      <c r="AH264" s="70"/>
      <c r="AI264" s="70"/>
      <c r="AJ264" s="69">
        <f t="shared" ref="AJ264:AJ265" si="590">(AA264-AA263)/AA263</f>
        <v>0</v>
      </c>
      <c r="AK264" s="69"/>
      <c r="AL264" s="69">
        <f t="shared" ref="AL264:AL265" si="591">(AC264-AC263)/AC263</f>
        <v>0</v>
      </c>
      <c r="AM264" s="69"/>
      <c r="AN264" s="69">
        <f t="shared" ref="AN264:AN265" si="592">(AD264-AD263)/AD263</f>
        <v>0</v>
      </c>
      <c r="AP264" s="56"/>
      <c r="AU264" t="s">
        <v>231</v>
      </c>
      <c r="BA264" t="s">
        <v>231</v>
      </c>
      <c r="BD264" s="152"/>
    </row>
    <row r="265" spans="24:56" x14ac:dyDescent="0.25">
      <c r="X265" t="s">
        <v>232</v>
      </c>
      <c r="Y265">
        <v>2009</v>
      </c>
      <c r="Z265" t="s">
        <v>211</v>
      </c>
      <c r="AA265">
        <v>19</v>
      </c>
      <c r="AB265">
        <v>25.88</v>
      </c>
      <c r="AC265">
        <v>10</v>
      </c>
      <c r="AD265">
        <v>8</v>
      </c>
      <c r="AF265" s="71">
        <f>AA265-AA264</f>
        <v>-1</v>
      </c>
      <c r="AG265" s="71">
        <f t="shared" ref="AG265" si="593">AB265-AB264</f>
        <v>0</v>
      </c>
      <c r="AH265" s="71">
        <f t="shared" ref="AH265" si="594">AC265-AC264</f>
        <v>0</v>
      </c>
      <c r="AI265" s="71">
        <f t="shared" ref="AI265" si="595">AD265-AD264</f>
        <v>0</v>
      </c>
      <c r="AJ265" s="69">
        <f t="shared" si="590"/>
        <v>-0.05</v>
      </c>
      <c r="AK265" s="69">
        <f t="shared" ref="AK265" si="596">(AB265-AB264)/AB264</f>
        <v>0</v>
      </c>
      <c r="AL265" s="69">
        <f t="shared" si="591"/>
        <v>0</v>
      </c>
      <c r="AM265" s="69"/>
      <c r="AN265" s="69">
        <f t="shared" si="592"/>
        <v>0</v>
      </c>
      <c r="AP265" s="56">
        <f t="shared" ref="AP265:AP277" si="597">AK265/AJ265</f>
        <v>0</v>
      </c>
      <c r="AQ265">
        <f>(AB265-AB264)/(AA265-AA264)</f>
        <v>0</v>
      </c>
      <c r="AU265" t="s">
        <v>231</v>
      </c>
      <c r="BA265" t="s">
        <v>231</v>
      </c>
      <c r="BD265" s="152">
        <f t="shared" si="589"/>
        <v>0</v>
      </c>
    </row>
    <row r="266" spans="24:56" x14ac:dyDescent="0.25">
      <c r="X266" t="s">
        <v>89</v>
      </c>
      <c r="Y266">
        <v>1989</v>
      </c>
      <c r="Z266" t="s">
        <v>211</v>
      </c>
      <c r="AA266">
        <v>4285</v>
      </c>
      <c r="AC266">
        <v>485</v>
      </c>
      <c r="AD266">
        <v>2500</v>
      </c>
      <c r="AF266" s="41"/>
      <c r="AG266" s="41"/>
      <c r="AH266" s="41"/>
      <c r="AI266" s="41"/>
      <c r="AP266" s="56"/>
      <c r="AQ266" s="1"/>
      <c r="AR266" s="1"/>
      <c r="AS266" s="1"/>
      <c r="AU266" t="s">
        <v>78</v>
      </c>
      <c r="BA266" t="s">
        <v>78</v>
      </c>
    </row>
    <row r="267" spans="24:56" x14ac:dyDescent="0.25">
      <c r="X267" t="s">
        <v>89</v>
      </c>
      <c r="Y267">
        <v>1999</v>
      </c>
      <c r="Z267" t="s">
        <v>211</v>
      </c>
      <c r="AA267">
        <v>4440</v>
      </c>
      <c r="AB267">
        <v>4262</v>
      </c>
      <c r="AC267">
        <v>550</v>
      </c>
      <c r="AD267">
        <v>2500</v>
      </c>
      <c r="AF267" s="70"/>
      <c r="AG267" s="70"/>
      <c r="AH267" s="70"/>
      <c r="AI267" s="70"/>
      <c r="AJ267" s="69">
        <f>(AA267-AA266)/AA266</f>
        <v>3.6172695449241538E-2</v>
      </c>
      <c r="AK267" s="69"/>
      <c r="AL267" s="69">
        <f t="shared" ref="AL267:AL268" si="598">(AC267-AC266)/AC266</f>
        <v>0.13402061855670103</v>
      </c>
      <c r="AM267" s="69"/>
      <c r="AN267" s="69">
        <f t="shared" ref="AN267:AN268" si="599">(AD267-AD266)/AD266</f>
        <v>0</v>
      </c>
      <c r="AP267" s="56"/>
      <c r="AU267" t="s">
        <v>78</v>
      </c>
      <c r="BA267" t="s">
        <v>78</v>
      </c>
      <c r="BD267" s="152"/>
    </row>
    <row r="268" spans="24:56" x14ac:dyDescent="0.25">
      <c r="X268" t="s">
        <v>89</v>
      </c>
      <c r="Y268">
        <v>2009</v>
      </c>
      <c r="Z268" t="s">
        <v>211</v>
      </c>
      <c r="AA268">
        <v>4395</v>
      </c>
      <c r="AB268">
        <v>3713.2</v>
      </c>
      <c r="AC268">
        <v>945</v>
      </c>
      <c r="AD268">
        <v>1950</v>
      </c>
      <c r="AF268" s="71">
        <f>AA268-AA267</f>
        <v>-45</v>
      </c>
      <c r="AG268" s="71">
        <f t="shared" ref="AG268" si="600">AB268-AB267</f>
        <v>-548.80000000000018</v>
      </c>
      <c r="AH268" s="71">
        <f t="shared" ref="AH268" si="601">AC268-AC267</f>
        <v>395</v>
      </c>
      <c r="AI268" s="71">
        <f t="shared" ref="AI268" si="602">AD268-AD267</f>
        <v>-550</v>
      </c>
      <c r="AJ268" s="69">
        <f>(AA268-AA267)/AA267</f>
        <v>-1.0135135135135136E-2</v>
      </c>
      <c r="AK268" s="69">
        <f t="shared" ref="AK268" si="603">(AB268-AB267)/AB267</f>
        <v>-0.12876583763491323</v>
      </c>
      <c r="AL268" s="69">
        <f t="shared" si="598"/>
        <v>0.71818181818181814</v>
      </c>
      <c r="AM268" s="69"/>
      <c r="AN268" s="69">
        <f t="shared" si="599"/>
        <v>-0.22</v>
      </c>
      <c r="AP268" s="56">
        <f t="shared" si="597"/>
        <v>12.704895979978104</v>
      </c>
      <c r="AQ268">
        <f>(AB268-AB267)/(AA268-AA267)</f>
        <v>12.195555555555559</v>
      </c>
      <c r="AR268">
        <f>(AB268-AB267)/(AC268-AC267)</f>
        <v>-1.3893670886075955</v>
      </c>
      <c r="AS268">
        <f>(AB268-AB267)/(AD268-AD267)</f>
        <v>0.99781818181818216</v>
      </c>
      <c r="AU268" t="s">
        <v>78</v>
      </c>
      <c r="AV268">
        <v>12.704895979978104</v>
      </c>
      <c r="AW268">
        <v>12.195555555555559</v>
      </c>
      <c r="AX268">
        <v>-1.3893670886075955</v>
      </c>
      <c r="AY268">
        <v>0.99781818181818216</v>
      </c>
      <c r="BA268" t="s">
        <v>78</v>
      </c>
      <c r="BB268">
        <v>12.704895979978104</v>
      </c>
      <c r="BC268">
        <v>12.195555555555559</v>
      </c>
      <c r="BD268" s="152">
        <f t="shared" si="589"/>
        <v>-0.12876583763491323</v>
      </c>
    </row>
    <row r="269" spans="24:56" x14ac:dyDescent="0.25">
      <c r="X269" t="s">
        <v>233</v>
      </c>
      <c r="Y269">
        <v>1989</v>
      </c>
      <c r="Z269" t="s">
        <v>211</v>
      </c>
      <c r="AA269">
        <v>14057</v>
      </c>
      <c r="AC269">
        <v>480</v>
      </c>
      <c r="AD269">
        <v>10700</v>
      </c>
      <c r="AF269" s="41"/>
      <c r="AG269" s="41"/>
      <c r="AH269" s="41"/>
      <c r="AI269" s="41"/>
      <c r="AP269" s="1"/>
      <c r="AR269" s="1"/>
      <c r="AS269" s="1"/>
      <c r="AU269" t="s">
        <v>79</v>
      </c>
      <c r="BA269" t="s">
        <v>79</v>
      </c>
    </row>
    <row r="270" spans="24:56" x14ac:dyDescent="0.25">
      <c r="X270" t="s">
        <v>233</v>
      </c>
      <c r="Y270">
        <v>1999</v>
      </c>
      <c r="Z270" t="s">
        <v>211</v>
      </c>
      <c r="AA270">
        <v>13540</v>
      </c>
      <c r="AB270">
        <v>6940</v>
      </c>
      <c r="AC270">
        <v>640</v>
      </c>
      <c r="AD270">
        <v>10700</v>
      </c>
      <c r="AF270" s="70"/>
      <c r="AG270" s="70"/>
      <c r="AH270" s="70"/>
      <c r="AI270" s="70"/>
      <c r="AJ270" s="69">
        <f>(AA270-AA269)/AA269</f>
        <v>-3.6778829053140782E-2</v>
      </c>
      <c r="AK270" s="69"/>
      <c r="AL270" s="69">
        <f t="shared" ref="AL270:AL271" si="604">(AC270-AC269)/AC269</f>
        <v>0.33333333333333331</v>
      </c>
      <c r="AM270" s="69"/>
      <c r="AN270" s="69">
        <f t="shared" ref="AN270:AN271" si="605">(AD270-AD269)/AD269</f>
        <v>0</v>
      </c>
      <c r="AU270" t="s">
        <v>79</v>
      </c>
      <c r="BA270" t="s">
        <v>79</v>
      </c>
      <c r="BD270" s="152"/>
    </row>
    <row r="271" spans="24:56" x14ac:dyDescent="0.25">
      <c r="X271" t="s">
        <v>233</v>
      </c>
      <c r="Y271">
        <v>2009</v>
      </c>
      <c r="Z271" t="s">
        <v>211</v>
      </c>
      <c r="AA271">
        <v>14240</v>
      </c>
      <c r="AB271">
        <v>6580</v>
      </c>
      <c r="AC271">
        <v>690</v>
      </c>
      <c r="AD271">
        <v>10700</v>
      </c>
      <c r="AF271" s="71">
        <f>AA271-AA270</f>
        <v>700</v>
      </c>
      <c r="AG271" s="71">
        <f t="shared" ref="AG271" si="606">AB271-AB270</f>
        <v>-360</v>
      </c>
      <c r="AH271" s="71">
        <f t="shared" ref="AH271" si="607">AC271-AC270</f>
        <v>50</v>
      </c>
      <c r="AI271" s="71">
        <f t="shared" ref="AI271" si="608">AD271-AD270</f>
        <v>0</v>
      </c>
      <c r="AJ271" s="69">
        <f>(AA271-AA270)/AA270</f>
        <v>5.1698670605612999E-2</v>
      </c>
      <c r="AK271" s="69">
        <f t="shared" ref="AK271" si="609">(AB271-AB270)/AB270</f>
        <v>-5.1873198847262249E-2</v>
      </c>
      <c r="AL271" s="69">
        <f t="shared" si="604"/>
        <v>7.8125E-2</v>
      </c>
      <c r="AM271" s="69"/>
      <c r="AN271" s="69">
        <f t="shared" si="605"/>
        <v>0</v>
      </c>
      <c r="AP271" s="56">
        <f>AK271/AJ271</f>
        <v>-1.0033758748456154</v>
      </c>
      <c r="AQ271">
        <f>(AB271-AB270)/(AA271-AA270)</f>
        <v>-0.51428571428571423</v>
      </c>
      <c r="AR271">
        <f>(AB271-AB270)/(AC271-AC270)</f>
        <v>-7.2</v>
      </c>
      <c r="AU271" t="s">
        <v>79</v>
      </c>
      <c r="AV271">
        <v>-1.0033758748456154</v>
      </c>
      <c r="AW271">
        <v>-0.51428571428571423</v>
      </c>
      <c r="AX271">
        <v>-7.2</v>
      </c>
      <c r="BA271" t="s">
        <v>79</v>
      </c>
      <c r="BB271">
        <v>-1.0033758748456154</v>
      </c>
      <c r="BC271">
        <v>-0.51428571428571423</v>
      </c>
      <c r="BD271" s="152">
        <f t="shared" si="589"/>
        <v>-5.1873198847262249E-2</v>
      </c>
    </row>
    <row r="272" spans="24:56" x14ac:dyDescent="0.25">
      <c r="X272" t="s">
        <v>90</v>
      </c>
      <c r="Y272">
        <v>1989</v>
      </c>
      <c r="Z272" t="s">
        <v>211</v>
      </c>
      <c r="AA272">
        <v>1437</v>
      </c>
      <c r="AC272">
        <v>117</v>
      </c>
      <c r="AD272">
        <v>1080</v>
      </c>
      <c r="AF272" s="41"/>
      <c r="AG272" s="41"/>
      <c r="AH272" s="41"/>
      <c r="AI272" s="41"/>
      <c r="AP272" s="56"/>
      <c r="AR272" s="1"/>
      <c r="AS272" s="1"/>
      <c r="AU272" t="s">
        <v>80</v>
      </c>
      <c r="BA272" t="s">
        <v>80</v>
      </c>
    </row>
    <row r="273" spans="24:56" x14ac:dyDescent="0.25">
      <c r="X273" t="s">
        <v>90</v>
      </c>
      <c r="Y273">
        <v>1999</v>
      </c>
      <c r="Z273" t="s">
        <v>211</v>
      </c>
      <c r="AA273">
        <v>1588</v>
      </c>
      <c r="AB273">
        <v>2129.6</v>
      </c>
      <c r="AC273">
        <v>228</v>
      </c>
      <c r="AD273">
        <v>1080</v>
      </c>
      <c r="AF273" s="70"/>
      <c r="AG273" s="70"/>
      <c r="AH273" s="70"/>
      <c r="AI273" s="70"/>
      <c r="AJ273" s="69">
        <f t="shared" ref="AJ273:AJ274" si="610">(AA273-AA272)/AA272</f>
        <v>0.10508002783576896</v>
      </c>
      <c r="AK273" s="69"/>
      <c r="AL273" s="69">
        <f t="shared" ref="AL273:AL274" si="611">(AC273-AC272)/AC272</f>
        <v>0.94871794871794868</v>
      </c>
      <c r="AM273" s="69"/>
      <c r="AN273" s="69">
        <f t="shared" ref="AN273:AN274" si="612">(AD273-AD272)/AD272</f>
        <v>0</v>
      </c>
      <c r="AP273" s="56"/>
      <c r="AU273" t="s">
        <v>80</v>
      </c>
      <c r="BA273" t="s">
        <v>80</v>
      </c>
      <c r="BD273" s="152"/>
    </row>
    <row r="274" spans="24:56" x14ac:dyDescent="0.25">
      <c r="X274" t="s">
        <v>90</v>
      </c>
      <c r="Y274">
        <v>2009</v>
      </c>
      <c r="Z274" t="s">
        <v>211</v>
      </c>
      <c r="AA274">
        <v>1630</v>
      </c>
      <c r="AB274">
        <v>2032</v>
      </c>
      <c r="AC274">
        <v>250</v>
      </c>
      <c r="AD274">
        <v>1080</v>
      </c>
      <c r="AF274" s="71">
        <f>AA274-AA273</f>
        <v>42</v>
      </c>
      <c r="AG274" s="71">
        <f t="shared" ref="AG274" si="613">AB274-AB273</f>
        <v>-97.599999999999909</v>
      </c>
      <c r="AH274" s="71">
        <f t="shared" ref="AH274" si="614">AC274-AC273</f>
        <v>22</v>
      </c>
      <c r="AI274" s="71">
        <f t="shared" ref="AI274" si="615">AD274-AD273</f>
        <v>0</v>
      </c>
      <c r="AJ274" s="69">
        <f t="shared" si="610"/>
        <v>2.6448362720403022E-2</v>
      </c>
      <c r="AK274" s="69">
        <f t="shared" ref="AK274" si="616">(AB274-AB273)/AB273</f>
        <v>-4.5830202854996199E-2</v>
      </c>
      <c r="AL274" s="69">
        <f t="shared" si="611"/>
        <v>9.6491228070175433E-2</v>
      </c>
      <c r="AM274" s="69"/>
      <c r="AN274" s="69">
        <f t="shared" si="612"/>
        <v>0</v>
      </c>
      <c r="AP274" s="56">
        <f t="shared" si="597"/>
        <v>-1.732818146041285</v>
      </c>
      <c r="AQ274">
        <f>(AB274-AB273)/(AA274-AA273)</f>
        <v>-2.3238095238095218</v>
      </c>
      <c r="AR274">
        <f>(AB274-AB273)/(AC274-AC273)</f>
        <v>-4.4363636363636321</v>
      </c>
      <c r="AU274" t="s">
        <v>80</v>
      </c>
      <c r="AV274">
        <v>-1.732818146041285</v>
      </c>
      <c r="AW274">
        <v>-2.3238095238095218</v>
      </c>
      <c r="AX274">
        <v>-4.4363636363636321</v>
      </c>
      <c r="BA274" t="s">
        <v>80</v>
      </c>
      <c r="BB274">
        <v>-1.732818146041285</v>
      </c>
      <c r="BC274">
        <v>-2.3238095238095218</v>
      </c>
      <c r="BD274" s="152">
        <f t="shared" si="589"/>
        <v>-4.5830202854996199E-2</v>
      </c>
    </row>
    <row r="275" spans="24:56" x14ac:dyDescent="0.25">
      <c r="X275" t="s">
        <v>91</v>
      </c>
      <c r="Y275">
        <v>1989</v>
      </c>
      <c r="Z275" t="s">
        <v>211</v>
      </c>
      <c r="AA275">
        <v>1732</v>
      </c>
      <c r="AC275">
        <v>22</v>
      </c>
      <c r="AD275">
        <v>1230</v>
      </c>
      <c r="AF275" s="41"/>
      <c r="AG275" s="41"/>
      <c r="AH275" s="41"/>
      <c r="AI275" s="41"/>
      <c r="AP275" s="56"/>
      <c r="AQ275" s="1"/>
      <c r="AR275" s="1"/>
      <c r="AS275" s="1"/>
      <c r="AU275" t="s">
        <v>81</v>
      </c>
      <c r="BA275" t="s">
        <v>81</v>
      </c>
    </row>
    <row r="276" spans="24:56" x14ac:dyDescent="0.25">
      <c r="X276" t="s">
        <v>91</v>
      </c>
      <c r="Y276">
        <v>1999</v>
      </c>
      <c r="Z276" t="s">
        <v>211</v>
      </c>
      <c r="AA276">
        <v>1735</v>
      </c>
      <c r="AB276">
        <v>15205</v>
      </c>
      <c r="AC276">
        <v>25</v>
      </c>
      <c r="AD276">
        <v>1230</v>
      </c>
      <c r="AF276" s="70"/>
      <c r="AG276" s="70"/>
      <c r="AH276" s="70"/>
      <c r="AI276" s="70"/>
      <c r="AJ276" s="69">
        <f>(AA276-AA275)/AA275</f>
        <v>1.7321016166281756E-3</v>
      </c>
      <c r="AK276" s="69"/>
      <c r="AL276" s="69">
        <f t="shared" ref="AL276:AL277" si="617">(AC276-AC275)/AC275</f>
        <v>0.13636363636363635</v>
      </c>
      <c r="AM276" s="69"/>
      <c r="AN276" s="69">
        <f t="shared" ref="AN276:AN277" si="618">(AD276-AD275)/AD275</f>
        <v>0</v>
      </c>
      <c r="AP276" s="56"/>
      <c r="AU276" t="s">
        <v>81</v>
      </c>
      <c r="BA276" t="s">
        <v>81</v>
      </c>
      <c r="BD276" s="152"/>
    </row>
    <row r="277" spans="24:56" x14ac:dyDescent="0.25">
      <c r="X277" t="s">
        <v>91</v>
      </c>
      <c r="Y277">
        <v>2009</v>
      </c>
      <c r="Z277" t="s">
        <v>211</v>
      </c>
      <c r="AA277">
        <v>1675</v>
      </c>
      <c r="AB277">
        <v>15205</v>
      </c>
      <c r="AC277">
        <v>25</v>
      </c>
      <c r="AD277">
        <v>1230</v>
      </c>
      <c r="AF277" s="71">
        <f>AA277-AA276</f>
        <v>-60</v>
      </c>
      <c r="AG277" s="71">
        <f t="shared" ref="AG277" si="619">AB277-AB276</f>
        <v>0</v>
      </c>
      <c r="AH277" s="71">
        <f t="shared" ref="AH277" si="620">AC277-AC276</f>
        <v>0</v>
      </c>
      <c r="AI277" s="71">
        <f t="shared" ref="AI277" si="621">AD277-AD276</f>
        <v>0</v>
      </c>
      <c r="AJ277" s="69">
        <f>(AA277-AA276)/AA276</f>
        <v>-3.4582132564841501E-2</v>
      </c>
      <c r="AK277" s="69">
        <f t="shared" ref="AK277" si="622">(AB277-AB276)/AB276</f>
        <v>0</v>
      </c>
      <c r="AL277" s="69">
        <f t="shared" si="617"/>
        <v>0</v>
      </c>
      <c r="AM277" s="69"/>
      <c r="AN277" s="69">
        <f t="shared" si="618"/>
        <v>0</v>
      </c>
      <c r="AP277" s="56">
        <f t="shared" si="597"/>
        <v>0</v>
      </c>
      <c r="AQ277">
        <f>(AB277-AB276)/(AA277-AA276)</f>
        <v>0</v>
      </c>
      <c r="AU277" t="s">
        <v>81</v>
      </c>
      <c r="BA277" t="s">
        <v>81</v>
      </c>
      <c r="BD277" s="152">
        <f t="shared" si="589"/>
        <v>0</v>
      </c>
    </row>
    <row r="278" spans="24:56" x14ac:dyDescent="0.25">
      <c r="X278" t="s">
        <v>92</v>
      </c>
      <c r="Y278">
        <v>1989</v>
      </c>
      <c r="Z278" t="s">
        <v>211</v>
      </c>
      <c r="AA278">
        <v>1598</v>
      </c>
      <c r="AC278">
        <v>320</v>
      </c>
      <c r="AD278">
        <v>498</v>
      </c>
      <c r="AF278" s="41"/>
      <c r="AG278" s="41"/>
      <c r="AH278" s="41"/>
      <c r="AI278" s="41"/>
      <c r="AP278" s="1"/>
      <c r="AR278" s="1"/>
      <c r="AS278" s="1"/>
      <c r="AU278" t="s">
        <v>82</v>
      </c>
      <c r="BA278" t="s">
        <v>82</v>
      </c>
    </row>
    <row r="279" spans="24:56" x14ac:dyDescent="0.25">
      <c r="X279" t="s">
        <v>92</v>
      </c>
      <c r="Y279">
        <v>1999</v>
      </c>
      <c r="Z279" t="s">
        <v>211</v>
      </c>
      <c r="AA279">
        <v>1690</v>
      </c>
      <c r="AB279">
        <v>109.7</v>
      </c>
      <c r="AC279">
        <v>300</v>
      </c>
      <c r="AD279">
        <v>490</v>
      </c>
      <c r="AF279" s="70"/>
      <c r="AG279" s="70"/>
      <c r="AH279" s="70"/>
      <c r="AI279" s="70"/>
      <c r="AJ279" s="69">
        <f>(AA279-AA278)/AA278</f>
        <v>5.7571964956195244E-2</v>
      </c>
      <c r="AK279" s="69"/>
      <c r="AL279" s="69">
        <f t="shared" ref="AL279:AL280" si="623">(AC279-AC278)/AC278</f>
        <v>-6.25E-2</v>
      </c>
      <c r="AM279" s="69"/>
      <c r="AN279" s="69">
        <f t="shared" ref="AN279:AN280" si="624">(AD279-AD278)/AD278</f>
        <v>-1.6064257028112448E-2</v>
      </c>
      <c r="AU279" t="s">
        <v>82</v>
      </c>
      <c r="BA279" t="s">
        <v>82</v>
      </c>
      <c r="BD279" s="152"/>
    </row>
    <row r="280" spans="24:56" x14ac:dyDescent="0.25">
      <c r="X280" t="s">
        <v>92</v>
      </c>
      <c r="Y280">
        <v>2009</v>
      </c>
      <c r="Z280" t="s">
        <v>211</v>
      </c>
      <c r="AA280">
        <v>1840</v>
      </c>
      <c r="AB280">
        <v>101.8</v>
      </c>
      <c r="AC280">
        <v>300</v>
      </c>
      <c r="AD280">
        <v>490</v>
      </c>
      <c r="AF280" s="71">
        <f>AA280-AA279</f>
        <v>150</v>
      </c>
      <c r="AG280" s="71">
        <f t="shared" ref="AG280" si="625">AB280-AB279</f>
        <v>-7.9000000000000057</v>
      </c>
      <c r="AH280" s="71">
        <f t="shared" ref="AH280" si="626">AC280-AC279</f>
        <v>0</v>
      </c>
      <c r="AI280" s="71">
        <f t="shared" ref="AI280" si="627">AD280-AD279</f>
        <v>0</v>
      </c>
      <c r="AJ280" s="69">
        <f>(AA280-AA279)/AA279</f>
        <v>8.8757396449704137E-2</v>
      </c>
      <c r="AK280" s="69">
        <f t="shared" ref="AK280" si="628">(AB280-AB279)/AB279</f>
        <v>-7.2014585232452188E-2</v>
      </c>
      <c r="AL280" s="69">
        <f t="shared" si="623"/>
        <v>0</v>
      </c>
      <c r="AM280" s="69"/>
      <c r="AN280" s="69">
        <f t="shared" si="624"/>
        <v>0</v>
      </c>
      <c r="AP280" s="56">
        <f>AK280/AJ280</f>
        <v>-0.81136432695229466</v>
      </c>
      <c r="AQ280">
        <f>(AB280-AB279)/(AA280-AA279)</f>
        <v>-5.2666666666666702E-2</v>
      </c>
      <c r="AU280" t="s">
        <v>82</v>
      </c>
      <c r="AV280">
        <v>-0.81136432695229466</v>
      </c>
      <c r="AW280">
        <v>-5.2666666666666702E-2</v>
      </c>
      <c r="BA280" t="s">
        <v>82</v>
      </c>
      <c r="BB280">
        <v>-0.81136432695229466</v>
      </c>
      <c r="BC280">
        <v>-5.2666666666666702E-2</v>
      </c>
      <c r="BD280" s="152">
        <f t="shared" si="589"/>
        <v>-7.2014585232452188E-2</v>
      </c>
    </row>
    <row r="281" spans="24:56" x14ac:dyDescent="0.25">
      <c r="X281" t="s">
        <v>93</v>
      </c>
      <c r="Y281">
        <v>1989</v>
      </c>
      <c r="Z281" t="s">
        <v>211</v>
      </c>
      <c r="AA281">
        <v>3371</v>
      </c>
      <c r="AC281">
        <v>364</v>
      </c>
      <c r="AD281">
        <v>1561</v>
      </c>
      <c r="AF281" s="41"/>
      <c r="AG281" s="41"/>
      <c r="AH281" s="41"/>
      <c r="AI281" s="41"/>
      <c r="AP281" s="56"/>
      <c r="AR281" s="1"/>
      <c r="AS281" s="1"/>
      <c r="AU281" t="s">
        <v>83</v>
      </c>
      <c r="BA281" t="s">
        <v>83</v>
      </c>
    </row>
    <row r="282" spans="24:56" x14ac:dyDescent="0.25">
      <c r="X282" t="s">
        <v>93</v>
      </c>
      <c r="Y282">
        <v>1999</v>
      </c>
      <c r="Z282" t="s">
        <v>211</v>
      </c>
      <c r="AA282">
        <v>3337</v>
      </c>
      <c r="AB282">
        <v>6566.4</v>
      </c>
      <c r="AC282">
        <v>359</v>
      </c>
      <c r="AD282">
        <v>1510</v>
      </c>
      <c r="AF282" s="70"/>
      <c r="AG282" s="70"/>
      <c r="AH282" s="70"/>
      <c r="AI282" s="70"/>
      <c r="AJ282" s="69">
        <f t="shared" ref="AJ282:AJ283" si="629">(AA282-AA281)/AA281</f>
        <v>-1.0086027884900622E-2</v>
      </c>
      <c r="AK282" s="69"/>
      <c r="AL282" s="69">
        <f t="shared" ref="AL282:AL283" si="630">(AC282-AC281)/AC281</f>
        <v>-1.3736263736263736E-2</v>
      </c>
      <c r="AM282" s="69"/>
      <c r="AN282" s="69">
        <f t="shared" ref="AN282:AN283" si="631">(AD282-AD281)/AD281</f>
        <v>-3.2671364509929531E-2</v>
      </c>
      <c r="AP282" s="56"/>
      <c r="AU282" t="s">
        <v>83</v>
      </c>
      <c r="BA282" t="s">
        <v>83</v>
      </c>
      <c r="BD282" s="152"/>
    </row>
    <row r="283" spans="24:56" x14ac:dyDescent="0.25">
      <c r="X283" t="s">
        <v>93</v>
      </c>
      <c r="Y283">
        <v>2009</v>
      </c>
      <c r="Z283" t="s">
        <v>211</v>
      </c>
      <c r="AA283">
        <v>3190</v>
      </c>
      <c r="AB283">
        <v>5312</v>
      </c>
      <c r="AC283">
        <v>410</v>
      </c>
      <c r="AD283">
        <v>1760</v>
      </c>
      <c r="AF283" s="71">
        <f>AA283-AA282</f>
        <v>-147</v>
      </c>
      <c r="AG283" s="71">
        <f t="shared" ref="AG283" si="632">AB283-AB282</f>
        <v>-1254.3999999999996</v>
      </c>
      <c r="AH283" s="71">
        <f t="shared" ref="AH283" si="633">AC283-AC282</f>
        <v>51</v>
      </c>
      <c r="AI283" s="71">
        <f t="shared" ref="AI283" si="634">AD283-AD282</f>
        <v>250</v>
      </c>
      <c r="AJ283" s="69">
        <f t="shared" si="629"/>
        <v>-4.4051543302367394E-2</v>
      </c>
      <c r="AK283" s="69">
        <f t="shared" ref="AK283" si="635">(AB283-AB282)/AB282</f>
        <v>-0.19103313840155942</v>
      </c>
      <c r="AL283" s="69">
        <f t="shared" si="630"/>
        <v>0.14206128133704735</v>
      </c>
      <c r="AM283" s="69"/>
      <c r="AN283" s="69">
        <f t="shared" si="631"/>
        <v>0.16556291390728478</v>
      </c>
      <c r="AP283" s="56">
        <f t="shared" ref="AP283:AP295" si="636">AK283/AJ283</f>
        <v>4.3365821962313182</v>
      </c>
      <c r="AQ283">
        <f>(AB283-AB282)/(AA283-AA282)</f>
        <v>8.5333333333333314</v>
      </c>
      <c r="AR283">
        <f>(AB283-AB282)/(AC283-AC282)</f>
        <v>-24.596078431372543</v>
      </c>
      <c r="AS283">
        <f>(AB283-AB282)/(AD283-AD282)</f>
        <v>-5.0175999999999989</v>
      </c>
      <c r="AU283" t="s">
        <v>83</v>
      </c>
      <c r="AV283">
        <v>4.3365821962313182</v>
      </c>
      <c r="AW283">
        <v>8.5333333333333314</v>
      </c>
      <c r="AX283">
        <v>-24.596078431372543</v>
      </c>
      <c r="AY283">
        <v>-5.0175999999999989</v>
      </c>
      <c r="BA283" t="s">
        <v>83</v>
      </c>
      <c r="BB283">
        <v>4.3365821962313182</v>
      </c>
      <c r="BC283">
        <v>8.5333333333333314</v>
      </c>
      <c r="BD283" s="152">
        <f t="shared" si="589"/>
        <v>-0.19103313840155942</v>
      </c>
    </row>
    <row r="284" spans="24:56" x14ac:dyDescent="0.25">
      <c r="X284" t="s">
        <v>94</v>
      </c>
      <c r="Y284">
        <v>1989</v>
      </c>
      <c r="Z284" t="s">
        <v>211</v>
      </c>
      <c r="AA284">
        <v>6484</v>
      </c>
      <c r="AC284">
        <v>235</v>
      </c>
      <c r="AD284">
        <v>1197</v>
      </c>
      <c r="AF284" s="41"/>
      <c r="AG284" s="41"/>
      <c r="AH284" s="41"/>
      <c r="AI284" s="41"/>
      <c r="AP284" s="56"/>
      <c r="AQ284" s="1"/>
      <c r="AR284" s="1"/>
      <c r="AS284" s="1"/>
      <c r="AU284" t="s">
        <v>84</v>
      </c>
      <c r="BA284" t="s">
        <v>84</v>
      </c>
    </row>
    <row r="285" spans="24:56" x14ac:dyDescent="0.25">
      <c r="X285" t="s">
        <v>94</v>
      </c>
      <c r="Y285">
        <v>1999</v>
      </c>
      <c r="Z285" t="s">
        <v>211</v>
      </c>
      <c r="AA285">
        <v>6186</v>
      </c>
      <c r="AB285">
        <v>1896.4</v>
      </c>
      <c r="AC285">
        <v>224</v>
      </c>
      <c r="AD285">
        <v>1147</v>
      </c>
      <c r="AF285" s="70"/>
      <c r="AG285" s="70"/>
      <c r="AH285" s="70"/>
      <c r="AI285" s="70"/>
      <c r="AJ285" s="69">
        <f t="shared" ref="AJ285:AJ286" si="637">(AA285-AA284)/AA284</f>
        <v>-4.5959284392350398E-2</v>
      </c>
      <c r="AK285" s="69"/>
      <c r="AL285" s="69">
        <f t="shared" ref="AL285:AL286" si="638">(AC285-AC284)/AC284</f>
        <v>-4.6808510638297871E-2</v>
      </c>
      <c r="AM285" s="69"/>
      <c r="AN285" s="69"/>
      <c r="AP285" s="56"/>
      <c r="AU285" t="s">
        <v>84</v>
      </c>
      <c r="BA285" t="s">
        <v>84</v>
      </c>
      <c r="BD285" s="152"/>
    </row>
    <row r="286" spans="24:56" x14ac:dyDescent="0.25">
      <c r="X286" t="s">
        <v>94</v>
      </c>
      <c r="Y286">
        <v>2009</v>
      </c>
      <c r="Z286" t="s">
        <v>211</v>
      </c>
      <c r="AA286">
        <v>5783</v>
      </c>
      <c r="AB286">
        <v>2019.8</v>
      </c>
      <c r="AC286">
        <v>194</v>
      </c>
      <c r="AD286">
        <v>1004</v>
      </c>
      <c r="AF286" s="71">
        <f>AA286-AA285</f>
        <v>-403</v>
      </c>
      <c r="AG286" s="71">
        <f t="shared" ref="AG286" si="639">AB286-AB285</f>
        <v>123.39999999999986</v>
      </c>
      <c r="AH286" s="71">
        <f t="shared" ref="AH286" si="640">AC286-AC285</f>
        <v>-30</v>
      </c>
      <c r="AI286" s="71">
        <f t="shared" ref="AI286" si="641">AD286-AD285</f>
        <v>-143</v>
      </c>
      <c r="AJ286" s="69">
        <f t="shared" si="637"/>
        <v>-6.5147106369220817E-2</v>
      </c>
      <c r="AK286" s="69">
        <f t="shared" ref="AK286" si="642">(AB286-AB285)/AB285</f>
        <v>6.5070660198270333E-2</v>
      </c>
      <c r="AL286" s="69">
        <f t="shared" si="638"/>
        <v>-0.13392857142857142</v>
      </c>
      <c r="AM286" s="69"/>
      <c r="AN286" s="69"/>
      <c r="AP286" s="56">
        <f t="shared" si="636"/>
        <v>-0.99882656076054666</v>
      </c>
      <c r="AQ286">
        <f>(AB286-AB285)/(AA286-AA285)</f>
        <v>-0.30620347394540909</v>
      </c>
      <c r="AR286">
        <f>(AB286-AB285)/(AC286-AC285)</f>
        <v>-4.1133333333333288</v>
      </c>
      <c r="AS286">
        <f>(AB286-AB285)/(AD286-AD285)</f>
        <v>-0.86293706293706196</v>
      </c>
      <c r="AU286" t="s">
        <v>84</v>
      </c>
      <c r="AV286">
        <v>-0.99882656076054666</v>
      </c>
      <c r="AW286">
        <v>-0.30620347394540909</v>
      </c>
      <c r="AX286">
        <v>-4.1133333333333288</v>
      </c>
      <c r="AY286">
        <v>-0.86293706293706196</v>
      </c>
      <c r="BA286" t="s">
        <v>84</v>
      </c>
      <c r="BD286" s="152">
        <f t="shared" si="589"/>
        <v>6.5070660198270333E-2</v>
      </c>
    </row>
    <row r="287" spans="24:56" x14ac:dyDescent="0.25">
      <c r="X287" t="s">
        <v>95</v>
      </c>
      <c r="Y287">
        <v>1989</v>
      </c>
      <c r="Z287" t="s">
        <v>211</v>
      </c>
      <c r="AA287">
        <v>2281</v>
      </c>
      <c r="AD287">
        <v>2274</v>
      </c>
      <c r="AF287" s="41"/>
      <c r="AG287" s="41"/>
      <c r="AH287" s="41"/>
      <c r="AI287" s="41"/>
      <c r="AP287" s="1"/>
      <c r="AR287" s="1"/>
      <c r="AS287" s="1"/>
      <c r="AU287" t="s">
        <v>85</v>
      </c>
      <c r="BA287" t="s">
        <v>85</v>
      </c>
    </row>
    <row r="288" spans="24:56" x14ac:dyDescent="0.25">
      <c r="X288" t="s">
        <v>95</v>
      </c>
      <c r="Y288">
        <v>1999</v>
      </c>
      <c r="Z288" t="s">
        <v>211</v>
      </c>
      <c r="AA288">
        <v>2281</v>
      </c>
      <c r="AB288">
        <v>17.43</v>
      </c>
      <c r="AD288">
        <v>2274</v>
      </c>
      <c r="AF288" s="70"/>
      <c r="AG288" s="70"/>
      <c r="AH288" s="70"/>
      <c r="AI288" s="70"/>
      <c r="AJ288" s="69">
        <f t="shared" ref="AJ288:AJ289" si="643">(AA288-AA287)/AA287</f>
        <v>0</v>
      </c>
      <c r="AK288" s="69"/>
      <c r="AL288" s="69"/>
      <c r="AM288" s="69"/>
      <c r="AN288" s="69">
        <f t="shared" ref="AN288:AN289" si="644">(AD288-AD287)/AD287</f>
        <v>0</v>
      </c>
      <c r="AU288" t="s">
        <v>85</v>
      </c>
      <c r="BA288" t="s">
        <v>85</v>
      </c>
      <c r="BD288" s="152"/>
    </row>
    <row r="289" spans="24:56" x14ac:dyDescent="0.25">
      <c r="X289" t="s">
        <v>95</v>
      </c>
      <c r="Y289">
        <v>2009</v>
      </c>
      <c r="Z289" t="s">
        <v>211</v>
      </c>
      <c r="AA289">
        <v>2281</v>
      </c>
      <c r="AB289">
        <v>29</v>
      </c>
      <c r="AD289">
        <v>2274</v>
      </c>
      <c r="AF289" s="71">
        <f>AA289-AA288</f>
        <v>0</v>
      </c>
      <c r="AG289" s="71">
        <f t="shared" ref="AG289" si="645">AB289-AB288</f>
        <v>11.57</v>
      </c>
      <c r="AH289" s="71">
        <f t="shared" ref="AH289" si="646">AC289-AC288</f>
        <v>0</v>
      </c>
      <c r="AI289" s="71">
        <f t="shared" ref="AI289" si="647">AD289-AD288</f>
        <v>0</v>
      </c>
      <c r="AJ289" s="69">
        <f t="shared" si="643"/>
        <v>0</v>
      </c>
      <c r="AK289" s="69">
        <f t="shared" ref="AK289" si="648">(AB289-AB288)/AB288</f>
        <v>0.66379804934021802</v>
      </c>
      <c r="AL289" s="69"/>
      <c r="AM289" s="69"/>
      <c r="AN289" s="69">
        <f t="shared" si="644"/>
        <v>0</v>
      </c>
      <c r="AP289" s="56"/>
      <c r="AU289" t="s">
        <v>85</v>
      </c>
      <c r="BA289" t="s">
        <v>85</v>
      </c>
      <c r="BD289" s="152">
        <f t="shared" si="589"/>
        <v>0.66379804934021802</v>
      </c>
    </row>
    <row r="290" spans="24:56" x14ac:dyDescent="0.25">
      <c r="X290" t="s">
        <v>96</v>
      </c>
      <c r="Y290">
        <v>1989</v>
      </c>
      <c r="Z290" t="s">
        <v>211</v>
      </c>
      <c r="AA290">
        <v>181284</v>
      </c>
      <c r="AC290">
        <v>6500</v>
      </c>
      <c r="AD290">
        <v>11799</v>
      </c>
      <c r="AF290" s="41"/>
      <c r="AG290" s="41"/>
      <c r="AH290" s="41"/>
      <c r="AI290" s="41"/>
      <c r="AP290" s="56"/>
      <c r="AR290" s="1"/>
      <c r="AS290" s="1"/>
      <c r="AU290" t="s">
        <v>86</v>
      </c>
      <c r="BA290" t="s">
        <v>86</v>
      </c>
    </row>
    <row r="291" spans="24:56" x14ac:dyDescent="0.25">
      <c r="X291" t="s">
        <v>96</v>
      </c>
      <c r="Y291">
        <v>1999</v>
      </c>
      <c r="Z291" t="s">
        <v>211</v>
      </c>
      <c r="AA291">
        <v>180950</v>
      </c>
      <c r="AB291">
        <v>65244.9</v>
      </c>
      <c r="AC291">
        <v>9150</v>
      </c>
      <c r="AD291">
        <v>10798</v>
      </c>
      <c r="AF291" s="70"/>
      <c r="AG291" s="70"/>
      <c r="AH291" s="70"/>
      <c r="AI291" s="70"/>
      <c r="AJ291" s="69">
        <f t="shared" ref="AJ291:AJ292" si="649">(AA291-AA290)/AA290</f>
        <v>-1.8424130094216809E-3</v>
      </c>
      <c r="AK291" s="69"/>
      <c r="AL291" s="69">
        <f t="shared" ref="AL291:AL292" si="650">(AC291-AC290)/AC290</f>
        <v>0.40769230769230769</v>
      </c>
      <c r="AM291" s="69"/>
      <c r="AN291" s="69">
        <f t="shared" ref="AN291:AN292" si="651">(AD291-AD290)/AD290</f>
        <v>-8.4837698110009324E-2</v>
      </c>
      <c r="AP291" s="56"/>
      <c r="AU291" t="s">
        <v>86</v>
      </c>
      <c r="BA291" t="s">
        <v>86</v>
      </c>
      <c r="BD291" s="152"/>
    </row>
    <row r="292" spans="24:56" x14ac:dyDescent="0.25">
      <c r="X292" t="s">
        <v>96</v>
      </c>
      <c r="Y292">
        <v>2009</v>
      </c>
      <c r="Z292" t="s">
        <v>211</v>
      </c>
      <c r="AA292">
        <v>179963</v>
      </c>
      <c r="AB292">
        <v>68289</v>
      </c>
      <c r="AC292">
        <v>11700</v>
      </c>
      <c r="AD292">
        <v>10340</v>
      </c>
      <c r="AF292" s="71">
        <f>AA292-AA291</f>
        <v>-987</v>
      </c>
      <c r="AG292" s="71">
        <f t="shared" ref="AG292" si="652">AB292-AB291</f>
        <v>3044.0999999999985</v>
      </c>
      <c r="AH292" s="71">
        <f t="shared" ref="AH292" si="653">AC292-AC291</f>
        <v>2550</v>
      </c>
      <c r="AI292" s="71">
        <f t="shared" ref="AI292" si="654">AD292-AD291</f>
        <v>-458</v>
      </c>
      <c r="AJ292" s="69">
        <f t="shared" si="649"/>
        <v>-5.454545454545455E-3</v>
      </c>
      <c r="AK292" s="69">
        <f t="shared" ref="AK292" si="655">(AB292-AB291)/AB291</f>
        <v>4.6656520279745983E-2</v>
      </c>
      <c r="AL292" s="69">
        <f t="shared" si="650"/>
        <v>0.27868852459016391</v>
      </c>
      <c r="AM292" s="69"/>
      <c r="AN292" s="69">
        <f t="shared" si="651"/>
        <v>-4.2415262085571399E-2</v>
      </c>
      <c r="AP292" s="56">
        <f t="shared" si="636"/>
        <v>-8.5536953846200969</v>
      </c>
      <c r="AQ292">
        <f>(AB292-AB291)/(AA292-AA291)</f>
        <v>-3.0841945288753783</v>
      </c>
      <c r="AR292">
        <f>(AB292-AB291)/(AC292-AC291)</f>
        <v>1.1937647058823524</v>
      </c>
      <c r="AS292">
        <f>(AB292-AB291)/(AD292-AD291)</f>
        <v>-6.6465065502183371</v>
      </c>
      <c r="AU292" t="s">
        <v>86</v>
      </c>
      <c r="AV292">
        <v>-8.5536953846200969</v>
      </c>
      <c r="AW292">
        <v>-3.0841945288753783</v>
      </c>
      <c r="AX292">
        <v>1.1937647058823524</v>
      </c>
      <c r="AY292">
        <v>-6.6465065502183371</v>
      </c>
      <c r="BA292" t="s">
        <v>86</v>
      </c>
      <c r="BD292" s="152">
        <f t="shared" si="589"/>
        <v>4.6656520279745983E-2</v>
      </c>
    </row>
    <row r="293" spans="24:56" x14ac:dyDescent="0.25">
      <c r="X293" t="s">
        <v>97</v>
      </c>
      <c r="Y293">
        <v>1989</v>
      </c>
      <c r="Z293" t="s">
        <v>211</v>
      </c>
      <c r="AA293">
        <v>44435</v>
      </c>
      <c r="AC293">
        <v>10282</v>
      </c>
      <c r="AD293">
        <v>13293</v>
      </c>
      <c r="AF293" s="41"/>
      <c r="AG293" s="41"/>
      <c r="AH293" s="41"/>
      <c r="AI293" s="41"/>
      <c r="AP293" s="56"/>
      <c r="AQ293" s="1"/>
      <c r="AR293" s="1"/>
      <c r="AS293" s="1"/>
      <c r="AU293" t="s">
        <v>87</v>
      </c>
      <c r="BA293" t="s">
        <v>87</v>
      </c>
    </row>
    <row r="294" spans="24:56" x14ac:dyDescent="0.25">
      <c r="X294" t="s">
        <v>97</v>
      </c>
      <c r="Y294">
        <v>1999</v>
      </c>
      <c r="Z294" t="s">
        <v>211</v>
      </c>
      <c r="AA294">
        <v>43923</v>
      </c>
      <c r="AB294">
        <v>101322.6</v>
      </c>
      <c r="AC294">
        <v>13046</v>
      </c>
      <c r="AD294">
        <v>11177</v>
      </c>
      <c r="AF294" s="70"/>
      <c r="AG294" s="70"/>
      <c r="AH294" s="70"/>
      <c r="AI294" s="70"/>
      <c r="AJ294" s="69">
        <f>(AA294-AA293)/AA293</f>
        <v>-1.1522448520310567E-2</v>
      </c>
      <c r="AK294" s="69"/>
      <c r="AL294" s="69">
        <f t="shared" ref="AL294:AL295" si="656">(AC294-AC293)/AC293</f>
        <v>0.26881929585683717</v>
      </c>
      <c r="AM294" s="69"/>
      <c r="AN294" s="69">
        <f t="shared" ref="AN294:AN295" si="657">(AD294-AD293)/AD293</f>
        <v>-0.15918152411043407</v>
      </c>
      <c r="AP294" s="56"/>
      <c r="AU294" t="s">
        <v>87</v>
      </c>
      <c r="BA294" t="s">
        <v>87</v>
      </c>
      <c r="BD294" s="152"/>
    </row>
    <row r="295" spans="24:56" x14ac:dyDescent="0.25">
      <c r="X295" t="s">
        <v>97</v>
      </c>
      <c r="Y295">
        <v>2009</v>
      </c>
      <c r="Z295" t="s">
        <v>211</v>
      </c>
      <c r="AA295">
        <v>53600</v>
      </c>
      <c r="AB295">
        <v>95117</v>
      </c>
      <c r="AC295">
        <v>19000</v>
      </c>
      <c r="AD295">
        <v>11000</v>
      </c>
      <c r="AF295" s="71">
        <f>AA295-AA294</f>
        <v>9677</v>
      </c>
      <c r="AG295" s="71">
        <f t="shared" ref="AG295" si="658">AB295-AB294</f>
        <v>-6205.6000000000058</v>
      </c>
      <c r="AH295" s="71">
        <f t="shared" ref="AH295" si="659">AC295-AC294</f>
        <v>5954</v>
      </c>
      <c r="AI295" s="71">
        <f t="shared" ref="AI295" si="660">AD295-AD294</f>
        <v>-177</v>
      </c>
      <c r="AJ295" s="69">
        <f>(AA295-AA294)/AA294</f>
        <v>0.22031737358559297</v>
      </c>
      <c r="AK295" s="69">
        <f t="shared" ref="AK295" si="661">(AB295-AB294)/AB294</f>
        <v>-6.1245960920860751E-2</v>
      </c>
      <c r="AL295" s="69">
        <f t="shared" si="656"/>
        <v>0.45638509888088302</v>
      </c>
      <c r="AM295" s="69"/>
      <c r="AN295" s="69">
        <f t="shared" si="657"/>
        <v>-1.5836091974590676E-2</v>
      </c>
      <c r="AP295" s="56">
        <f t="shared" si="636"/>
        <v>-0.27798970151151875</v>
      </c>
      <c r="AQ295">
        <f>(AB295-AB294)/(AA295-AA294)</f>
        <v>-0.64127312183528018</v>
      </c>
      <c r="AR295">
        <f>(AB295-AB294)/(AC295-AC294)</f>
        <v>-1.0422573060127656</v>
      </c>
      <c r="AS295">
        <f>(AB295-AB294)/(AD295-AD294)</f>
        <v>35.059887005649749</v>
      </c>
      <c r="AU295" t="s">
        <v>87</v>
      </c>
      <c r="AV295">
        <v>-0.27798970151151875</v>
      </c>
      <c r="AW295">
        <v>-0.64127312183528018</v>
      </c>
      <c r="AX295">
        <v>-1.0422573060127656</v>
      </c>
      <c r="AY295">
        <v>35.059887005649749</v>
      </c>
      <c r="BA295" t="s">
        <v>87</v>
      </c>
      <c r="BB295">
        <v>-0.27798970151151875</v>
      </c>
      <c r="BC295">
        <v>-0.64127312183528018</v>
      </c>
      <c r="BD295" s="152">
        <f t="shared" si="589"/>
        <v>-6.1245960920860751E-2</v>
      </c>
    </row>
    <row r="296" spans="24:56" x14ac:dyDescent="0.25">
      <c r="X296" t="s">
        <v>98</v>
      </c>
      <c r="Y296">
        <v>1989</v>
      </c>
      <c r="Z296" t="s">
        <v>211</v>
      </c>
      <c r="AA296">
        <v>61700</v>
      </c>
      <c r="AC296">
        <v>1300</v>
      </c>
      <c r="AD296">
        <v>45000</v>
      </c>
      <c r="AF296" s="41"/>
      <c r="AG296" s="41"/>
      <c r="AH296" s="41"/>
      <c r="AI296" s="41"/>
      <c r="AP296" s="1"/>
      <c r="AR296" s="1"/>
      <c r="AS296" s="1"/>
      <c r="AU296" t="s">
        <v>88</v>
      </c>
      <c r="BA296" t="s">
        <v>88</v>
      </c>
    </row>
    <row r="297" spans="24:56" x14ac:dyDescent="0.25">
      <c r="X297" t="s">
        <v>98</v>
      </c>
      <c r="Y297">
        <v>1999</v>
      </c>
      <c r="Z297" t="s">
        <v>211</v>
      </c>
      <c r="AA297">
        <v>63687</v>
      </c>
      <c r="AB297">
        <v>11075</v>
      </c>
      <c r="AC297">
        <v>1350</v>
      </c>
      <c r="AD297">
        <v>46000</v>
      </c>
      <c r="AF297" s="70"/>
      <c r="AG297" s="70"/>
      <c r="AH297" s="70"/>
      <c r="AI297" s="70"/>
      <c r="AJ297" s="69">
        <f>(AA297-AA296)/AA296</f>
        <v>3.220421393841167E-2</v>
      </c>
      <c r="AK297" s="69"/>
      <c r="AL297" s="69">
        <f t="shared" ref="AL297:AL298" si="662">(AC297-AC296)/AC296</f>
        <v>3.8461538461538464E-2</v>
      </c>
      <c r="AM297" s="69"/>
      <c r="AN297" s="69">
        <f t="shared" ref="AN297:AN298" si="663">(AD297-AD296)/AD296</f>
        <v>2.2222222222222223E-2</v>
      </c>
      <c r="AU297" t="s">
        <v>88</v>
      </c>
      <c r="BA297" t="s">
        <v>88</v>
      </c>
      <c r="BD297" s="152"/>
    </row>
    <row r="298" spans="24:56" x14ac:dyDescent="0.25">
      <c r="X298" t="s">
        <v>98</v>
      </c>
      <c r="Y298">
        <v>2009</v>
      </c>
      <c r="Z298" t="s">
        <v>211</v>
      </c>
      <c r="AA298">
        <v>48515</v>
      </c>
      <c r="AB298">
        <v>11075</v>
      </c>
      <c r="AC298">
        <v>1786</v>
      </c>
      <c r="AD298">
        <v>29524</v>
      </c>
      <c r="AF298" s="71">
        <f>AA298-AA297</f>
        <v>-15172</v>
      </c>
      <c r="AG298" s="71">
        <f t="shared" ref="AG298" si="664">AB298-AB297</f>
        <v>0</v>
      </c>
      <c r="AH298" s="71">
        <f t="shared" ref="AH298" si="665">AC298-AC297</f>
        <v>436</v>
      </c>
      <c r="AI298" s="71">
        <f t="shared" ref="AI298" si="666">AD298-AD297</f>
        <v>-16476</v>
      </c>
      <c r="AJ298" s="69">
        <f>(AA298-AA297)/AA297</f>
        <v>-0.23822758176707962</v>
      </c>
      <c r="AK298" s="69">
        <f t="shared" ref="AK298" si="667">(AB298-AB297)/AB297</f>
        <v>0</v>
      </c>
      <c r="AL298" s="69">
        <f t="shared" si="662"/>
        <v>0.32296296296296295</v>
      </c>
      <c r="AM298" s="69"/>
      <c r="AN298" s="69">
        <f t="shared" si="663"/>
        <v>-0.35817391304347829</v>
      </c>
      <c r="AP298" s="56">
        <f>AK298/AJ298</f>
        <v>0</v>
      </c>
      <c r="AQ298">
        <f>(AB298-AB297)/(AA298-AA297)</f>
        <v>0</v>
      </c>
      <c r="AR298">
        <f>(AB298-AB297)/(AC298-AC297)</f>
        <v>0</v>
      </c>
      <c r="AS298">
        <f>(AB298-AB297)/(AD298-AD297)</f>
        <v>0</v>
      </c>
      <c r="AU298" t="s">
        <v>88</v>
      </c>
      <c r="BA298" t="s">
        <v>88</v>
      </c>
      <c r="BD298" s="152">
        <f t="shared" si="589"/>
        <v>0</v>
      </c>
    </row>
    <row r="299" spans="24:56" x14ac:dyDescent="0.25">
      <c r="X299" t="s">
        <v>99</v>
      </c>
      <c r="Y299">
        <v>1989</v>
      </c>
      <c r="Z299" t="s">
        <v>211</v>
      </c>
      <c r="AA299">
        <v>9790</v>
      </c>
      <c r="AC299">
        <v>290</v>
      </c>
      <c r="AD299">
        <v>4000</v>
      </c>
      <c r="AF299" s="41"/>
      <c r="AG299" s="41"/>
      <c r="AH299" s="41"/>
      <c r="AI299" s="41"/>
      <c r="AP299" s="56"/>
      <c r="AR299" s="1"/>
      <c r="AS299" s="1"/>
      <c r="AU299" t="s">
        <v>232</v>
      </c>
      <c r="BA299" t="s">
        <v>232</v>
      </c>
    </row>
    <row r="300" spans="24:56" x14ac:dyDescent="0.25">
      <c r="X300" t="s">
        <v>99</v>
      </c>
      <c r="Y300">
        <v>1999</v>
      </c>
      <c r="Z300" t="s">
        <v>211</v>
      </c>
      <c r="AA300">
        <v>9840</v>
      </c>
      <c r="AB300">
        <v>816.6</v>
      </c>
      <c r="AC300">
        <v>340</v>
      </c>
      <c r="AD300">
        <v>4000</v>
      </c>
      <c r="AF300" s="70"/>
      <c r="AG300" s="70"/>
      <c r="AH300" s="70"/>
      <c r="AI300" s="70"/>
      <c r="AJ300" s="69">
        <f t="shared" ref="AJ300:AJ301" si="668">(AA300-AA299)/AA299</f>
        <v>5.1072522982635342E-3</v>
      </c>
      <c r="AK300" s="69"/>
      <c r="AL300" s="69">
        <f t="shared" ref="AL300:AL301" si="669">(AC300-AC299)/AC299</f>
        <v>0.17241379310344829</v>
      </c>
      <c r="AM300" s="69"/>
      <c r="AN300" s="69">
        <f t="shared" ref="AN300:AN301" si="670">(AD300-AD299)/AD299</f>
        <v>0</v>
      </c>
      <c r="AP300" s="56"/>
      <c r="AU300" t="s">
        <v>232</v>
      </c>
      <c r="BA300" t="s">
        <v>232</v>
      </c>
      <c r="BD300" s="152"/>
    </row>
    <row r="301" spans="24:56" x14ac:dyDescent="0.25">
      <c r="X301" t="s">
        <v>99</v>
      </c>
      <c r="Y301">
        <v>2009</v>
      </c>
      <c r="Z301" t="s">
        <v>211</v>
      </c>
      <c r="AA301">
        <v>8750</v>
      </c>
      <c r="AB301">
        <v>825</v>
      </c>
      <c r="AC301">
        <v>250</v>
      </c>
      <c r="AD301">
        <v>4000</v>
      </c>
      <c r="AF301" s="71">
        <f>AA301-AA300</f>
        <v>-1090</v>
      </c>
      <c r="AG301" s="71">
        <f t="shared" ref="AG301" si="671">AB301-AB300</f>
        <v>8.3999999999999773</v>
      </c>
      <c r="AH301" s="71">
        <f t="shared" ref="AH301" si="672">AC301-AC300</f>
        <v>-90</v>
      </c>
      <c r="AI301" s="71">
        <f t="shared" ref="AI301" si="673">AD301-AD300</f>
        <v>0</v>
      </c>
      <c r="AJ301" s="69">
        <f t="shared" si="668"/>
        <v>-0.11077235772357724</v>
      </c>
      <c r="AK301" s="69">
        <f t="shared" ref="AK301" si="674">(AB301-AB300)/AB300</f>
        <v>1.0286554004408494E-2</v>
      </c>
      <c r="AL301" s="69">
        <f t="shared" si="669"/>
        <v>-0.26470588235294118</v>
      </c>
      <c r="AM301" s="69"/>
      <c r="AN301" s="69">
        <f t="shared" si="670"/>
        <v>0</v>
      </c>
      <c r="AP301" s="56">
        <f t="shared" ref="AP301:AP313" si="675">AK301/AJ301</f>
        <v>-9.286210220493539E-2</v>
      </c>
      <c r="AQ301">
        <f>(AB301-AB300)/(AA301-AA300)</f>
        <v>-7.7064220183486031E-3</v>
      </c>
      <c r="AR301">
        <f>(AB301-AB300)/(AC301-AC300)</f>
        <v>-9.3333333333333074E-2</v>
      </c>
      <c r="AU301" t="s">
        <v>232</v>
      </c>
      <c r="AV301">
        <v>-9.286210220493539E-2</v>
      </c>
      <c r="AW301">
        <v>-7.7064220183486031E-3</v>
      </c>
      <c r="AX301">
        <v>-9.3333333333333074E-2</v>
      </c>
      <c r="BA301" t="s">
        <v>232</v>
      </c>
      <c r="BD301" s="152">
        <f t="shared" si="589"/>
        <v>1.0286554004408494E-2</v>
      </c>
    </row>
    <row r="302" spans="24:56" x14ac:dyDescent="0.25">
      <c r="X302" t="s">
        <v>100</v>
      </c>
      <c r="Y302">
        <v>1989</v>
      </c>
      <c r="Z302" t="s">
        <v>211</v>
      </c>
      <c r="AA302">
        <v>5655</v>
      </c>
      <c r="AC302">
        <v>3</v>
      </c>
      <c r="AD302">
        <v>4600</v>
      </c>
      <c r="AF302" s="41"/>
      <c r="AG302" s="41"/>
      <c r="AH302" s="41"/>
      <c r="AI302" s="41"/>
      <c r="AP302" s="56"/>
      <c r="AQ302" s="1"/>
      <c r="AR302" s="1"/>
      <c r="AS302" s="1"/>
      <c r="AU302" t="s">
        <v>89</v>
      </c>
      <c r="BA302" t="s">
        <v>89</v>
      </c>
    </row>
    <row r="303" spans="24:56" x14ac:dyDescent="0.25">
      <c r="X303" t="s">
        <v>100</v>
      </c>
      <c r="Y303">
        <v>1999</v>
      </c>
      <c r="Z303" t="s">
        <v>211</v>
      </c>
      <c r="AA303">
        <v>4418</v>
      </c>
      <c r="AB303">
        <v>618</v>
      </c>
      <c r="AC303">
        <v>3</v>
      </c>
      <c r="AD303">
        <v>3339</v>
      </c>
      <c r="AF303" s="70"/>
      <c r="AG303" s="70"/>
      <c r="AH303" s="70"/>
      <c r="AI303" s="70"/>
      <c r="AJ303" s="69">
        <f>(AA303-AA302)/AA302</f>
        <v>-0.2187444739168877</v>
      </c>
      <c r="AK303" s="69"/>
      <c r="AL303" s="69">
        <f t="shared" ref="AL303:AL304" si="676">(AC303-AC302)/AC302</f>
        <v>0</v>
      </c>
      <c r="AM303" s="69"/>
      <c r="AN303" s="69">
        <f t="shared" ref="AN303:AN304" si="677">(AD303-AD302)/AD302</f>
        <v>-0.27413043478260868</v>
      </c>
      <c r="AP303" s="56"/>
      <c r="AU303" t="s">
        <v>89</v>
      </c>
      <c r="BA303" t="s">
        <v>89</v>
      </c>
      <c r="BD303" s="152"/>
    </row>
    <row r="304" spans="24:56" x14ac:dyDescent="0.25">
      <c r="X304" t="s">
        <v>100</v>
      </c>
      <c r="Y304">
        <v>2009</v>
      </c>
      <c r="Z304" t="s">
        <v>211</v>
      </c>
      <c r="AA304">
        <v>4189</v>
      </c>
      <c r="AB304">
        <v>730.2</v>
      </c>
      <c r="AC304">
        <v>3</v>
      </c>
      <c r="AD304">
        <v>3097</v>
      </c>
      <c r="AF304" s="71">
        <f>AA304-AA303</f>
        <v>-229</v>
      </c>
      <c r="AG304" s="71">
        <f t="shared" ref="AG304" si="678">AB304-AB303</f>
        <v>112.20000000000005</v>
      </c>
      <c r="AH304" s="71">
        <f t="shared" ref="AH304" si="679">AC304-AC303</f>
        <v>0</v>
      </c>
      <c r="AI304" s="71">
        <f t="shared" ref="AI304" si="680">AD304-AD303</f>
        <v>-242</v>
      </c>
      <c r="AJ304" s="69">
        <f>(AA304-AA303)/AA303</f>
        <v>-5.1833408782254412E-2</v>
      </c>
      <c r="AK304" s="69">
        <f t="shared" ref="AK304" si="681">(AB304-AB303)/AB303</f>
        <v>0.18155339805825249</v>
      </c>
      <c r="AL304" s="69">
        <f t="shared" si="676"/>
        <v>0</v>
      </c>
      <c r="AM304" s="69"/>
      <c r="AN304" s="69">
        <f t="shared" si="677"/>
        <v>-7.2476789457921534E-2</v>
      </c>
      <c r="AP304" s="56">
        <f t="shared" si="675"/>
        <v>-3.5026328062068104</v>
      </c>
      <c r="AQ304">
        <f>(AB304-AB303)/(AA304-AA303)</f>
        <v>-0.48995633187772947</v>
      </c>
      <c r="AS304">
        <f>(AB304-AB303)/(AD304-AD303)</f>
        <v>-0.46363636363636385</v>
      </c>
      <c r="AU304" t="s">
        <v>89</v>
      </c>
      <c r="AV304">
        <v>-3.5026328062068104</v>
      </c>
      <c r="AW304">
        <v>-0.48995633187772947</v>
      </c>
      <c r="AY304">
        <v>-0.46363636363636385</v>
      </c>
      <c r="BA304" t="s">
        <v>89</v>
      </c>
      <c r="BD304" s="152">
        <f t="shared" si="589"/>
        <v>0.18155339805825249</v>
      </c>
    </row>
    <row r="305" spans="24:56" x14ac:dyDescent="0.25">
      <c r="X305" t="s">
        <v>101</v>
      </c>
      <c r="Y305">
        <v>1989</v>
      </c>
      <c r="Z305" t="s">
        <v>211</v>
      </c>
      <c r="AA305">
        <v>38</v>
      </c>
      <c r="AD305">
        <v>21</v>
      </c>
      <c r="AF305" s="41"/>
      <c r="AG305" s="41"/>
      <c r="AH305" s="41"/>
      <c r="AI305" s="41"/>
      <c r="AP305" s="1"/>
      <c r="AR305" s="1"/>
      <c r="AS305" s="1"/>
      <c r="AU305" t="s">
        <v>233</v>
      </c>
      <c r="BA305" t="s">
        <v>233</v>
      </c>
    </row>
    <row r="306" spans="24:56" x14ac:dyDescent="0.25">
      <c r="X306" t="s">
        <v>101</v>
      </c>
      <c r="Y306">
        <v>1999</v>
      </c>
      <c r="Z306" t="s">
        <v>211</v>
      </c>
      <c r="AA306">
        <v>41</v>
      </c>
      <c r="AB306">
        <v>3.46</v>
      </c>
      <c r="AD306">
        <v>31</v>
      </c>
      <c r="AF306" s="70"/>
      <c r="AG306" s="70"/>
      <c r="AH306" s="70"/>
      <c r="AI306" s="70"/>
      <c r="AJ306" s="69">
        <f>(AA306-AA305)/AA305</f>
        <v>7.8947368421052627E-2</v>
      </c>
      <c r="AK306" s="69"/>
      <c r="AL306" s="69" t="e">
        <f t="shared" ref="AL306:AL307" si="682">(AC306-AC305)/AC305</f>
        <v>#DIV/0!</v>
      </c>
      <c r="AM306" s="69"/>
      <c r="AN306" s="69">
        <f t="shared" ref="AN306:AN307" si="683">(AD306-AD305)/AD305</f>
        <v>0.47619047619047616</v>
      </c>
      <c r="AU306" t="s">
        <v>233</v>
      </c>
      <c r="BA306" t="s">
        <v>233</v>
      </c>
      <c r="BD306" s="152"/>
    </row>
    <row r="307" spans="24:56" x14ac:dyDescent="0.25">
      <c r="X307" t="s">
        <v>101</v>
      </c>
      <c r="Y307">
        <v>2009</v>
      </c>
      <c r="Z307" t="s">
        <v>211</v>
      </c>
      <c r="AA307">
        <v>42.2</v>
      </c>
      <c r="AB307">
        <v>3.46</v>
      </c>
      <c r="AD307">
        <v>37</v>
      </c>
      <c r="AF307" s="71">
        <f>AA307-AA306</f>
        <v>1.2000000000000028</v>
      </c>
      <c r="AG307" s="71">
        <f t="shared" ref="AG307" si="684">AB307-AB306</f>
        <v>0</v>
      </c>
      <c r="AH307" s="71">
        <f t="shared" ref="AH307" si="685">AC307-AC306</f>
        <v>0</v>
      </c>
      <c r="AI307" s="71">
        <f t="shared" ref="AI307" si="686">AD307-AD306</f>
        <v>6</v>
      </c>
      <c r="AJ307" s="69">
        <f>(AA307-AA306)/AA306</f>
        <v>2.9268292682926897E-2</v>
      </c>
      <c r="AK307" s="69">
        <f t="shared" ref="AK307" si="687">(AB307-AB306)/AB306</f>
        <v>0</v>
      </c>
      <c r="AL307" s="69" t="e">
        <f t="shared" si="682"/>
        <v>#DIV/0!</v>
      </c>
      <c r="AM307" s="69"/>
      <c r="AN307" s="69">
        <f t="shared" si="683"/>
        <v>0.19354838709677419</v>
      </c>
      <c r="AP307" s="56">
        <f>AK307/AJ307</f>
        <v>0</v>
      </c>
      <c r="AQ307">
        <f>(AB307-AB306)/(AA307-AA306)</f>
        <v>0</v>
      </c>
      <c r="AS307">
        <f>(AB307-AB306)/(AD307-AD306)</f>
        <v>0</v>
      </c>
      <c r="AU307" t="s">
        <v>233</v>
      </c>
      <c r="BA307" t="s">
        <v>233</v>
      </c>
      <c r="BD307" s="152">
        <f t="shared" si="589"/>
        <v>0</v>
      </c>
    </row>
    <row r="308" spans="24:56" x14ac:dyDescent="0.25">
      <c r="X308" t="s">
        <v>102</v>
      </c>
      <c r="Y308">
        <v>1989</v>
      </c>
      <c r="Z308" t="s">
        <v>211</v>
      </c>
      <c r="AA308">
        <v>575</v>
      </c>
      <c r="AC308">
        <v>89</v>
      </c>
      <c r="AD308">
        <v>148</v>
      </c>
      <c r="AF308" s="41"/>
      <c r="AG308" s="41"/>
      <c r="AH308" s="41"/>
      <c r="AI308" s="41"/>
      <c r="AP308" s="56"/>
      <c r="AR308" s="1"/>
      <c r="AS308" s="1"/>
      <c r="AU308" t="s">
        <v>90</v>
      </c>
      <c r="BA308" t="s">
        <v>90</v>
      </c>
    </row>
    <row r="309" spans="24:56" x14ac:dyDescent="0.25">
      <c r="X309" t="s">
        <v>102</v>
      </c>
      <c r="Y309">
        <v>1999</v>
      </c>
      <c r="Z309" t="s">
        <v>211</v>
      </c>
      <c r="AA309">
        <v>559</v>
      </c>
      <c r="AB309">
        <v>150.9</v>
      </c>
      <c r="AC309">
        <v>85</v>
      </c>
      <c r="AD309">
        <v>141</v>
      </c>
      <c r="AF309" s="70"/>
      <c r="AG309" s="70"/>
      <c r="AH309" s="70"/>
      <c r="AI309" s="70"/>
      <c r="AJ309" s="69">
        <f t="shared" ref="AJ309:AJ310" si="688">(AA309-AA308)/AA308</f>
        <v>-2.782608695652174E-2</v>
      </c>
      <c r="AK309" s="69"/>
      <c r="AL309" s="69">
        <f t="shared" ref="AL309:AL310" si="689">(AC309-AC308)/AC308</f>
        <v>-4.49438202247191E-2</v>
      </c>
      <c r="AM309" s="69"/>
      <c r="AN309" s="69">
        <f t="shared" ref="AN309:AN310" si="690">(AD309-AD308)/AD308</f>
        <v>-4.72972972972973E-2</v>
      </c>
      <c r="AP309" s="56"/>
      <c r="AU309" t="s">
        <v>90</v>
      </c>
      <c r="BA309" t="s">
        <v>90</v>
      </c>
      <c r="BD309" s="152"/>
    </row>
    <row r="310" spans="24:56" x14ac:dyDescent="0.25">
      <c r="X310" t="s">
        <v>102</v>
      </c>
      <c r="Y310">
        <v>2009</v>
      </c>
      <c r="Z310" t="s">
        <v>211</v>
      </c>
      <c r="AA310">
        <v>522.6</v>
      </c>
      <c r="AB310">
        <v>154.19999999999999</v>
      </c>
      <c r="AC310">
        <v>78.3</v>
      </c>
      <c r="AD310">
        <v>140</v>
      </c>
      <c r="AF310" s="71">
        <f>AA310-AA309</f>
        <v>-36.399999999999977</v>
      </c>
      <c r="AG310" s="71">
        <f t="shared" ref="AG310" si="691">AB310-AB309</f>
        <v>3.2999999999999829</v>
      </c>
      <c r="AH310" s="71">
        <f t="shared" ref="AH310" si="692">AC310-AC309</f>
        <v>-6.7000000000000028</v>
      </c>
      <c r="AI310" s="71">
        <f t="shared" ref="AI310" si="693">AD310-AD309</f>
        <v>-1</v>
      </c>
      <c r="AJ310" s="69">
        <f t="shared" si="688"/>
        <v>-6.5116279069767399E-2</v>
      </c>
      <c r="AK310" s="69">
        <f t="shared" ref="AK310" si="694">(AB310-AB309)/AB309</f>
        <v>2.1868787276341835E-2</v>
      </c>
      <c r="AL310" s="69">
        <f t="shared" si="689"/>
        <v>-7.8823529411764737E-2</v>
      </c>
      <c r="AM310" s="69"/>
      <c r="AN310" s="69">
        <f t="shared" si="690"/>
        <v>-7.0921985815602835E-3</v>
      </c>
      <c r="AP310" s="56">
        <f t="shared" si="675"/>
        <v>-0.33584209031524981</v>
      </c>
      <c r="AQ310">
        <f>(AB310-AB309)/(AA310-AA309)</f>
        <v>-9.0659340659340254E-2</v>
      </c>
      <c r="AR310">
        <f>(AB310-AB309)/(AC310-AC309)</f>
        <v>-0.49253731343283308</v>
      </c>
      <c r="AS310">
        <f>(AB310-AB309)/(AD310-AD309)</f>
        <v>-3.2999999999999829</v>
      </c>
      <c r="AU310" t="s">
        <v>90</v>
      </c>
      <c r="AV310">
        <v>-0.33584209031524981</v>
      </c>
      <c r="AW310">
        <v>-9.0659340659340254E-2</v>
      </c>
      <c r="AX310">
        <v>-0.49253731343283308</v>
      </c>
      <c r="AY310">
        <v>-3.2999999999999829</v>
      </c>
      <c r="BA310" t="s">
        <v>90</v>
      </c>
      <c r="BD310" s="152">
        <f t="shared" si="589"/>
        <v>2.1868787276341835E-2</v>
      </c>
    </row>
    <row r="311" spans="24:56" x14ac:dyDescent="0.25">
      <c r="X311" t="s">
        <v>103</v>
      </c>
      <c r="Y311">
        <v>1989</v>
      </c>
      <c r="Z311" t="s">
        <v>211</v>
      </c>
      <c r="AA311">
        <v>16850</v>
      </c>
      <c r="AC311">
        <v>2974</v>
      </c>
      <c r="AD311">
        <v>4883</v>
      </c>
      <c r="AF311" s="41"/>
      <c r="AG311" s="41"/>
      <c r="AH311" s="41"/>
      <c r="AI311" s="41"/>
      <c r="AP311" s="56"/>
      <c r="AQ311" s="1"/>
      <c r="AR311" s="1"/>
      <c r="AS311" s="1"/>
      <c r="AU311" t="s">
        <v>91</v>
      </c>
      <c r="BA311" t="s">
        <v>91</v>
      </c>
    </row>
    <row r="312" spans="24:56" x14ac:dyDescent="0.25">
      <c r="X312" t="s">
        <v>103</v>
      </c>
      <c r="Y312">
        <v>1999</v>
      </c>
      <c r="Z312" t="s">
        <v>211</v>
      </c>
      <c r="AA312">
        <v>15799</v>
      </c>
      <c r="AB312">
        <v>8291.1</v>
      </c>
      <c r="AC312">
        <v>2877</v>
      </c>
      <c r="AD312">
        <v>4377</v>
      </c>
      <c r="AF312" s="70"/>
      <c r="AG312" s="70"/>
      <c r="AH312" s="70"/>
      <c r="AI312" s="70"/>
      <c r="AJ312" s="69">
        <f>(AA312-AA311)/AA311</f>
        <v>-6.2373887240356085E-2</v>
      </c>
      <c r="AK312" s="69"/>
      <c r="AL312" s="69">
        <f t="shared" ref="AL312:AL313" si="695">(AC312-AC311)/AC311</f>
        <v>-3.2616005379959651E-2</v>
      </c>
      <c r="AM312" s="69"/>
      <c r="AN312" s="69">
        <f t="shared" ref="AN312:AN313" si="696">(AD312-AD311)/AD311</f>
        <v>-0.10362482080688101</v>
      </c>
      <c r="AP312" s="56"/>
      <c r="AU312" t="s">
        <v>91</v>
      </c>
      <c r="BA312" t="s">
        <v>91</v>
      </c>
      <c r="BD312" s="152"/>
    </row>
    <row r="313" spans="24:56" x14ac:dyDescent="0.25">
      <c r="X313" t="s">
        <v>103</v>
      </c>
      <c r="Y313">
        <v>2009</v>
      </c>
      <c r="Z313" t="s">
        <v>211</v>
      </c>
      <c r="AA313">
        <v>13908</v>
      </c>
      <c r="AB313">
        <v>9071</v>
      </c>
      <c r="AC313">
        <v>2605</v>
      </c>
      <c r="AD313">
        <v>4423</v>
      </c>
      <c r="AF313" s="71">
        <f>AA313-AA312</f>
        <v>-1891</v>
      </c>
      <c r="AG313" s="71">
        <f t="shared" ref="AG313" si="697">AB313-AB312</f>
        <v>779.89999999999964</v>
      </c>
      <c r="AH313" s="71">
        <f t="shared" ref="AH313" si="698">AC313-AC312</f>
        <v>-272</v>
      </c>
      <c r="AI313" s="71">
        <f t="shared" ref="AI313" si="699">AD313-AD312</f>
        <v>46</v>
      </c>
      <c r="AJ313" s="69">
        <f>(AA313-AA312)/AA312</f>
        <v>-0.11969111969111969</v>
      </c>
      <c r="AK313" s="69">
        <f t="shared" ref="AK313" si="700">(AB313-AB312)/AB312</f>
        <v>9.4064720000964844E-2</v>
      </c>
      <c r="AL313" s="69">
        <f t="shared" si="695"/>
        <v>-9.4542926659714976E-2</v>
      </c>
      <c r="AM313" s="69"/>
      <c r="AN313" s="69">
        <f t="shared" si="696"/>
        <v>1.0509481379940599E-2</v>
      </c>
      <c r="AP313" s="56">
        <f t="shared" si="675"/>
        <v>-0.78589556387902892</v>
      </c>
      <c r="AQ313">
        <f>(AB313-AB312)/(AA313-AA312)</f>
        <v>-0.4124272871496561</v>
      </c>
      <c r="AR313">
        <f>(AB313-AB312)/(AC313-AC312)</f>
        <v>-2.8672794117647045</v>
      </c>
      <c r="AS313">
        <f>(AB313-AB312)/(AD313-AD312)</f>
        <v>16.954347826086948</v>
      </c>
      <c r="AU313" t="s">
        <v>91</v>
      </c>
      <c r="BA313" t="s">
        <v>91</v>
      </c>
      <c r="BD313" s="152">
        <f t="shared" si="589"/>
        <v>9.4064720000964844E-2</v>
      </c>
    </row>
    <row r="314" spans="24:56" x14ac:dyDescent="0.25">
      <c r="X314" t="s">
        <v>104</v>
      </c>
      <c r="Y314">
        <v>1989</v>
      </c>
      <c r="Z314" t="s">
        <v>211</v>
      </c>
      <c r="AA314">
        <v>477</v>
      </c>
      <c r="AC314">
        <v>100</v>
      </c>
      <c r="AD314">
        <v>257</v>
      </c>
      <c r="AF314" s="41"/>
      <c r="AG314" s="41"/>
      <c r="AH314" s="41"/>
      <c r="AI314" s="41"/>
      <c r="AP314" s="1"/>
      <c r="AR314" s="1"/>
      <c r="AS314" s="1"/>
      <c r="AU314" t="s">
        <v>92</v>
      </c>
      <c r="BA314" t="s">
        <v>92</v>
      </c>
    </row>
    <row r="315" spans="24:56" x14ac:dyDescent="0.25">
      <c r="X315" t="s">
        <v>104</v>
      </c>
      <c r="Y315">
        <v>1999</v>
      </c>
      <c r="Z315" t="s">
        <v>211</v>
      </c>
      <c r="AA315">
        <v>482</v>
      </c>
      <c r="AB315">
        <v>341.27</v>
      </c>
      <c r="AC315">
        <v>110</v>
      </c>
      <c r="AD315">
        <v>229</v>
      </c>
      <c r="AF315" s="70"/>
      <c r="AG315" s="70"/>
      <c r="AH315" s="70"/>
      <c r="AI315" s="70"/>
      <c r="AJ315" s="69">
        <f t="shared" ref="AJ315:AJ316" si="701">(AA315-AA314)/AA314</f>
        <v>1.0482180293501049E-2</v>
      </c>
      <c r="AK315" s="69"/>
      <c r="AL315" s="69">
        <f t="shared" ref="AL315:AL316" si="702">(AC315-AC314)/AC314</f>
        <v>0.1</v>
      </c>
      <c r="AM315" s="69"/>
      <c r="AN315" s="69">
        <f t="shared" ref="AN315:AN316" si="703">(AD315-AD314)/AD314</f>
        <v>-0.10894941634241245</v>
      </c>
      <c r="AU315" t="s">
        <v>92</v>
      </c>
      <c r="BA315" t="s">
        <v>92</v>
      </c>
      <c r="BD315" s="152"/>
    </row>
    <row r="316" spans="24:56" x14ac:dyDescent="0.25">
      <c r="X316" t="s">
        <v>104</v>
      </c>
      <c r="Y316">
        <v>2009</v>
      </c>
      <c r="Z316" t="s">
        <v>211</v>
      </c>
      <c r="AA316">
        <v>449</v>
      </c>
      <c r="AB316">
        <v>337.52</v>
      </c>
      <c r="AC316">
        <v>100</v>
      </c>
      <c r="AD316">
        <v>229</v>
      </c>
      <c r="AF316" s="71">
        <f>AA316-AA315</f>
        <v>-33</v>
      </c>
      <c r="AG316" s="71">
        <f t="shared" ref="AG316" si="704">AB316-AB315</f>
        <v>-3.75</v>
      </c>
      <c r="AH316" s="71">
        <f t="shared" ref="AH316" si="705">AC316-AC315</f>
        <v>-10</v>
      </c>
      <c r="AI316" s="71">
        <f t="shared" ref="AI316" si="706">AD316-AD315</f>
        <v>0</v>
      </c>
      <c r="AJ316" s="69">
        <f t="shared" si="701"/>
        <v>-6.8464730290456438E-2</v>
      </c>
      <c r="AK316" s="69">
        <f t="shared" ref="AK316" si="707">(AB316-AB315)/AB315</f>
        <v>-1.0988366982154893E-2</v>
      </c>
      <c r="AL316" s="69">
        <f t="shared" si="702"/>
        <v>-9.0909090909090912E-2</v>
      </c>
      <c r="AM316" s="69"/>
      <c r="AN316" s="69">
        <f t="shared" si="703"/>
        <v>0</v>
      </c>
      <c r="AP316" s="56">
        <f>AK316/AJ316</f>
        <v>0.16049675410298964</v>
      </c>
      <c r="AQ316">
        <f>(AB316-AB315)/(AA316-AA315)</f>
        <v>0.11363636363636363</v>
      </c>
      <c r="AR316">
        <f>(AB316-AB315)/(AC316-AC315)</f>
        <v>0.375</v>
      </c>
      <c r="AU316" t="s">
        <v>92</v>
      </c>
      <c r="AV316">
        <v>0.16049675410298964</v>
      </c>
      <c r="AW316">
        <v>0.11363636363636363</v>
      </c>
      <c r="AX316">
        <v>0.375</v>
      </c>
      <c r="BA316" t="s">
        <v>92</v>
      </c>
      <c r="BB316">
        <v>0.16049675410298964</v>
      </c>
      <c r="BC316">
        <v>0.11363636363636363</v>
      </c>
      <c r="BD316" s="152">
        <f t="shared" si="589"/>
        <v>-1.0988366982154893E-2</v>
      </c>
    </row>
    <row r="317" spans="24:56" x14ac:dyDescent="0.25">
      <c r="X317" t="s">
        <v>105</v>
      </c>
      <c r="Y317">
        <v>1989</v>
      </c>
      <c r="Z317" t="s">
        <v>211</v>
      </c>
      <c r="AA317">
        <v>5729</v>
      </c>
      <c r="AC317">
        <v>487</v>
      </c>
      <c r="AD317">
        <v>450</v>
      </c>
      <c r="AF317" s="41"/>
      <c r="AG317" s="41"/>
      <c r="AH317" s="41"/>
      <c r="AI317" s="41"/>
      <c r="AP317" s="56"/>
      <c r="AR317" s="1"/>
      <c r="AS317" s="1"/>
      <c r="AU317" t="s">
        <v>93</v>
      </c>
      <c r="BA317" t="s">
        <v>93</v>
      </c>
    </row>
    <row r="318" spans="24:56" x14ac:dyDescent="0.25">
      <c r="X318" t="s">
        <v>105</v>
      </c>
      <c r="Y318">
        <v>1999</v>
      </c>
      <c r="Z318" t="s">
        <v>211</v>
      </c>
      <c r="AA318">
        <v>5271</v>
      </c>
      <c r="AB318">
        <v>24883.4</v>
      </c>
      <c r="AC318">
        <v>363</v>
      </c>
      <c r="AD318">
        <v>405</v>
      </c>
      <c r="AF318" s="70"/>
      <c r="AG318" s="70"/>
      <c r="AH318" s="70"/>
      <c r="AI318" s="70"/>
      <c r="AJ318" s="69">
        <f t="shared" ref="AJ318:AJ319" si="708">(AA318-AA317)/AA317</f>
        <v>-7.9944143829638686E-2</v>
      </c>
      <c r="AK318" s="69"/>
      <c r="AL318" s="69">
        <f t="shared" ref="AL318:AL319" si="709">(AC318-AC317)/AC317</f>
        <v>-0.25462012320328542</v>
      </c>
      <c r="AM318" s="69"/>
      <c r="AN318" s="69"/>
      <c r="AP318" s="56"/>
      <c r="AU318" t="s">
        <v>93</v>
      </c>
      <c r="BA318" t="s">
        <v>93</v>
      </c>
      <c r="BD318" s="152"/>
    </row>
    <row r="319" spans="24:56" x14ac:dyDescent="0.25">
      <c r="X319" t="s">
        <v>105</v>
      </c>
      <c r="Y319">
        <v>2009</v>
      </c>
      <c r="Z319" t="s">
        <v>211</v>
      </c>
      <c r="AA319">
        <v>4609</v>
      </c>
      <c r="AB319">
        <v>24970.2</v>
      </c>
      <c r="AC319">
        <v>315</v>
      </c>
      <c r="AF319" s="71">
        <f>AA319-AA318</f>
        <v>-662</v>
      </c>
      <c r="AG319" s="71">
        <f t="shared" ref="AG319" si="710">AB319-AB318</f>
        <v>86.799999999999272</v>
      </c>
      <c r="AH319" s="71">
        <f t="shared" ref="AH319" si="711">AC319-AC318</f>
        <v>-48</v>
      </c>
      <c r="AI319" s="71">
        <f t="shared" ref="AI319" si="712">AD319-AD318</f>
        <v>-405</v>
      </c>
      <c r="AJ319" s="69">
        <f t="shared" si="708"/>
        <v>-0.12559286662872321</v>
      </c>
      <c r="AK319" s="69">
        <f t="shared" ref="AK319" si="713">(AB319-AB318)/AB318</f>
        <v>3.4882692879590117E-3</v>
      </c>
      <c r="AL319" s="69">
        <f t="shared" si="709"/>
        <v>-0.13223140495867769</v>
      </c>
      <c r="AM319" s="69"/>
      <c r="AN319" s="69"/>
      <c r="AP319" s="56">
        <f t="shared" ref="AP319:AP328" si="714">AK319/AJ319</f>
        <v>-2.7774422079806571E-2</v>
      </c>
      <c r="AQ319">
        <f>(AB319-AB318)/(AA319-AA318)</f>
        <v>-0.1311178247734128</v>
      </c>
      <c r="AR319">
        <f>(AB319-AB318)/(AC319-AC318)</f>
        <v>-1.8083333333333182</v>
      </c>
      <c r="AS319">
        <f>(AB319-AB318)/(AD319-AD318)</f>
        <v>-0.2143209876543192</v>
      </c>
      <c r="AU319" t="s">
        <v>93</v>
      </c>
      <c r="BA319" t="s">
        <v>93</v>
      </c>
      <c r="BD319" s="152">
        <f t="shared" si="589"/>
        <v>3.4882692879590117E-3</v>
      </c>
    </row>
    <row r="320" spans="24:56" x14ac:dyDescent="0.25">
      <c r="X320" t="s">
        <v>234</v>
      </c>
      <c r="Y320">
        <v>1989</v>
      </c>
      <c r="Z320" t="s">
        <v>211</v>
      </c>
      <c r="AA320">
        <v>1149.8</v>
      </c>
      <c r="AC320">
        <v>66</v>
      </c>
      <c r="AD320">
        <v>791</v>
      </c>
      <c r="AF320" s="41"/>
      <c r="AG320" s="41"/>
      <c r="AH320" s="41"/>
      <c r="AI320" s="41"/>
      <c r="AP320" s="56"/>
      <c r="AQ320" s="1"/>
      <c r="AR320" s="1"/>
      <c r="AS320" s="1"/>
      <c r="AU320" t="s">
        <v>94</v>
      </c>
      <c r="BA320" t="s">
        <v>94</v>
      </c>
    </row>
    <row r="321" spans="24:56" x14ac:dyDescent="0.25">
      <c r="X321" t="s">
        <v>234</v>
      </c>
      <c r="Y321">
        <v>1999</v>
      </c>
      <c r="Z321" t="s">
        <v>211</v>
      </c>
      <c r="AA321">
        <v>1067</v>
      </c>
      <c r="AB321">
        <v>97.5</v>
      </c>
      <c r="AC321">
        <v>86</v>
      </c>
      <c r="AD321">
        <v>791</v>
      </c>
      <c r="AF321" s="70"/>
      <c r="AG321" s="70"/>
      <c r="AH321" s="70"/>
      <c r="AI321" s="70"/>
      <c r="AJ321" s="69">
        <f t="shared" ref="AJ321:AJ322" si="715">(AA321-AA320)/AA320</f>
        <v>-7.2012523917202961E-2</v>
      </c>
      <c r="AK321" s="69"/>
      <c r="AL321" s="69"/>
      <c r="AM321" s="69"/>
      <c r="AN321" s="69">
        <f t="shared" ref="AN321:AN322" si="716">(AD321-AD320)/AD320</f>
        <v>0</v>
      </c>
      <c r="AP321" s="56"/>
      <c r="AU321" t="s">
        <v>94</v>
      </c>
      <c r="BA321" t="s">
        <v>94</v>
      </c>
      <c r="BD321" s="152"/>
    </row>
    <row r="322" spans="24:56" x14ac:dyDescent="0.25">
      <c r="X322" t="s">
        <v>234</v>
      </c>
      <c r="Y322">
        <v>2009</v>
      </c>
      <c r="Z322" t="s">
        <v>211</v>
      </c>
      <c r="AA322">
        <v>1025</v>
      </c>
      <c r="AB322">
        <v>97.5</v>
      </c>
      <c r="AC322">
        <v>82.2</v>
      </c>
      <c r="AD322">
        <v>742</v>
      </c>
      <c r="AF322" s="71">
        <f>AA322-AA321</f>
        <v>-42</v>
      </c>
      <c r="AG322" s="71">
        <f t="shared" ref="AG322" si="717">AB322-AB321</f>
        <v>0</v>
      </c>
      <c r="AH322" s="71">
        <f t="shared" ref="AH322" si="718">AC322-AC321</f>
        <v>-3.7999999999999972</v>
      </c>
      <c r="AI322" s="71">
        <f t="shared" ref="AI322" si="719">AD322-AD321</f>
        <v>-49</v>
      </c>
      <c r="AJ322" s="69">
        <f t="shared" si="715"/>
        <v>-3.9362699156513588E-2</v>
      </c>
      <c r="AK322" s="69">
        <f t="shared" ref="AK322" si="720">(AB322-AB321)/AB321</f>
        <v>0</v>
      </c>
      <c r="AL322" s="69"/>
      <c r="AM322" s="69"/>
      <c r="AN322" s="69">
        <f t="shared" si="716"/>
        <v>-6.1946902654867256E-2</v>
      </c>
      <c r="AP322" s="56">
        <f t="shared" si="714"/>
        <v>0</v>
      </c>
      <c r="AQ322">
        <f>(AB322-AB321)/(AA322-AA321)</f>
        <v>0</v>
      </c>
      <c r="AR322">
        <f>(AB322-AB321)/(AC322-AC321)</f>
        <v>0</v>
      </c>
      <c r="AS322">
        <f>(AB322-AB321)/(AD322-AD321)</f>
        <v>0</v>
      </c>
      <c r="AU322" t="s">
        <v>94</v>
      </c>
      <c r="AX322">
        <v>0</v>
      </c>
      <c r="AY322">
        <v>0</v>
      </c>
      <c r="BA322" t="s">
        <v>94</v>
      </c>
      <c r="BD322" s="152">
        <f t="shared" si="589"/>
        <v>0</v>
      </c>
    </row>
    <row r="323" spans="24:56" x14ac:dyDescent="0.25">
      <c r="X323" t="s">
        <v>106</v>
      </c>
      <c r="Y323">
        <v>1989</v>
      </c>
      <c r="Z323" t="s">
        <v>211</v>
      </c>
      <c r="AF323" s="41"/>
      <c r="AG323" s="41"/>
      <c r="AH323" s="41"/>
      <c r="AI323" s="41"/>
      <c r="AP323" s="1"/>
      <c r="AR323" s="1"/>
      <c r="AS323" s="1"/>
      <c r="AU323" t="s">
        <v>95</v>
      </c>
      <c r="BA323" t="s">
        <v>95</v>
      </c>
    </row>
    <row r="324" spans="24:56" x14ac:dyDescent="0.25">
      <c r="X324" t="s">
        <v>106</v>
      </c>
      <c r="Y324">
        <v>1999</v>
      </c>
      <c r="Z324" t="s">
        <v>211</v>
      </c>
      <c r="AA324">
        <v>204933</v>
      </c>
      <c r="AB324">
        <v>3370.7</v>
      </c>
      <c r="AC324">
        <v>139</v>
      </c>
      <c r="AD324">
        <v>182880</v>
      </c>
      <c r="AF324" s="70"/>
      <c r="AG324" s="70"/>
      <c r="AH324" s="70"/>
      <c r="AI324" s="70"/>
      <c r="AJ324" s="69" t="e">
        <f t="shared" ref="AJ324:AJ325" si="721">(AA324-AA323)/AA323</f>
        <v>#DIV/0!</v>
      </c>
      <c r="AK324" s="69"/>
      <c r="AL324" s="69" t="e">
        <f t="shared" ref="AL324:AL325" si="722">(AC324-AC323)/AC323</f>
        <v>#DIV/0!</v>
      </c>
      <c r="AM324" s="69"/>
      <c r="AN324" s="69" t="e">
        <f t="shared" ref="AN324:AN325" si="723">(AD324-AD323)/AD323</f>
        <v>#DIV/0!</v>
      </c>
      <c r="AU324" t="s">
        <v>95</v>
      </c>
      <c r="BA324" t="s">
        <v>95</v>
      </c>
      <c r="BD324" s="152"/>
    </row>
    <row r="325" spans="24:56" x14ac:dyDescent="0.25">
      <c r="X325" t="s">
        <v>106</v>
      </c>
      <c r="Y325">
        <v>2009</v>
      </c>
      <c r="Z325" t="s">
        <v>211</v>
      </c>
      <c r="AA325">
        <v>208480</v>
      </c>
      <c r="AB325">
        <v>3314.6</v>
      </c>
      <c r="AC325">
        <v>80</v>
      </c>
      <c r="AD325">
        <v>185000</v>
      </c>
      <c r="AF325" s="71">
        <f>AA325-AA324</f>
        <v>3547</v>
      </c>
      <c r="AG325" s="71">
        <f t="shared" ref="AG325" si="724">AB325-AB324</f>
        <v>-56.099999999999909</v>
      </c>
      <c r="AH325" s="71">
        <f t="shared" ref="AH325" si="725">AC325-AC324</f>
        <v>-59</v>
      </c>
      <c r="AI325" s="71">
        <f t="shared" ref="AI325" si="726">AD325-AD324</f>
        <v>2120</v>
      </c>
      <c r="AJ325" s="69">
        <f t="shared" si="721"/>
        <v>1.7308095816681551E-2</v>
      </c>
      <c r="AK325" s="69">
        <f t="shared" ref="AK325" si="727">(AB325-AB324)/AB324</f>
        <v>-1.6643427181297629E-2</v>
      </c>
      <c r="AL325" s="69">
        <f t="shared" si="722"/>
        <v>-0.42446043165467628</v>
      </c>
      <c r="AM325" s="69"/>
      <c r="AN325" s="69">
        <f t="shared" si="723"/>
        <v>1.1592300962379702E-2</v>
      </c>
      <c r="AP325" s="56">
        <f>AK325/AJ325</f>
        <v>-0.9615978185917301</v>
      </c>
      <c r="AQ325">
        <f>(AB325-AB324)/(AA325-AA324)</f>
        <v>-1.5816182689596815E-2</v>
      </c>
      <c r="AR325">
        <f>(AB325-AB324)/(AC325-AC324)</f>
        <v>0.95084745762711709</v>
      </c>
      <c r="AS325">
        <f>(AB325-AB324)/(AD325-AD324)</f>
        <v>-2.6462264150943354E-2</v>
      </c>
      <c r="AU325" t="s">
        <v>95</v>
      </c>
      <c r="AV325">
        <v>-0.9615978185917301</v>
      </c>
      <c r="AW325">
        <v>-1.5816182689596815E-2</v>
      </c>
      <c r="AX325">
        <v>0.95084745762711709</v>
      </c>
      <c r="AY325">
        <v>-2.6462264150943354E-2</v>
      </c>
      <c r="BA325" t="s">
        <v>95</v>
      </c>
      <c r="BB325">
        <v>-0.9615978185917301</v>
      </c>
      <c r="BC325">
        <v>-1.5816182689596815E-2</v>
      </c>
      <c r="BD325" s="152">
        <f t="shared" si="589"/>
        <v>-1.6643427181297629E-2</v>
      </c>
    </row>
    <row r="326" spans="24:56" x14ac:dyDescent="0.25">
      <c r="X326" t="s">
        <v>107</v>
      </c>
      <c r="Y326">
        <v>1989</v>
      </c>
      <c r="Z326" t="s">
        <v>211</v>
      </c>
      <c r="AA326">
        <v>27053</v>
      </c>
      <c r="AC326">
        <v>480</v>
      </c>
      <c r="AD326">
        <v>21300</v>
      </c>
      <c r="AF326" s="41"/>
      <c r="AG326" s="41"/>
      <c r="AH326" s="41"/>
      <c r="AI326" s="41"/>
      <c r="AP326" s="56"/>
      <c r="AR326" s="1"/>
      <c r="AS326" s="1"/>
      <c r="AU326" t="s">
        <v>96</v>
      </c>
      <c r="BA326" t="s">
        <v>96</v>
      </c>
    </row>
    <row r="327" spans="24:56" x14ac:dyDescent="0.25">
      <c r="X327" t="s">
        <v>107</v>
      </c>
      <c r="Y327">
        <v>1999</v>
      </c>
      <c r="Z327" t="s">
        <v>211</v>
      </c>
      <c r="AA327">
        <v>26876</v>
      </c>
      <c r="AB327">
        <v>3594.6</v>
      </c>
      <c r="AC327">
        <v>480</v>
      </c>
      <c r="AD327">
        <v>21300</v>
      </c>
      <c r="AF327" s="70"/>
      <c r="AG327" s="70"/>
      <c r="AH327" s="70"/>
      <c r="AI327" s="70"/>
      <c r="AJ327" s="69">
        <f>(AA327-AA326)/AA326</f>
        <v>-6.5427124533323474E-3</v>
      </c>
      <c r="AK327" s="69"/>
      <c r="AL327" s="69">
        <f t="shared" ref="AL327:AL328" si="728">(AC327-AC326)/AC326</f>
        <v>0</v>
      </c>
      <c r="AM327" s="69"/>
      <c r="AN327" s="69">
        <f t="shared" ref="AN327:AN328" si="729">(AD327-AD326)/AD326</f>
        <v>0</v>
      </c>
      <c r="AP327" s="56"/>
      <c r="AU327" t="s">
        <v>96</v>
      </c>
      <c r="BA327" t="s">
        <v>96</v>
      </c>
      <c r="BD327" s="152"/>
    </row>
    <row r="328" spans="24:56" x14ac:dyDescent="0.25">
      <c r="X328" t="s">
        <v>107</v>
      </c>
      <c r="Y328">
        <v>2009</v>
      </c>
      <c r="Z328" t="s">
        <v>211</v>
      </c>
      <c r="AA328">
        <v>27350</v>
      </c>
      <c r="AB328">
        <v>3478</v>
      </c>
      <c r="AC328">
        <v>650</v>
      </c>
      <c r="AD328">
        <v>21300</v>
      </c>
      <c r="AF328" s="71">
        <f>AA328-AA327</f>
        <v>474</v>
      </c>
      <c r="AG328" s="71">
        <f t="shared" ref="AG328" si="730">AB328-AB327</f>
        <v>-116.59999999999991</v>
      </c>
      <c r="AH328" s="71">
        <f t="shared" ref="AH328" si="731">AC328-AC327</f>
        <v>170</v>
      </c>
      <c r="AI328" s="71">
        <f t="shared" ref="AI328" si="732">AD328-AD327</f>
        <v>0</v>
      </c>
      <c r="AJ328" s="69">
        <f>(AA328-AA327)/AA327</f>
        <v>1.7636553058490847E-2</v>
      </c>
      <c r="AK328" s="69">
        <f t="shared" ref="AK328" si="733">(AB328-AB327)/AB327</f>
        <v>-3.2437545206698913E-2</v>
      </c>
      <c r="AL328" s="69">
        <f t="shared" si="728"/>
        <v>0.35416666666666669</v>
      </c>
      <c r="AM328" s="69"/>
      <c r="AN328" s="69">
        <f t="shared" si="729"/>
        <v>0</v>
      </c>
      <c r="AP328" s="56">
        <f t="shared" si="714"/>
        <v>-1.8392224999477638</v>
      </c>
      <c r="AQ328">
        <f>(AB328-AB327)/(AA328-AA327)</f>
        <v>-0.24599156118143442</v>
      </c>
      <c r="AR328">
        <f>(AB328-AB327)/(AC328-AC327)</f>
        <v>-0.68588235294117594</v>
      </c>
      <c r="AU328" t="s">
        <v>96</v>
      </c>
      <c r="AV328">
        <v>-1.8392224999477638</v>
      </c>
      <c r="AW328">
        <v>-0.24599156118143442</v>
      </c>
      <c r="AX328">
        <v>-0.68588235294117594</v>
      </c>
      <c r="BA328" t="s">
        <v>96</v>
      </c>
      <c r="BB328">
        <v>-1.8392224999477638</v>
      </c>
      <c r="BC328">
        <v>-0.24599156118143442</v>
      </c>
      <c r="BD328" s="152">
        <f t="shared" ref="BD328:BD391" si="734">AK328</f>
        <v>-3.2437545206698913E-2</v>
      </c>
    </row>
    <row r="329" spans="24:56" x14ac:dyDescent="0.25">
      <c r="X329" t="s">
        <v>108</v>
      </c>
      <c r="Y329">
        <v>1989</v>
      </c>
      <c r="Z329" t="s">
        <v>211</v>
      </c>
      <c r="AA329">
        <v>39</v>
      </c>
      <c r="AC329">
        <v>37</v>
      </c>
      <c r="AF329" s="41"/>
      <c r="AG329" s="41"/>
      <c r="AH329" s="41"/>
      <c r="AI329" s="41"/>
      <c r="AP329" s="56"/>
      <c r="AR329" s="1"/>
      <c r="AS329" s="1"/>
      <c r="AU329" t="s">
        <v>97</v>
      </c>
      <c r="BA329" t="s">
        <v>97</v>
      </c>
    </row>
    <row r="330" spans="24:56" x14ac:dyDescent="0.25">
      <c r="X330" t="s">
        <v>108</v>
      </c>
      <c r="Y330">
        <v>1999</v>
      </c>
      <c r="Z330" t="s">
        <v>211</v>
      </c>
      <c r="AA330">
        <v>34</v>
      </c>
      <c r="AB330">
        <v>12.15</v>
      </c>
      <c r="AC330">
        <v>32</v>
      </c>
      <c r="AF330" s="70"/>
      <c r="AG330" s="70"/>
      <c r="AH330" s="70"/>
      <c r="AI330" s="70"/>
      <c r="AJ330" s="69">
        <f>(AA330-AA329)/AA329</f>
        <v>-0.12820512820512819</v>
      </c>
      <c r="AK330" s="69"/>
      <c r="AL330" s="69">
        <f t="shared" ref="AL330:AL331" si="735">(AC330-AC329)/AC329</f>
        <v>-0.13513513513513514</v>
      </c>
      <c r="AM330" s="69"/>
      <c r="AN330" s="69" t="e">
        <f t="shared" ref="AN330:AN331" si="736">(AD330-AD329)/AD329</f>
        <v>#DIV/0!</v>
      </c>
      <c r="AP330" s="56"/>
      <c r="AU330" t="s">
        <v>97</v>
      </c>
      <c r="BA330" t="s">
        <v>97</v>
      </c>
      <c r="BD330" s="152"/>
    </row>
    <row r="331" spans="24:56" x14ac:dyDescent="0.25">
      <c r="X331" t="s">
        <v>108</v>
      </c>
      <c r="Y331">
        <v>2009</v>
      </c>
      <c r="Z331" t="s">
        <v>211</v>
      </c>
      <c r="AA331">
        <v>34</v>
      </c>
      <c r="AB331">
        <v>12.15</v>
      </c>
      <c r="AC331">
        <v>32</v>
      </c>
      <c r="AF331" s="71">
        <f>AA331-AA330</f>
        <v>0</v>
      </c>
      <c r="AG331" s="71">
        <f t="shared" ref="AG331" si="737">AB331-AB330</f>
        <v>0</v>
      </c>
      <c r="AH331" s="71">
        <f t="shared" ref="AH331" si="738">AC331-AC330</f>
        <v>0</v>
      </c>
      <c r="AI331" s="71">
        <f t="shared" ref="AI331" si="739">AD331-AD330</f>
        <v>0</v>
      </c>
      <c r="AJ331" s="69">
        <f>(AA331-AA330)/AA330</f>
        <v>0</v>
      </c>
      <c r="AK331" s="69">
        <f t="shared" ref="AK331" si="740">(AB331-AB330)/AB330</f>
        <v>0</v>
      </c>
      <c r="AL331" s="69">
        <f t="shared" si="735"/>
        <v>0</v>
      </c>
      <c r="AM331" s="69"/>
      <c r="AN331" s="69" t="e">
        <f t="shared" si="736"/>
        <v>#DIV/0!</v>
      </c>
      <c r="AP331" s="56"/>
      <c r="AU331" t="s">
        <v>97</v>
      </c>
      <c r="BA331" t="s">
        <v>97</v>
      </c>
      <c r="BD331" s="152">
        <f t="shared" si="734"/>
        <v>0</v>
      </c>
    </row>
    <row r="332" spans="24:56" x14ac:dyDescent="0.25">
      <c r="X332" t="s">
        <v>109</v>
      </c>
      <c r="Y332">
        <v>1989</v>
      </c>
      <c r="Z332" t="s">
        <v>211</v>
      </c>
      <c r="AA332">
        <v>141</v>
      </c>
      <c r="AC332">
        <v>1</v>
      </c>
      <c r="AD332">
        <v>136</v>
      </c>
      <c r="AF332" s="41"/>
      <c r="AG332" s="41"/>
      <c r="AH332" s="41"/>
      <c r="AI332" s="41"/>
      <c r="AP332" s="56"/>
      <c r="AQ332" s="1"/>
      <c r="AR332" s="1"/>
      <c r="AS332" s="1"/>
      <c r="AU332" t="s">
        <v>98</v>
      </c>
      <c r="BA332" t="s">
        <v>98</v>
      </c>
    </row>
    <row r="333" spans="24:56" x14ac:dyDescent="0.25">
      <c r="X333" t="s">
        <v>109</v>
      </c>
      <c r="Y333">
        <v>1999</v>
      </c>
      <c r="Z333" t="s">
        <v>211</v>
      </c>
      <c r="AA333">
        <v>144</v>
      </c>
      <c r="AB333">
        <v>4.7</v>
      </c>
      <c r="AC333">
        <v>1</v>
      </c>
      <c r="AD333">
        <v>136</v>
      </c>
      <c r="AF333" s="70"/>
      <c r="AG333" s="70"/>
      <c r="AH333" s="70"/>
      <c r="AI333" s="70"/>
      <c r="AJ333" s="69">
        <f t="shared" ref="AJ333:AJ334" si="741">(AA333-AA332)/AA332</f>
        <v>2.1276595744680851E-2</v>
      </c>
      <c r="AK333" s="69"/>
      <c r="AL333" s="69">
        <f t="shared" ref="AL333:AL334" si="742">(AC333-AC332)/AC332</f>
        <v>0</v>
      </c>
      <c r="AM333" s="69"/>
      <c r="AN333" s="69">
        <f t="shared" ref="AN333:AN334" si="743">(AD333-AD332)/AD332</f>
        <v>0</v>
      </c>
      <c r="AP333" s="56"/>
      <c r="AU333" t="s">
        <v>98</v>
      </c>
      <c r="BA333" t="s">
        <v>98</v>
      </c>
      <c r="BD333" s="152"/>
    </row>
    <row r="334" spans="24:56" x14ac:dyDescent="0.25">
      <c r="X334" t="s">
        <v>109</v>
      </c>
      <c r="Y334">
        <v>2009</v>
      </c>
      <c r="Z334" t="s">
        <v>211</v>
      </c>
      <c r="AA334">
        <v>151</v>
      </c>
      <c r="AB334">
        <v>5.97</v>
      </c>
      <c r="AC334">
        <v>3.7</v>
      </c>
      <c r="AD334">
        <v>136</v>
      </c>
      <c r="AF334" s="71">
        <f>AA334-AA333</f>
        <v>7</v>
      </c>
      <c r="AG334" s="71">
        <f t="shared" ref="AG334" si="744">AB334-AB333</f>
        <v>1.2699999999999996</v>
      </c>
      <c r="AH334" s="71">
        <f t="shared" ref="AH334" si="745">AC334-AC333</f>
        <v>2.7</v>
      </c>
      <c r="AI334" s="71">
        <f t="shared" ref="AI334" si="746">AD334-AD333</f>
        <v>0</v>
      </c>
      <c r="AJ334" s="69">
        <f t="shared" si="741"/>
        <v>4.8611111111111112E-2</v>
      </c>
      <c r="AK334" s="69">
        <f t="shared" ref="AK334" si="747">(AB334-AB333)/AB333</f>
        <v>0.2702127659574467</v>
      </c>
      <c r="AL334" s="69">
        <f t="shared" si="742"/>
        <v>2.7</v>
      </c>
      <c r="AM334" s="69"/>
      <c r="AN334" s="69">
        <f t="shared" si="743"/>
        <v>0</v>
      </c>
      <c r="AP334" s="56">
        <f t="shared" ref="AP334" si="748">AK334/AJ334</f>
        <v>5.5586626139817605</v>
      </c>
      <c r="AQ334">
        <f>(AB334-AB333)/(AA334-AA333)</f>
        <v>0.18142857142857136</v>
      </c>
      <c r="AR334">
        <f>(AB334-AB333)/(AC334-AC333)</f>
        <v>0.47037037037037016</v>
      </c>
      <c r="AU334" t="s">
        <v>98</v>
      </c>
      <c r="AV334">
        <v>5.5586626139817605</v>
      </c>
      <c r="AW334">
        <v>0.18142857142857136</v>
      </c>
      <c r="AX334">
        <v>0.47037037037037016</v>
      </c>
      <c r="BA334" t="s">
        <v>98</v>
      </c>
      <c r="BD334" s="152">
        <f t="shared" si="734"/>
        <v>0.2702127659574467</v>
      </c>
    </row>
    <row r="335" spans="24:56" x14ac:dyDescent="0.25">
      <c r="X335" t="s">
        <v>110</v>
      </c>
      <c r="Y335">
        <v>1989</v>
      </c>
      <c r="Z335" t="s">
        <v>211</v>
      </c>
      <c r="AF335" s="41"/>
      <c r="AG335" s="41"/>
      <c r="AH335" s="41"/>
      <c r="AI335" s="41"/>
      <c r="AP335" s="1"/>
      <c r="AR335" s="1"/>
      <c r="AS335" s="1"/>
      <c r="AU335" t="s">
        <v>99</v>
      </c>
      <c r="BA335" t="s">
        <v>99</v>
      </c>
    </row>
    <row r="336" spans="24:56" x14ac:dyDescent="0.25">
      <c r="X336" t="s">
        <v>110</v>
      </c>
      <c r="Y336">
        <v>1999</v>
      </c>
      <c r="Z336" t="s">
        <v>211</v>
      </c>
      <c r="AA336">
        <v>10726</v>
      </c>
      <c r="AB336">
        <v>856.1</v>
      </c>
      <c r="AC336">
        <v>67</v>
      </c>
      <c r="AD336">
        <v>9291</v>
      </c>
      <c r="AF336" s="70"/>
      <c r="AG336" s="70"/>
      <c r="AH336" s="70"/>
      <c r="AI336" s="70"/>
      <c r="AJ336" s="69" t="e">
        <f>(AA336-AA335)/AA335</f>
        <v>#DIV/0!</v>
      </c>
      <c r="AK336" s="69"/>
      <c r="AL336" s="69" t="e">
        <f t="shared" ref="AL336:AL337" si="749">(AC336-AC335)/AC335</f>
        <v>#DIV/0!</v>
      </c>
      <c r="AM336" s="69"/>
      <c r="AN336" s="69" t="e">
        <f t="shared" ref="AN336:AN337" si="750">(AD336-AD335)/AD335</f>
        <v>#DIV/0!</v>
      </c>
      <c r="AU336" t="s">
        <v>99</v>
      </c>
      <c r="BA336" t="s">
        <v>99</v>
      </c>
      <c r="BD336" s="152"/>
    </row>
    <row r="337" spans="24:56" x14ac:dyDescent="0.25">
      <c r="X337" t="s">
        <v>110</v>
      </c>
      <c r="Y337">
        <v>2009</v>
      </c>
      <c r="Z337" t="s">
        <v>211</v>
      </c>
      <c r="AA337">
        <v>10617.3</v>
      </c>
      <c r="AB337">
        <v>936.9</v>
      </c>
      <c r="AC337">
        <v>75</v>
      </c>
      <c r="AD337">
        <v>9266.2999999999993</v>
      </c>
      <c r="AF337" s="71">
        <f>AA337-AA336</f>
        <v>-108.70000000000073</v>
      </c>
      <c r="AG337" s="71">
        <f t="shared" ref="AG337" si="751">AB337-AB336</f>
        <v>80.799999999999955</v>
      </c>
      <c r="AH337" s="71">
        <f t="shared" ref="AH337" si="752">AC337-AC336</f>
        <v>8</v>
      </c>
      <c r="AI337" s="71">
        <f t="shared" ref="AI337" si="753">AD337-AD336</f>
        <v>-24.700000000000728</v>
      </c>
      <c r="AJ337" s="69">
        <f>(AA337-AA336)/AA336</f>
        <v>-1.0134253216483379E-2</v>
      </c>
      <c r="AK337" s="69">
        <f t="shared" ref="AK337" si="754">(AB337-AB336)/AB336</f>
        <v>9.4381497488611091E-2</v>
      </c>
      <c r="AL337" s="69">
        <f t="shared" si="749"/>
        <v>0.11940298507462686</v>
      </c>
      <c r="AM337" s="69"/>
      <c r="AN337" s="69">
        <f t="shared" si="750"/>
        <v>-2.6584867075665404E-3</v>
      </c>
      <c r="AP337" s="56">
        <f>AK337/AJ337</f>
        <v>-9.3131181422523994</v>
      </c>
      <c r="AQ337">
        <f>(AB337-AB336)/(AA337-AA336)</f>
        <v>-0.74333026678932301</v>
      </c>
      <c r="AR337">
        <f>(AB337-AB336)/(AC337-AC336)</f>
        <v>10.099999999999994</v>
      </c>
      <c r="AS337">
        <f>(AB337-AB336)/(AD337-AD336)</f>
        <v>-3.2712550607286466</v>
      </c>
      <c r="AU337" t="s">
        <v>99</v>
      </c>
      <c r="AV337">
        <v>-9.3131181422523994</v>
      </c>
      <c r="AW337">
        <v>-0.74333026678932301</v>
      </c>
      <c r="AX337">
        <v>10.099999999999994</v>
      </c>
      <c r="AY337">
        <v>-3.2712550607286466</v>
      </c>
      <c r="BA337" t="s">
        <v>99</v>
      </c>
      <c r="BD337" s="152">
        <f t="shared" si="734"/>
        <v>9.4381497488611091E-2</v>
      </c>
    </row>
    <row r="338" spans="24:56" x14ac:dyDescent="0.25">
      <c r="X338" t="s">
        <v>111</v>
      </c>
      <c r="Y338">
        <v>1989</v>
      </c>
      <c r="Z338" t="s">
        <v>211</v>
      </c>
      <c r="AA338">
        <v>1652</v>
      </c>
      <c r="AC338">
        <v>57</v>
      </c>
      <c r="AD338">
        <v>800</v>
      </c>
      <c r="AF338" s="41"/>
      <c r="AG338" s="41"/>
      <c r="AH338" s="41"/>
      <c r="AI338" s="41"/>
      <c r="AP338" s="56"/>
      <c r="AR338" s="1"/>
      <c r="AS338" s="1"/>
      <c r="AU338" t="s">
        <v>100</v>
      </c>
      <c r="BA338" t="s">
        <v>100</v>
      </c>
    </row>
    <row r="339" spans="24:56" x14ac:dyDescent="0.25">
      <c r="X339" t="s">
        <v>111</v>
      </c>
      <c r="Y339">
        <v>1999</v>
      </c>
      <c r="Z339" t="s">
        <v>211</v>
      </c>
      <c r="AA339">
        <v>1805</v>
      </c>
      <c r="AB339">
        <v>16610.2</v>
      </c>
      <c r="AC339">
        <v>80</v>
      </c>
      <c r="AD339">
        <v>850</v>
      </c>
      <c r="AF339" s="70"/>
      <c r="AG339" s="70"/>
      <c r="AH339" s="70"/>
      <c r="AI339" s="70"/>
      <c r="AJ339" s="69">
        <f>(AA339-AA338)/AA338</f>
        <v>9.2615012106537525E-2</v>
      </c>
      <c r="AK339" s="69"/>
      <c r="AL339" s="69">
        <f t="shared" ref="AL339:AL340" si="755">(AC339-AC338)/AC338</f>
        <v>0.40350877192982454</v>
      </c>
      <c r="AM339" s="69"/>
      <c r="AN339" s="69">
        <f t="shared" ref="AN339:AN340" si="756">(AD339-AD338)/AD338</f>
        <v>6.25E-2</v>
      </c>
      <c r="AP339" s="56"/>
      <c r="AU339" t="s">
        <v>100</v>
      </c>
      <c r="BA339" t="s">
        <v>100</v>
      </c>
      <c r="BD339" s="152"/>
    </row>
    <row r="340" spans="24:56" x14ac:dyDescent="0.25">
      <c r="X340" t="s">
        <v>111</v>
      </c>
      <c r="Y340">
        <v>2009</v>
      </c>
      <c r="Z340" t="s">
        <v>211</v>
      </c>
      <c r="AA340">
        <v>2346</v>
      </c>
      <c r="AB340">
        <v>15829.2</v>
      </c>
      <c r="AC340">
        <v>108</v>
      </c>
      <c r="AD340">
        <v>878</v>
      </c>
      <c r="AF340" s="71">
        <f>AA340-AA339</f>
        <v>541</v>
      </c>
      <c r="AG340" s="71">
        <f t="shared" ref="AG340" si="757">AB340-AB339</f>
        <v>-781</v>
      </c>
      <c r="AH340" s="71">
        <f t="shared" ref="AH340" si="758">AC340-AC339</f>
        <v>28</v>
      </c>
      <c r="AI340" s="71">
        <f t="shared" ref="AI340" si="759">AD340-AD339</f>
        <v>28</v>
      </c>
      <c r="AJ340" s="69">
        <f>(AA340-AA339)/AA339</f>
        <v>0.2997229916897507</v>
      </c>
      <c r="AK340" s="69">
        <f t="shared" ref="AK340" si="760">(AB340-AB339)/AB339</f>
        <v>-4.701930139311989E-2</v>
      </c>
      <c r="AL340" s="69">
        <f t="shared" si="755"/>
        <v>0.35</v>
      </c>
      <c r="AM340" s="69"/>
      <c r="AN340" s="69">
        <f t="shared" si="756"/>
        <v>3.2941176470588238E-2</v>
      </c>
      <c r="AP340" s="56">
        <f t="shared" ref="AP340:AP352" si="761">AK340/AJ340</f>
        <v>-0.15687585769793236</v>
      </c>
      <c r="AQ340">
        <f>(AB340-AB339)/(AA340-AA339)</f>
        <v>-1.4436229205175601</v>
      </c>
      <c r="AR340">
        <f>(AB340-AB339)/(AC340-AC339)</f>
        <v>-27.892857142857142</v>
      </c>
      <c r="AS340">
        <f>(AB340-AB339)/(AD340-AD339)</f>
        <v>-27.892857142857142</v>
      </c>
      <c r="AU340" t="s">
        <v>100</v>
      </c>
      <c r="AV340">
        <v>-0.15687585769793236</v>
      </c>
      <c r="AW340">
        <v>-1.4436229205175601</v>
      </c>
      <c r="AX340">
        <v>-27.892857142857142</v>
      </c>
      <c r="AY340">
        <v>-27.892857142857142</v>
      </c>
      <c r="BA340" t="s">
        <v>100</v>
      </c>
      <c r="BB340">
        <v>-0.15687585769793236</v>
      </c>
      <c r="BC340">
        <v>-1.4436229205175601</v>
      </c>
      <c r="BD340" s="152">
        <f t="shared" si="734"/>
        <v>-4.701930139311989E-2</v>
      </c>
    </row>
    <row r="341" spans="24:56" x14ac:dyDescent="0.25">
      <c r="X341" t="s">
        <v>112</v>
      </c>
      <c r="Y341">
        <v>1989</v>
      </c>
      <c r="Z341" t="s">
        <v>211</v>
      </c>
      <c r="AF341" s="41"/>
      <c r="AG341" s="41"/>
      <c r="AH341" s="41"/>
      <c r="AI341" s="41"/>
      <c r="AP341" s="56"/>
      <c r="AQ341" s="1"/>
      <c r="AR341" s="1"/>
      <c r="AS341" s="1"/>
      <c r="AU341" t="s">
        <v>101</v>
      </c>
      <c r="BA341" t="s">
        <v>101</v>
      </c>
    </row>
    <row r="342" spans="24:56" x14ac:dyDescent="0.25">
      <c r="X342" t="s">
        <v>112</v>
      </c>
      <c r="Y342">
        <v>1999</v>
      </c>
      <c r="Z342" t="s">
        <v>211</v>
      </c>
      <c r="AA342">
        <v>1617</v>
      </c>
      <c r="AB342">
        <v>3234.2</v>
      </c>
      <c r="AC342">
        <v>12</v>
      </c>
      <c r="AD342">
        <v>618</v>
      </c>
      <c r="AF342" s="70"/>
      <c r="AG342" s="70"/>
      <c r="AH342" s="70"/>
      <c r="AI342" s="70"/>
      <c r="AJ342" s="69" t="e">
        <f t="shared" ref="AJ342:AJ343" si="762">(AA342-AA341)/AA341</f>
        <v>#DIV/0!</v>
      </c>
      <c r="AK342" s="69"/>
      <c r="AL342" s="69" t="e">
        <f t="shared" ref="AL342:AL343" si="763">(AC342-AC341)/AC341</f>
        <v>#DIV/0!</v>
      </c>
      <c r="AM342" s="69"/>
      <c r="AN342" s="69" t="e">
        <f t="shared" ref="AN342:AN343" si="764">(AD342-AD341)/AD341</f>
        <v>#DIV/0!</v>
      </c>
      <c r="AP342" s="56"/>
      <c r="AU342" t="s">
        <v>101</v>
      </c>
      <c r="BA342" t="s">
        <v>101</v>
      </c>
      <c r="BD342" s="152"/>
    </row>
    <row r="343" spans="24:56" x14ac:dyDescent="0.25">
      <c r="X343" t="s">
        <v>112</v>
      </c>
      <c r="Y343">
        <v>2009</v>
      </c>
      <c r="Z343" t="s">
        <v>211</v>
      </c>
      <c r="AA343">
        <v>1833</v>
      </c>
      <c r="AB343">
        <v>3342.6</v>
      </c>
      <c r="AC343">
        <v>6</v>
      </c>
      <c r="AD343">
        <v>659</v>
      </c>
      <c r="AF343" s="71">
        <f>AA343-AA342</f>
        <v>216</v>
      </c>
      <c r="AG343" s="71">
        <f t="shared" ref="AG343" si="765">AB343-AB342</f>
        <v>108.40000000000009</v>
      </c>
      <c r="AH343" s="71">
        <f t="shared" ref="AH343" si="766">AC343-AC342</f>
        <v>-6</v>
      </c>
      <c r="AI343" s="71">
        <f t="shared" ref="AI343" si="767">AD343-AD342</f>
        <v>41</v>
      </c>
      <c r="AJ343" s="69">
        <f t="shared" si="762"/>
        <v>0.13358070500927643</v>
      </c>
      <c r="AK343" s="69">
        <f t="shared" ref="AK343" si="768">(AB343-AB342)/AB342</f>
        <v>3.3516789314204473E-2</v>
      </c>
      <c r="AL343" s="69">
        <f t="shared" si="763"/>
        <v>-0.5</v>
      </c>
      <c r="AM343" s="69"/>
      <c r="AN343" s="69">
        <f t="shared" si="764"/>
        <v>6.6343042071197414E-2</v>
      </c>
      <c r="AP343" s="56">
        <f t="shared" si="761"/>
        <v>0.25091040889383626</v>
      </c>
      <c r="AQ343">
        <f>(AB343-AB342)/(AA343-AA342)</f>
        <v>0.50185185185185233</v>
      </c>
      <c r="AR343">
        <f>(AB343-AB342)/(AC343-AC342)</f>
        <v>-18.066666666666681</v>
      </c>
      <c r="AS343">
        <f>(AB343-AB342)/(AD343-AD342)</f>
        <v>2.6439024390243926</v>
      </c>
      <c r="AU343" t="s">
        <v>101</v>
      </c>
      <c r="BA343" t="s">
        <v>101</v>
      </c>
      <c r="BD343" s="152">
        <f t="shared" si="734"/>
        <v>3.3516789314204473E-2</v>
      </c>
    </row>
    <row r="344" spans="24:56" x14ac:dyDescent="0.25">
      <c r="X344" t="s">
        <v>113</v>
      </c>
      <c r="Y344">
        <v>1989</v>
      </c>
      <c r="Z344" t="s">
        <v>211</v>
      </c>
      <c r="AA344">
        <v>604</v>
      </c>
      <c r="AC344">
        <v>120</v>
      </c>
      <c r="AD344">
        <v>300</v>
      </c>
      <c r="AF344" s="41"/>
      <c r="AG344" s="41"/>
      <c r="AH344" s="41"/>
      <c r="AI344" s="41"/>
      <c r="AP344" s="1"/>
      <c r="AR344" s="1"/>
      <c r="AS344" s="1"/>
      <c r="AU344" t="s">
        <v>102</v>
      </c>
      <c r="BA344" t="s">
        <v>102</v>
      </c>
    </row>
    <row r="345" spans="24:56" x14ac:dyDescent="0.25">
      <c r="X345" t="s">
        <v>113</v>
      </c>
      <c r="Y345">
        <v>1999</v>
      </c>
      <c r="Z345" t="s">
        <v>211</v>
      </c>
      <c r="AA345">
        <v>582.5</v>
      </c>
      <c r="AB345">
        <v>131</v>
      </c>
      <c r="AC345">
        <v>136</v>
      </c>
      <c r="AD345">
        <v>317.5</v>
      </c>
      <c r="AF345" s="70"/>
      <c r="AG345" s="70"/>
      <c r="AH345" s="70"/>
      <c r="AI345" s="70"/>
      <c r="AJ345" s="69">
        <f>(AA345-AA344)/AA344</f>
        <v>-3.5596026490066227E-2</v>
      </c>
      <c r="AK345" s="69"/>
      <c r="AL345" s="69">
        <f t="shared" ref="AL345:AL346" si="769">(AC345-AC344)/AC344</f>
        <v>0.13333333333333333</v>
      </c>
      <c r="AM345" s="69"/>
      <c r="AN345" s="69">
        <f t="shared" ref="AN345:AN346" si="770">(AD345-AD344)/AD344</f>
        <v>5.8333333333333334E-2</v>
      </c>
      <c r="AU345" t="s">
        <v>102</v>
      </c>
      <c r="BA345" t="s">
        <v>102</v>
      </c>
      <c r="BD345" s="152"/>
    </row>
    <row r="346" spans="24:56" x14ac:dyDescent="0.25">
      <c r="X346" t="s">
        <v>113</v>
      </c>
      <c r="Y346">
        <v>2009</v>
      </c>
      <c r="Z346" t="s">
        <v>211</v>
      </c>
      <c r="AA346">
        <v>688</v>
      </c>
      <c r="AB346">
        <v>136.82</v>
      </c>
      <c r="AC346">
        <v>143</v>
      </c>
      <c r="AD346">
        <v>400</v>
      </c>
      <c r="AF346" s="71">
        <f>AA346-AA345</f>
        <v>105.5</v>
      </c>
      <c r="AG346" s="71">
        <f t="shared" ref="AG346" si="771">AB346-AB345</f>
        <v>5.8199999999999932</v>
      </c>
      <c r="AH346" s="71">
        <f t="shared" ref="AH346" si="772">AC346-AC345</f>
        <v>7</v>
      </c>
      <c r="AI346" s="71">
        <f t="shared" ref="AI346" si="773">AD346-AD345</f>
        <v>82.5</v>
      </c>
      <c r="AJ346" s="69">
        <f>(AA346-AA345)/AA345</f>
        <v>0.18111587982832619</v>
      </c>
      <c r="AK346" s="69">
        <f t="shared" ref="AK346" si="774">(AB346-AB345)/AB345</f>
        <v>4.4427480916030479E-2</v>
      </c>
      <c r="AL346" s="69">
        <f t="shared" si="769"/>
        <v>5.1470588235294115E-2</v>
      </c>
      <c r="AM346" s="69"/>
      <c r="AN346" s="69">
        <f t="shared" si="770"/>
        <v>0.25984251968503935</v>
      </c>
      <c r="AP346" s="56">
        <f>AK346/AJ346</f>
        <v>0.24529865055533415</v>
      </c>
      <c r="AQ346">
        <f>(AB346-AB345)/(AA346-AA345)</f>
        <v>5.516587677725112E-2</v>
      </c>
      <c r="AR346">
        <f>(AB346-AB345)/(AC346-AC345)</f>
        <v>0.83142857142857041</v>
      </c>
      <c r="AS346">
        <f>(AB346-AB345)/(AD346-AD345)</f>
        <v>7.0545454545454467E-2</v>
      </c>
      <c r="AU346" t="s">
        <v>102</v>
      </c>
      <c r="AV346">
        <v>0.24529865055533415</v>
      </c>
      <c r="AW346">
        <v>5.516587677725112E-2</v>
      </c>
      <c r="AX346">
        <v>0.83142857142857041</v>
      </c>
      <c r="AY346">
        <v>7.0545454545454467E-2</v>
      </c>
      <c r="BA346" t="s">
        <v>102</v>
      </c>
      <c r="BD346" s="152">
        <f t="shared" si="734"/>
        <v>4.4427480916030479E-2</v>
      </c>
    </row>
    <row r="347" spans="24:56" x14ac:dyDescent="0.25">
      <c r="X347" t="s">
        <v>235</v>
      </c>
      <c r="Y347">
        <v>1989</v>
      </c>
      <c r="Z347" t="s">
        <v>211</v>
      </c>
      <c r="AA347">
        <v>2305</v>
      </c>
      <c r="AC347">
        <v>4</v>
      </c>
      <c r="AD347">
        <v>2000</v>
      </c>
      <c r="AF347" s="41"/>
      <c r="AG347" s="41"/>
      <c r="AH347" s="41"/>
      <c r="AI347" s="41"/>
      <c r="AP347" s="56"/>
      <c r="AR347" s="1"/>
      <c r="AS347" s="1"/>
      <c r="AU347" t="s">
        <v>103</v>
      </c>
      <c r="BA347" t="s">
        <v>103</v>
      </c>
    </row>
    <row r="348" spans="24:56" x14ac:dyDescent="0.25">
      <c r="X348" t="s">
        <v>235</v>
      </c>
      <c r="Y348">
        <v>1999</v>
      </c>
      <c r="Z348" t="s">
        <v>211</v>
      </c>
      <c r="AA348">
        <v>2329</v>
      </c>
      <c r="AB348">
        <v>41.8</v>
      </c>
      <c r="AC348">
        <v>4</v>
      </c>
      <c r="AD348">
        <v>2000</v>
      </c>
      <c r="AF348" s="70"/>
      <c r="AG348" s="70"/>
      <c r="AH348" s="70"/>
      <c r="AI348" s="70"/>
      <c r="AJ348" s="69">
        <f>(AA348-AA347)/AA347</f>
        <v>1.0412147505422993E-2</v>
      </c>
      <c r="AK348" s="69"/>
      <c r="AL348" s="69">
        <f t="shared" ref="AL348:AL349" si="775">(AC348-AC347)/AC347</f>
        <v>0</v>
      </c>
      <c r="AM348" s="69"/>
      <c r="AN348" s="69">
        <f t="shared" ref="AN348:AN349" si="776">(AD348-AD347)/AD347</f>
        <v>0</v>
      </c>
      <c r="AP348" s="56"/>
      <c r="AU348" t="s">
        <v>103</v>
      </c>
      <c r="BA348" t="s">
        <v>103</v>
      </c>
      <c r="BD348" s="152"/>
    </row>
    <row r="349" spans="24:56" x14ac:dyDescent="0.25">
      <c r="X349" t="s">
        <v>235</v>
      </c>
      <c r="Y349">
        <v>2009</v>
      </c>
      <c r="Z349" t="s">
        <v>211</v>
      </c>
      <c r="AA349">
        <v>2339</v>
      </c>
      <c r="AB349">
        <v>43.8</v>
      </c>
      <c r="AC349">
        <v>4</v>
      </c>
      <c r="AD349">
        <v>2000</v>
      </c>
      <c r="AF349" s="71">
        <f>AA349-AA348</f>
        <v>10</v>
      </c>
      <c r="AG349" s="71">
        <f t="shared" ref="AG349" si="777">AB349-AB348</f>
        <v>2</v>
      </c>
      <c r="AH349" s="71">
        <f t="shared" ref="AH349" si="778">AC349-AC348</f>
        <v>0</v>
      </c>
      <c r="AI349" s="71">
        <f t="shared" ref="AI349" si="779">AD349-AD348</f>
        <v>0</v>
      </c>
      <c r="AJ349" s="69">
        <f>(AA349-AA348)/AA348</f>
        <v>4.2936882782310002E-3</v>
      </c>
      <c r="AK349" s="69">
        <f t="shared" ref="AK349" si="780">(AB349-AB348)/AB348</f>
        <v>4.784688995215311E-2</v>
      </c>
      <c r="AL349" s="69">
        <f t="shared" si="775"/>
        <v>0</v>
      </c>
      <c r="AM349" s="69"/>
      <c r="AN349" s="69">
        <f t="shared" si="776"/>
        <v>0</v>
      </c>
      <c r="AP349" s="56">
        <f t="shared" si="761"/>
        <v>11.14354066985646</v>
      </c>
      <c r="AQ349">
        <f>(AB349-AB348)/(AA349-AA348)</f>
        <v>0.2</v>
      </c>
      <c r="AU349" t="s">
        <v>103</v>
      </c>
      <c r="AV349">
        <v>11.14354066985646</v>
      </c>
      <c r="AW349">
        <v>0.2</v>
      </c>
      <c r="BA349" t="s">
        <v>103</v>
      </c>
      <c r="BD349" s="152">
        <f t="shared" si="734"/>
        <v>4.784688995215311E-2</v>
      </c>
    </row>
    <row r="350" spans="24:56" x14ac:dyDescent="0.25">
      <c r="X350" t="s">
        <v>236</v>
      </c>
      <c r="Y350">
        <v>1989</v>
      </c>
      <c r="Z350" t="s">
        <v>211</v>
      </c>
      <c r="AA350">
        <v>2600</v>
      </c>
      <c r="AC350">
        <v>200</v>
      </c>
      <c r="AD350">
        <v>2000</v>
      </c>
      <c r="AF350" s="41"/>
      <c r="AG350" s="41"/>
      <c r="AH350" s="41"/>
      <c r="AI350" s="41"/>
      <c r="AP350" s="56"/>
      <c r="AQ350" s="1"/>
      <c r="AR350" s="1"/>
      <c r="AS350" s="1"/>
      <c r="AU350" t="s">
        <v>104</v>
      </c>
      <c r="BA350" t="s">
        <v>104</v>
      </c>
    </row>
    <row r="351" spans="24:56" x14ac:dyDescent="0.25">
      <c r="X351" t="s">
        <v>236</v>
      </c>
      <c r="Y351">
        <v>1999</v>
      </c>
      <c r="Z351" t="s">
        <v>211</v>
      </c>
      <c r="AA351">
        <v>2570</v>
      </c>
      <c r="AB351">
        <v>4659</v>
      </c>
      <c r="AC351">
        <v>190</v>
      </c>
      <c r="AD351">
        <v>2000</v>
      </c>
      <c r="AF351" s="70"/>
      <c r="AG351" s="70"/>
      <c r="AH351" s="70"/>
      <c r="AI351" s="70"/>
      <c r="AJ351" s="69">
        <f t="shared" ref="AJ351:AJ352" si="781">(AA351-AA350)/AA350</f>
        <v>-1.1538461538461539E-2</v>
      </c>
      <c r="AK351" s="69"/>
      <c r="AL351" s="69">
        <f t="shared" ref="AL351:AL352" si="782">(AC351-AC350)/AC350</f>
        <v>-0.05</v>
      </c>
      <c r="AM351" s="69"/>
      <c r="AN351" s="69">
        <f t="shared" ref="AN351:AN352" si="783">(AD351-AD350)/AD350</f>
        <v>0</v>
      </c>
      <c r="AP351" s="56"/>
      <c r="AU351" t="s">
        <v>104</v>
      </c>
      <c r="BA351" t="s">
        <v>104</v>
      </c>
      <c r="BD351" s="152"/>
    </row>
    <row r="352" spans="24:56" x14ac:dyDescent="0.25">
      <c r="X352" t="s">
        <v>236</v>
      </c>
      <c r="Y352">
        <v>2009</v>
      </c>
      <c r="Z352" t="s">
        <v>211</v>
      </c>
      <c r="AA352">
        <v>2610</v>
      </c>
      <c r="AB352">
        <v>4359</v>
      </c>
      <c r="AC352">
        <v>210</v>
      </c>
      <c r="AD352">
        <v>2000</v>
      </c>
      <c r="AF352" s="71">
        <f>AA352-AA351</f>
        <v>40</v>
      </c>
      <c r="AG352" s="71">
        <f t="shared" ref="AG352" si="784">AB352-AB351</f>
        <v>-300</v>
      </c>
      <c r="AH352" s="71">
        <f t="shared" ref="AH352" si="785">AC352-AC351</f>
        <v>20</v>
      </c>
      <c r="AI352" s="71">
        <f t="shared" ref="AI352" si="786">AD352-AD351</f>
        <v>0</v>
      </c>
      <c r="AJ352" s="69">
        <f t="shared" si="781"/>
        <v>1.556420233463035E-2</v>
      </c>
      <c r="AK352" s="69">
        <f t="shared" ref="AK352" si="787">(AB352-AB351)/AB351</f>
        <v>-6.4391500321957507E-2</v>
      </c>
      <c r="AL352" s="69">
        <f t="shared" si="782"/>
        <v>0.10526315789473684</v>
      </c>
      <c r="AM352" s="69"/>
      <c r="AN352" s="69">
        <f t="shared" si="783"/>
        <v>0</v>
      </c>
      <c r="AP352" s="56">
        <f t="shared" si="761"/>
        <v>-4.1371538956857696</v>
      </c>
      <c r="AQ352">
        <f>(AB352-AB351)/(AA352-AA351)</f>
        <v>-7.5</v>
      </c>
      <c r="AR352">
        <f>(AB352-AB351)/(AC352-AC351)</f>
        <v>-15</v>
      </c>
      <c r="AU352" t="s">
        <v>104</v>
      </c>
      <c r="AV352">
        <v>-4.1371538956857696</v>
      </c>
      <c r="AW352">
        <v>-7.5</v>
      </c>
      <c r="AX352">
        <v>-15</v>
      </c>
      <c r="BA352" t="s">
        <v>104</v>
      </c>
      <c r="BB352">
        <v>-4.1371538956857696</v>
      </c>
      <c r="BC352">
        <v>-7.5</v>
      </c>
      <c r="BD352" s="152">
        <f t="shared" si="734"/>
        <v>-6.4391500321957507E-2</v>
      </c>
    </row>
    <row r="353" spans="24:56" x14ac:dyDescent="0.25">
      <c r="X353" t="s">
        <v>114</v>
      </c>
      <c r="Y353">
        <v>1989</v>
      </c>
      <c r="Z353" t="s">
        <v>211</v>
      </c>
      <c r="AA353">
        <v>15445</v>
      </c>
      <c r="AC353">
        <v>340</v>
      </c>
      <c r="AD353">
        <v>13300</v>
      </c>
      <c r="AF353" s="41"/>
      <c r="AG353" s="41"/>
      <c r="AH353" s="41"/>
      <c r="AI353" s="41"/>
      <c r="AP353" s="1"/>
      <c r="AR353" s="1"/>
      <c r="AS353" s="1"/>
      <c r="AU353" t="s">
        <v>105</v>
      </c>
      <c r="BA353" t="s">
        <v>105</v>
      </c>
    </row>
    <row r="354" spans="24:56" x14ac:dyDescent="0.25">
      <c r="X354" t="s">
        <v>114</v>
      </c>
      <c r="Y354">
        <v>1999</v>
      </c>
      <c r="Z354" t="s">
        <v>211</v>
      </c>
      <c r="AA354">
        <v>15450</v>
      </c>
      <c r="AB354">
        <v>217</v>
      </c>
      <c r="AC354">
        <v>335</v>
      </c>
      <c r="AD354">
        <v>13300</v>
      </c>
      <c r="AF354" s="70"/>
      <c r="AG354" s="70"/>
      <c r="AH354" s="70"/>
      <c r="AI354" s="70"/>
      <c r="AJ354" s="69">
        <f t="shared" ref="AJ354:AJ355" si="788">(AA354-AA353)/AA353</f>
        <v>3.2372936225315638E-4</v>
      </c>
      <c r="AK354" s="69"/>
      <c r="AL354" s="69">
        <f t="shared" ref="AL354:AL355" si="789">(AC354-AC353)/AC353</f>
        <v>-1.4705882352941176E-2</v>
      </c>
      <c r="AM354" s="69"/>
      <c r="AN354" s="69"/>
      <c r="AU354" t="s">
        <v>105</v>
      </c>
      <c r="BA354" t="s">
        <v>105</v>
      </c>
      <c r="BD354" s="152"/>
    </row>
    <row r="355" spans="24:56" x14ac:dyDescent="0.25">
      <c r="X355" t="s">
        <v>114</v>
      </c>
      <c r="Y355">
        <v>2009</v>
      </c>
      <c r="Z355" t="s">
        <v>211</v>
      </c>
      <c r="AA355">
        <v>15550</v>
      </c>
      <c r="AB355">
        <v>217</v>
      </c>
      <c r="AC355">
        <v>300</v>
      </c>
      <c r="AD355">
        <v>13500</v>
      </c>
      <c r="AF355" s="71">
        <f>AA355-AA354</f>
        <v>100</v>
      </c>
      <c r="AG355" s="71">
        <f t="shared" ref="AG355" si="790">AB355-AB354</f>
        <v>0</v>
      </c>
      <c r="AH355" s="71">
        <f t="shared" ref="AH355" si="791">AC355-AC354</f>
        <v>-35</v>
      </c>
      <c r="AI355" s="71">
        <f t="shared" ref="AI355" si="792">AD355-AD354</f>
        <v>200</v>
      </c>
      <c r="AJ355" s="69">
        <f t="shared" si="788"/>
        <v>6.4724919093851136E-3</v>
      </c>
      <c r="AK355" s="69">
        <f t="shared" ref="AK355" si="793">(AB355-AB354)/AB354</f>
        <v>0</v>
      </c>
      <c r="AL355" s="69">
        <f t="shared" si="789"/>
        <v>-0.1044776119402985</v>
      </c>
      <c r="AM355" s="69"/>
      <c r="AN355" s="69"/>
      <c r="AP355" s="56">
        <f>AK355/AJ355</f>
        <v>0</v>
      </c>
      <c r="AQ355">
        <f>(AB355-AB354)/(AA355-AA354)</f>
        <v>0</v>
      </c>
      <c r="AR355">
        <f>(AB355-AB354)/(AC355-AC354)</f>
        <v>0</v>
      </c>
      <c r="AS355">
        <f>(AB355-AB354)/(AD355-AD354)</f>
        <v>0</v>
      </c>
      <c r="AU355" t="s">
        <v>105</v>
      </c>
      <c r="BA355" t="s">
        <v>105</v>
      </c>
      <c r="BD355" s="152">
        <f t="shared" si="734"/>
        <v>0</v>
      </c>
    </row>
    <row r="356" spans="24:56" x14ac:dyDescent="0.25">
      <c r="X356" t="s">
        <v>115</v>
      </c>
      <c r="Y356">
        <v>1989</v>
      </c>
      <c r="Z356" t="s">
        <v>211</v>
      </c>
      <c r="AA356">
        <v>8</v>
      </c>
      <c r="AD356">
        <v>4</v>
      </c>
      <c r="AF356" s="41"/>
      <c r="AG356" s="41"/>
      <c r="AH356" s="41"/>
      <c r="AI356" s="41"/>
      <c r="AP356" s="56"/>
      <c r="AR356" s="1"/>
      <c r="AS356" s="1"/>
      <c r="AU356" t="s">
        <v>234</v>
      </c>
      <c r="BA356" t="s">
        <v>234</v>
      </c>
    </row>
    <row r="357" spans="24:56" x14ac:dyDescent="0.25">
      <c r="X357" t="s">
        <v>115</v>
      </c>
      <c r="Y357">
        <v>1999</v>
      </c>
      <c r="Z357" t="s">
        <v>211</v>
      </c>
      <c r="AA357">
        <v>7</v>
      </c>
      <c r="AB357">
        <v>6.9</v>
      </c>
      <c r="AD357">
        <v>3</v>
      </c>
      <c r="AF357" s="70"/>
      <c r="AG357" s="70"/>
      <c r="AH357" s="70"/>
      <c r="AI357" s="70"/>
      <c r="AJ357" s="69">
        <f t="shared" ref="AJ357:AJ358" si="794">(AA357-AA356)/AA356</f>
        <v>-0.125</v>
      </c>
      <c r="AK357" s="69"/>
      <c r="AL357" s="69"/>
      <c r="AM357" s="69"/>
      <c r="AN357" s="69">
        <f t="shared" ref="AN357:AN358" si="795">(AD357-AD356)/AD356</f>
        <v>-0.25</v>
      </c>
      <c r="AP357" s="56"/>
      <c r="AU357" t="s">
        <v>234</v>
      </c>
      <c r="BA357" t="s">
        <v>234</v>
      </c>
      <c r="BD357" s="152"/>
    </row>
    <row r="358" spans="24:56" x14ac:dyDescent="0.25">
      <c r="X358" t="s">
        <v>115</v>
      </c>
      <c r="Y358">
        <v>2009</v>
      </c>
      <c r="Z358" t="s">
        <v>211</v>
      </c>
      <c r="AA358">
        <v>6.5</v>
      </c>
      <c r="AB358">
        <v>6.9</v>
      </c>
      <c r="AD358">
        <v>3</v>
      </c>
      <c r="AF358" s="71">
        <f>AA358-AA357</f>
        <v>-0.5</v>
      </c>
      <c r="AG358" s="71">
        <f t="shared" ref="AG358" si="796">AB358-AB357</f>
        <v>0</v>
      </c>
      <c r="AH358" s="71">
        <f t="shared" ref="AH358" si="797">AC358-AC357</f>
        <v>0</v>
      </c>
      <c r="AI358" s="71">
        <f t="shared" ref="AI358" si="798">AD358-AD357</f>
        <v>0</v>
      </c>
      <c r="AJ358" s="69">
        <f t="shared" si="794"/>
        <v>-7.1428571428571425E-2</v>
      </c>
      <c r="AK358" s="69">
        <f t="shared" ref="AK358" si="799">(AB358-AB357)/AB357</f>
        <v>0</v>
      </c>
      <c r="AL358" s="69"/>
      <c r="AM358" s="69"/>
      <c r="AN358" s="69">
        <f t="shared" si="795"/>
        <v>0</v>
      </c>
      <c r="AP358" s="56">
        <f t="shared" ref="AP358:AP370" si="800">AK358/AJ358</f>
        <v>0</v>
      </c>
      <c r="AQ358">
        <f>(AB358-AB357)/(AA358-AA357)</f>
        <v>0</v>
      </c>
      <c r="AU358" t="s">
        <v>234</v>
      </c>
      <c r="BA358" t="s">
        <v>234</v>
      </c>
      <c r="BD358" s="152">
        <f t="shared" si="734"/>
        <v>0</v>
      </c>
    </row>
    <row r="359" spans="24:56" x14ac:dyDescent="0.25">
      <c r="X359" t="s">
        <v>237</v>
      </c>
      <c r="Y359">
        <v>1989</v>
      </c>
      <c r="Z359" t="s">
        <v>211</v>
      </c>
      <c r="AF359" s="41"/>
      <c r="AG359" s="41"/>
      <c r="AH359" s="41"/>
      <c r="AI359" s="41"/>
      <c r="AP359" s="56"/>
      <c r="AQ359" s="1"/>
      <c r="AR359" s="1"/>
      <c r="AS359" s="1"/>
      <c r="AU359" t="s">
        <v>106</v>
      </c>
      <c r="BA359" t="s">
        <v>106</v>
      </c>
    </row>
    <row r="360" spans="24:56" x14ac:dyDescent="0.25">
      <c r="X360" t="s">
        <v>237</v>
      </c>
      <c r="Y360">
        <v>1999</v>
      </c>
      <c r="Z360" t="s">
        <v>211</v>
      </c>
      <c r="AA360">
        <v>3496</v>
      </c>
      <c r="AB360">
        <v>2012.5</v>
      </c>
      <c r="AC360">
        <v>43</v>
      </c>
      <c r="AD360">
        <v>500</v>
      </c>
      <c r="AF360" s="70"/>
      <c r="AG360" s="70"/>
      <c r="AH360" s="70"/>
      <c r="AI360" s="70"/>
      <c r="AJ360" s="69" t="e">
        <f t="shared" ref="AJ360:AJ361" si="801">(AA360-AA359)/AA359</f>
        <v>#DIV/0!</v>
      </c>
      <c r="AK360" s="69"/>
      <c r="AL360" s="69" t="e">
        <f t="shared" ref="AL360:AL361" si="802">(AC360-AC359)/AC359</f>
        <v>#DIV/0!</v>
      </c>
      <c r="AM360" s="69"/>
      <c r="AN360" s="69" t="e">
        <f t="shared" ref="AN360:AN361" si="803">(AD360-AD359)/AD359</f>
        <v>#DIV/0!</v>
      </c>
      <c r="AP360" s="56"/>
      <c r="AU360" t="s">
        <v>106</v>
      </c>
      <c r="BA360" t="s">
        <v>106</v>
      </c>
      <c r="BD360" s="152"/>
    </row>
    <row r="361" spans="24:56" x14ac:dyDescent="0.25">
      <c r="X361" t="s">
        <v>237</v>
      </c>
      <c r="Y361">
        <v>2009</v>
      </c>
      <c r="Z361" t="s">
        <v>211</v>
      </c>
      <c r="AA361">
        <v>2689</v>
      </c>
      <c r="AB361">
        <v>2152.1999999999998</v>
      </c>
      <c r="AC361">
        <v>27.7</v>
      </c>
      <c r="AD361">
        <v>607.6</v>
      </c>
      <c r="AF361" s="71">
        <f>AA361-AA360</f>
        <v>-807</v>
      </c>
      <c r="AG361" s="71">
        <f t="shared" ref="AG361" si="804">AB361-AB360</f>
        <v>139.69999999999982</v>
      </c>
      <c r="AH361" s="71">
        <f t="shared" ref="AH361" si="805">AC361-AC360</f>
        <v>-15.3</v>
      </c>
      <c r="AI361" s="71">
        <f t="shared" ref="AI361" si="806">AD361-AD360</f>
        <v>107.60000000000002</v>
      </c>
      <c r="AJ361" s="69">
        <f t="shared" si="801"/>
        <v>-0.23083524027459953</v>
      </c>
      <c r="AK361" s="69">
        <f t="shared" ref="AK361" si="807">(AB361-AB360)/AB360</f>
        <v>6.9416149068322885E-2</v>
      </c>
      <c r="AL361" s="69">
        <f t="shared" si="802"/>
        <v>-0.35581395348837214</v>
      </c>
      <c r="AM361" s="69"/>
      <c r="AN361" s="69">
        <f t="shared" si="803"/>
        <v>0.21520000000000006</v>
      </c>
      <c r="AP361" s="56">
        <f t="shared" si="800"/>
        <v>-0.30071729509647682</v>
      </c>
      <c r="AQ361">
        <f>(AB361-AB360)/(AA361-AA360)</f>
        <v>-0.17311028500619557</v>
      </c>
      <c r="AR361">
        <f>(AB361-AB360)/(AC361-AC360)</f>
        <v>-9.1307189542483531</v>
      </c>
      <c r="AS361">
        <f>(AB361-AB360)/(AD361-AD360)</f>
        <v>1.2983271375464664</v>
      </c>
      <c r="AU361" t="s">
        <v>106</v>
      </c>
      <c r="BA361" t="s">
        <v>106</v>
      </c>
      <c r="BD361" s="152">
        <f t="shared" si="734"/>
        <v>6.9416149068322885E-2</v>
      </c>
    </row>
    <row r="362" spans="24:56" x14ac:dyDescent="0.25">
      <c r="X362" t="s">
        <v>116</v>
      </c>
      <c r="Y362">
        <v>1989</v>
      </c>
      <c r="Z362" t="s">
        <v>211</v>
      </c>
      <c r="AF362" s="41"/>
      <c r="AG362" s="41"/>
      <c r="AH362" s="41"/>
      <c r="AI362" s="41"/>
      <c r="AP362" s="1"/>
      <c r="AR362" s="1"/>
      <c r="AS362" s="1"/>
      <c r="AU362" t="s">
        <v>107</v>
      </c>
      <c r="BA362" t="s">
        <v>107</v>
      </c>
    </row>
    <row r="363" spans="24:56" x14ac:dyDescent="0.25">
      <c r="X363" t="s">
        <v>116</v>
      </c>
      <c r="Y363">
        <v>1999</v>
      </c>
      <c r="Z363" t="s">
        <v>211</v>
      </c>
      <c r="AF363" s="70"/>
      <c r="AG363" s="70"/>
      <c r="AH363" s="70"/>
      <c r="AI363" s="70"/>
      <c r="AJ363" s="69" t="e">
        <f>(AA363-AA362)/AA362</f>
        <v>#DIV/0!</v>
      </c>
      <c r="AK363" s="69"/>
      <c r="AL363" s="69" t="e">
        <f t="shared" ref="AL363:AL364" si="808">(AC363-AC362)/AC362</f>
        <v>#DIV/0!</v>
      </c>
      <c r="AM363" s="69"/>
      <c r="AN363" s="69" t="e">
        <f t="shared" ref="AN363:AN364" si="809">(AD363-AD362)/AD362</f>
        <v>#DIV/0!</v>
      </c>
      <c r="AU363" t="s">
        <v>107</v>
      </c>
      <c r="BA363" t="s">
        <v>107</v>
      </c>
      <c r="BD363" s="152"/>
    </row>
    <row r="364" spans="24:56" x14ac:dyDescent="0.25">
      <c r="X364" t="s">
        <v>116</v>
      </c>
      <c r="Y364">
        <v>2009</v>
      </c>
      <c r="Z364" t="s">
        <v>211</v>
      </c>
      <c r="AA364">
        <v>131</v>
      </c>
      <c r="AB364">
        <v>86.75</v>
      </c>
      <c r="AC364">
        <v>2</v>
      </c>
      <c r="AD364">
        <v>67</v>
      </c>
      <c r="AF364" s="71">
        <f>AA364-AA363</f>
        <v>131</v>
      </c>
      <c r="AG364" s="71">
        <f t="shared" ref="AG364" si="810">AB364-AB363</f>
        <v>86.75</v>
      </c>
      <c r="AH364" s="71">
        <f t="shared" ref="AH364" si="811">AC364-AC363</f>
        <v>2</v>
      </c>
      <c r="AI364" s="71">
        <f t="shared" ref="AI364" si="812">AD364-AD363</f>
        <v>67</v>
      </c>
      <c r="AJ364" s="69" t="e">
        <f>(AA364-AA363)/AA363</f>
        <v>#DIV/0!</v>
      </c>
      <c r="AK364" s="69" t="e">
        <f t="shared" ref="AK364" si="813">(AB364-AB363)/AB363</f>
        <v>#DIV/0!</v>
      </c>
      <c r="AL364" s="69" t="e">
        <f t="shared" si="808"/>
        <v>#DIV/0!</v>
      </c>
      <c r="AM364" s="69"/>
      <c r="AN364" s="69" t="e">
        <f t="shared" si="809"/>
        <v>#DIV/0!</v>
      </c>
      <c r="AP364" s="56"/>
      <c r="AQ364">
        <f>(AB364-AB363)/(AA364-AA363)</f>
        <v>0.66221374045801529</v>
      </c>
      <c r="AR364">
        <f>(AB364-AB363)/(AC364-AC363)</f>
        <v>43.375</v>
      </c>
      <c r="AS364">
        <f>(AB364-AB363)/(AD364-AD363)</f>
        <v>1.294776119402985</v>
      </c>
      <c r="AU364" t="s">
        <v>107</v>
      </c>
      <c r="BA364" t="s">
        <v>107</v>
      </c>
      <c r="BD364" s="152"/>
    </row>
    <row r="365" spans="24:56" x14ac:dyDescent="0.25">
      <c r="X365" t="s">
        <v>238</v>
      </c>
      <c r="Y365">
        <v>1989</v>
      </c>
      <c r="Z365" t="s">
        <v>211</v>
      </c>
      <c r="AA365">
        <v>36295</v>
      </c>
      <c r="AC365">
        <v>585</v>
      </c>
      <c r="AD365">
        <v>33000</v>
      </c>
      <c r="AF365" s="41"/>
      <c r="AG365" s="41"/>
      <c r="AH365" s="41"/>
      <c r="AI365" s="41"/>
      <c r="AP365" s="56"/>
      <c r="AR365" s="1"/>
      <c r="AS365" s="1"/>
      <c r="AU365" t="s">
        <v>108</v>
      </c>
      <c r="BA365" t="s">
        <v>108</v>
      </c>
    </row>
    <row r="366" spans="24:56" x14ac:dyDescent="0.25">
      <c r="X366" t="s">
        <v>238</v>
      </c>
      <c r="Y366">
        <v>1999</v>
      </c>
      <c r="Z366" t="s">
        <v>211</v>
      </c>
      <c r="AA366">
        <v>39500</v>
      </c>
      <c r="AB366">
        <v>13179</v>
      </c>
      <c r="AC366">
        <v>600</v>
      </c>
      <c r="AD366">
        <v>36000</v>
      </c>
      <c r="AF366" s="70"/>
      <c r="AG366" s="70"/>
      <c r="AH366" s="70"/>
      <c r="AI366" s="70"/>
      <c r="AJ366" s="69">
        <f>(AA366-AA365)/AA365</f>
        <v>8.8304174128667867E-2</v>
      </c>
      <c r="AK366" s="69"/>
      <c r="AL366" s="69">
        <f t="shared" ref="AL366:AL367" si="814">(AC366-AC365)/AC365</f>
        <v>2.564102564102564E-2</v>
      </c>
      <c r="AM366" s="69"/>
      <c r="AN366" s="69">
        <f t="shared" ref="AN366:AN367" si="815">(AD366-AD365)/AD365</f>
        <v>9.0909090909090912E-2</v>
      </c>
      <c r="AP366" s="56"/>
      <c r="AU366" t="s">
        <v>108</v>
      </c>
      <c r="BA366" t="s">
        <v>108</v>
      </c>
      <c r="BD366" s="152"/>
    </row>
    <row r="367" spans="24:56" x14ac:dyDescent="0.25">
      <c r="X367" t="s">
        <v>238</v>
      </c>
      <c r="Y367">
        <v>2009</v>
      </c>
      <c r="Z367" t="s">
        <v>211</v>
      </c>
      <c r="AA367">
        <v>40845</v>
      </c>
      <c r="AB367">
        <v>12610</v>
      </c>
      <c r="AC367">
        <v>600</v>
      </c>
      <c r="AD367">
        <v>37295</v>
      </c>
      <c r="AF367" s="71">
        <f>AA367-AA366</f>
        <v>1345</v>
      </c>
      <c r="AG367" s="71">
        <f t="shared" ref="AG367" si="816">AB367-AB366</f>
        <v>-569</v>
      </c>
      <c r="AH367" s="71">
        <f t="shared" ref="AH367" si="817">AC367-AC366</f>
        <v>0</v>
      </c>
      <c r="AI367" s="71">
        <f t="shared" ref="AI367" si="818">AD367-AD366</f>
        <v>1295</v>
      </c>
      <c r="AJ367" s="69">
        <f>(AA367-AA366)/AA366</f>
        <v>3.4050632911392403E-2</v>
      </c>
      <c r="AK367" s="69">
        <f t="shared" ref="AK367" si="819">(AB367-AB366)/AB366</f>
        <v>-4.3174747704681687E-2</v>
      </c>
      <c r="AL367" s="69">
        <f t="shared" si="814"/>
        <v>0</v>
      </c>
      <c r="AM367" s="69"/>
      <c r="AN367" s="69">
        <f t="shared" si="815"/>
        <v>3.5972222222222225E-2</v>
      </c>
      <c r="AP367" s="56">
        <f t="shared" si="800"/>
        <v>-1.2679572745984586</v>
      </c>
      <c r="AQ367">
        <f>(AB367-AB366)/(AA367-AA366)</f>
        <v>-0.42304832713754648</v>
      </c>
      <c r="AS367">
        <f>(AB367-AB366)/(AD367-AD366)</f>
        <v>-0.43938223938223936</v>
      </c>
      <c r="AU367" t="s">
        <v>108</v>
      </c>
      <c r="AV367">
        <v>-1.2679572745984586</v>
      </c>
      <c r="AW367">
        <v>-0.42304832713754648</v>
      </c>
      <c r="AY367">
        <v>-0.43938223938223936</v>
      </c>
      <c r="BA367" t="s">
        <v>108</v>
      </c>
      <c r="BB367">
        <v>-1.2679572745984586</v>
      </c>
      <c r="BC367">
        <v>-0.42304832713754648</v>
      </c>
      <c r="BD367" s="152">
        <f t="shared" si="734"/>
        <v>-4.3174747704681687E-2</v>
      </c>
    </row>
    <row r="368" spans="24:56" x14ac:dyDescent="0.25">
      <c r="X368" t="s">
        <v>117</v>
      </c>
      <c r="Y368">
        <v>1989</v>
      </c>
      <c r="Z368" t="s">
        <v>211</v>
      </c>
      <c r="AA368">
        <v>4165</v>
      </c>
      <c r="AC368">
        <v>125</v>
      </c>
      <c r="AD368">
        <v>1840</v>
      </c>
      <c r="AF368" s="41"/>
      <c r="AG368" s="41"/>
      <c r="AH368" s="41"/>
      <c r="AI368" s="41"/>
      <c r="AP368" s="56"/>
      <c r="AQ368" s="1"/>
      <c r="AR368" s="1"/>
      <c r="AS368" s="1"/>
      <c r="AU368" t="s">
        <v>109</v>
      </c>
      <c r="BA368" t="s">
        <v>109</v>
      </c>
    </row>
    <row r="369" spans="24:56" x14ac:dyDescent="0.25">
      <c r="X369" t="s">
        <v>117</v>
      </c>
      <c r="Y369">
        <v>1999</v>
      </c>
      <c r="Z369" t="s">
        <v>211</v>
      </c>
      <c r="AA369">
        <v>4675</v>
      </c>
      <c r="AB369">
        <v>3599.9</v>
      </c>
      <c r="AC369">
        <v>125</v>
      </c>
      <c r="AD369">
        <v>1850</v>
      </c>
      <c r="AF369" s="70"/>
      <c r="AG369" s="70"/>
      <c r="AH369" s="70"/>
      <c r="AI369" s="70"/>
      <c r="AJ369" s="69">
        <f t="shared" ref="AJ369:AJ370" si="820">(AA369-AA368)/AA368</f>
        <v>0.12244897959183673</v>
      </c>
      <c r="AK369" s="69"/>
      <c r="AL369" s="69">
        <f t="shared" ref="AL369:AL370" si="821">(AC369-AC368)/AC368</f>
        <v>0</v>
      </c>
      <c r="AM369" s="69"/>
      <c r="AN369" s="69">
        <f t="shared" ref="AN369:AN370" si="822">(AD369-AD368)/AD368</f>
        <v>5.434782608695652E-3</v>
      </c>
      <c r="AP369" s="56"/>
      <c r="AU369" t="s">
        <v>109</v>
      </c>
      <c r="BA369" t="s">
        <v>109</v>
      </c>
      <c r="BD369" s="152"/>
    </row>
    <row r="370" spans="24:56" x14ac:dyDescent="0.25">
      <c r="X370" t="s">
        <v>117</v>
      </c>
      <c r="Y370">
        <v>2009</v>
      </c>
      <c r="Z370" t="s">
        <v>211</v>
      </c>
      <c r="AA370">
        <v>5572</v>
      </c>
      <c r="AB370">
        <v>3270</v>
      </c>
      <c r="AC370">
        <v>122</v>
      </c>
      <c r="AD370">
        <v>1850</v>
      </c>
      <c r="AF370" s="71">
        <f>AA370-AA369</f>
        <v>897</v>
      </c>
      <c r="AG370" s="71">
        <f t="shared" ref="AG370" si="823">AB370-AB369</f>
        <v>-329.90000000000009</v>
      </c>
      <c r="AH370" s="71">
        <f t="shared" ref="AH370" si="824">AC370-AC369</f>
        <v>-3</v>
      </c>
      <c r="AI370" s="71">
        <f t="shared" ref="AI370" si="825">AD370-AD369</f>
        <v>0</v>
      </c>
      <c r="AJ370" s="69">
        <f t="shared" si="820"/>
        <v>0.19187165775401069</v>
      </c>
      <c r="AK370" s="69">
        <f t="shared" ref="AK370" si="826">(AB370-AB369)/AB369</f>
        <v>-9.1641434484291254E-2</v>
      </c>
      <c r="AL370" s="69">
        <f t="shared" si="821"/>
        <v>-2.4E-2</v>
      </c>
      <c r="AM370" s="69"/>
      <c r="AN370" s="69">
        <f t="shared" si="822"/>
        <v>0</v>
      </c>
      <c r="AP370" s="56">
        <f t="shared" si="800"/>
        <v>-0.47761840157643437</v>
      </c>
      <c r="AQ370">
        <f>(AB370-AB369)/(AA370-AA369)</f>
        <v>-0.36778149386845049</v>
      </c>
      <c r="AR370">
        <f>(AB370-AB369)/(AC370-AC369)</f>
        <v>109.9666666666667</v>
      </c>
      <c r="AU370" t="s">
        <v>109</v>
      </c>
      <c r="AV370">
        <v>-0.47761840157643437</v>
      </c>
      <c r="AW370">
        <v>-0.36778149386845049</v>
      </c>
      <c r="AX370">
        <v>109.9666666666667</v>
      </c>
      <c r="BA370" t="s">
        <v>109</v>
      </c>
      <c r="BB370">
        <v>-0.47761840157643437</v>
      </c>
      <c r="BC370">
        <v>-0.36778149386845049</v>
      </c>
      <c r="BD370" s="152">
        <f t="shared" si="734"/>
        <v>-9.1641434484291254E-2</v>
      </c>
    </row>
    <row r="371" spans="24:56" x14ac:dyDescent="0.25">
      <c r="X371" t="s">
        <v>118</v>
      </c>
      <c r="Y371">
        <v>1989</v>
      </c>
      <c r="Z371" t="s">
        <v>211</v>
      </c>
      <c r="AA371">
        <v>6974</v>
      </c>
      <c r="AC371">
        <v>5100</v>
      </c>
      <c r="AD371">
        <v>274</v>
      </c>
      <c r="AF371" s="41"/>
      <c r="AG371" s="41"/>
      <c r="AH371" s="41"/>
      <c r="AI371" s="41"/>
      <c r="AP371" s="1"/>
      <c r="AR371" s="1"/>
      <c r="AS371" s="1"/>
      <c r="AU371" t="s">
        <v>110</v>
      </c>
      <c r="BA371" t="s">
        <v>110</v>
      </c>
    </row>
    <row r="372" spans="24:56" x14ac:dyDescent="0.25">
      <c r="X372" t="s">
        <v>118</v>
      </c>
      <c r="Y372">
        <v>1999</v>
      </c>
      <c r="Z372" t="s">
        <v>211</v>
      </c>
      <c r="AA372">
        <v>7890</v>
      </c>
      <c r="AB372">
        <v>21669.5</v>
      </c>
      <c r="AC372">
        <v>5785</v>
      </c>
      <c r="AD372">
        <v>285</v>
      </c>
      <c r="AF372" s="70"/>
      <c r="AG372" s="70"/>
      <c r="AH372" s="70"/>
      <c r="AI372" s="70"/>
      <c r="AJ372" s="69">
        <f>(AA372-AA371)/AA371</f>
        <v>0.13134499569830801</v>
      </c>
      <c r="AK372" s="69"/>
      <c r="AL372" s="69">
        <f t="shared" ref="AL372:AL373" si="827">(AC372-AC371)/AC371</f>
        <v>0.13431372549019607</v>
      </c>
      <c r="AM372" s="69"/>
      <c r="AN372" s="69">
        <f t="shared" ref="AN372:AN373" si="828">(AD372-AD371)/AD371</f>
        <v>4.0145985401459854E-2</v>
      </c>
      <c r="AU372" t="s">
        <v>110</v>
      </c>
      <c r="BA372" t="s">
        <v>110</v>
      </c>
      <c r="BD372" s="152"/>
    </row>
    <row r="373" spans="24:56" x14ac:dyDescent="0.25">
      <c r="X373" t="s">
        <v>118</v>
      </c>
      <c r="Y373">
        <v>2009</v>
      </c>
      <c r="Z373" t="s">
        <v>211</v>
      </c>
      <c r="AA373">
        <v>7870</v>
      </c>
      <c r="AB373">
        <v>20542.8</v>
      </c>
      <c r="AC373">
        <v>5785</v>
      </c>
      <c r="AD373">
        <v>285</v>
      </c>
      <c r="AF373" s="71">
        <f>AA373-AA372</f>
        <v>-20</v>
      </c>
      <c r="AG373" s="71">
        <f t="shared" ref="AG373" si="829">AB373-AB372</f>
        <v>-1126.7000000000007</v>
      </c>
      <c r="AH373" s="71">
        <f t="shared" ref="AH373" si="830">AC373-AC372</f>
        <v>0</v>
      </c>
      <c r="AI373" s="71">
        <f t="shared" ref="AI373" si="831">AD373-AD372</f>
        <v>0</v>
      </c>
      <c r="AJ373" s="69">
        <f>(AA373-AA372)/AA372</f>
        <v>-2.5348542458808617E-3</v>
      </c>
      <c r="AK373" s="69">
        <f t="shared" ref="AK373" si="832">(AB373-AB372)/AB372</f>
        <v>-5.1994739149495872E-2</v>
      </c>
      <c r="AL373" s="69">
        <f t="shared" si="827"/>
        <v>0</v>
      </c>
      <c r="AM373" s="69"/>
      <c r="AN373" s="69">
        <f t="shared" si="828"/>
        <v>0</v>
      </c>
      <c r="AP373" s="56">
        <f>AK373/AJ373</f>
        <v>20.511924594476124</v>
      </c>
      <c r="AQ373">
        <f>(AB373-AB372)/(AA373-AA372)</f>
        <v>56.335000000000036</v>
      </c>
      <c r="AU373" t="s">
        <v>110</v>
      </c>
      <c r="AV373">
        <v>20.511924594476124</v>
      </c>
      <c r="AW373">
        <v>56.335000000000036</v>
      </c>
      <c r="BA373" t="s">
        <v>110</v>
      </c>
      <c r="BB373">
        <v>20.511924594476124</v>
      </c>
      <c r="BC373">
        <v>56.335000000000036</v>
      </c>
      <c r="BD373" s="152">
        <f t="shared" si="734"/>
        <v>-5.1994739149495872E-2</v>
      </c>
    </row>
    <row r="374" spans="24:56" x14ac:dyDescent="0.25">
      <c r="X374" t="s">
        <v>239</v>
      </c>
      <c r="Y374">
        <v>1989</v>
      </c>
      <c r="Z374" t="s">
        <v>211</v>
      </c>
      <c r="AA374">
        <v>9</v>
      </c>
      <c r="AC374">
        <v>4</v>
      </c>
      <c r="AD374">
        <v>1</v>
      </c>
      <c r="AF374" s="41"/>
      <c r="AG374" s="41"/>
      <c r="AH374" s="41"/>
      <c r="AI374" s="41"/>
      <c r="AP374" s="56"/>
      <c r="AR374" s="1"/>
      <c r="AS374" s="1"/>
      <c r="AU374" t="s">
        <v>111</v>
      </c>
      <c r="BA374" t="s">
        <v>111</v>
      </c>
    </row>
    <row r="375" spans="24:56" x14ac:dyDescent="0.25">
      <c r="X375" t="s">
        <v>239</v>
      </c>
      <c r="Y375">
        <v>1999</v>
      </c>
      <c r="Z375" t="s">
        <v>211</v>
      </c>
      <c r="AA375">
        <v>9</v>
      </c>
      <c r="AB375">
        <v>0.9</v>
      </c>
      <c r="AC375">
        <v>4</v>
      </c>
      <c r="AD375">
        <v>1</v>
      </c>
      <c r="AF375" s="70"/>
      <c r="AG375" s="70"/>
      <c r="AH375" s="70"/>
      <c r="AI375" s="70"/>
      <c r="AJ375" s="69">
        <f>(AA375-AA374)/AA374</f>
        <v>0</v>
      </c>
      <c r="AK375" s="69"/>
      <c r="AL375" s="69">
        <f t="shared" ref="AL375:AL376" si="833">(AC375-AC374)/AC374</f>
        <v>0</v>
      </c>
      <c r="AM375" s="69"/>
      <c r="AN375" s="69">
        <f t="shared" ref="AN375:AN376" si="834">(AD375-AD374)/AD374</f>
        <v>0</v>
      </c>
      <c r="AP375" s="56"/>
      <c r="AU375" t="s">
        <v>111</v>
      </c>
      <c r="BA375" t="s">
        <v>111</v>
      </c>
      <c r="BD375" s="152"/>
    </row>
    <row r="376" spans="24:56" x14ac:dyDescent="0.25">
      <c r="X376" t="s">
        <v>239</v>
      </c>
      <c r="Y376">
        <v>2009</v>
      </c>
      <c r="Z376" t="s">
        <v>211</v>
      </c>
      <c r="AA376">
        <v>8</v>
      </c>
      <c r="AB376">
        <v>0.9</v>
      </c>
      <c r="AC376">
        <v>3</v>
      </c>
      <c r="AD376">
        <v>1</v>
      </c>
      <c r="AF376" s="71">
        <f>AA376-AA375</f>
        <v>-1</v>
      </c>
      <c r="AG376" s="71">
        <f t="shared" ref="AG376" si="835">AB376-AB375</f>
        <v>0</v>
      </c>
      <c r="AH376" s="71">
        <f t="shared" ref="AH376" si="836">AC376-AC375</f>
        <v>-1</v>
      </c>
      <c r="AI376" s="71">
        <f t="shared" ref="AI376" si="837">AD376-AD375</f>
        <v>0</v>
      </c>
      <c r="AJ376" s="69">
        <f>(AA376-AA375)/AA375</f>
        <v>-0.1111111111111111</v>
      </c>
      <c r="AK376" s="69">
        <f t="shared" ref="AK376" si="838">(AB376-AB375)/AB375</f>
        <v>0</v>
      </c>
      <c r="AL376" s="69">
        <f t="shared" si="833"/>
        <v>-0.25</v>
      </c>
      <c r="AM376" s="69"/>
      <c r="AN376" s="69">
        <f t="shared" si="834"/>
        <v>0</v>
      </c>
      <c r="AP376" s="56">
        <f t="shared" ref="AP376:AP388" si="839">AK376/AJ376</f>
        <v>0</v>
      </c>
      <c r="AQ376">
        <f>(AB376-AB375)/(AA376-AA375)</f>
        <v>0</v>
      </c>
      <c r="AR376">
        <f>(AB376-AB375)/(AC376-AC375)</f>
        <v>0</v>
      </c>
      <c r="AU376" t="s">
        <v>111</v>
      </c>
      <c r="BA376" t="s">
        <v>111</v>
      </c>
      <c r="BD376" s="152">
        <f t="shared" si="734"/>
        <v>0</v>
      </c>
    </row>
    <row r="377" spans="24:56" x14ac:dyDescent="0.25">
      <c r="X377" t="s">
        <v>119</v>
      </c>
      <c r="Y377">
        <v>1989</v>
      </c>
      <c r="Z377" t="s">
        <v>211</v>
      </c>
      <c r="AA377">
        <v>32123</v>
      </c>
      <c r="AC377">
        <v>70</v>
      </c>
      <c r="AD377">
        <v>30000</v>
      </c>
      <c r="AF377" s="41"/>
      <c r="AG377" s="41"/>
      <c r="AH377" s="41"/>
      <c r="AI377" s="41"/>
      <c r="AP377" s="56"/>
      <c r="AQ377" s="1"/>
      <c r="AR377" s="1"/>
      <c r="AS377" s="1"/>
      <c r="AU377" t="s">
        <v>112</v>
      </c>
      <c r="BA377" t="s">
        <v>112</v>
      </c>
    </row>
    <row r="378" spans="24:56" x14ac:dyDescent="0.25">
      <c r="X378" t="s">
        <v>119</v>
      </c>
      <c r="Y378">
        <v>1999</v>
      </c>
      <c r="Z378" t="s">
        <v>211</v>
      </c>
      <c r="AA378">
        <v>37650</v>
      </c>
      <c r="AB378">
        <v>13360.1</v>
      </c>
      <c r="AC378">
        <v>85</v>
      </c>
      <c r="AD378">
        <v>33000</v>
      </c>
      <c r="AF378" s="70"/>
      <c r="AG378" s="70"/>
      <c r="AH378" s="70"/>
      <c r="AI378" s="70"/>
      <c r="AJ378" s="69">
        <f t="shared" ref="AJ378:AJ379" si="840">(AA378-AA377)/AA377</f>
        <v>0.17205740435202191</v>
      </c>
      <c r="AK378" s="69"/>
      <c r="AL378" s="69">
        <f t="shared" ref="AL378:AL379" si="841">(AC378-AC377)/AC377</f>
        <v>0.21428571428571427</v>
      </c>
      <c r="AM378" s="69"/>
      <c r="AN378" s="69">
        <f t="shared" ref="AN378:AN379" si="842">(AD378-AD377)/AD377</f>
        <v>0.1</v>
      </c>
      <c r="AP378" s="56"/>
      <c r="AU378" t="s">
        <v>112</v>
      </c>
      <c r="BA378" t="s">
        <v>112</v>
      </c>
      <c r="BD378" s="152"/>
    </row>
    <row r="379" spans="24:56" x14ac:dyDescent="0.25">
      <c r="X379" t="s">
        <v>119</v>
      </c>
      <c r="Y379">
        <v>2009</v>
      </c>
      <c r="Z379" t="s">
        <v>211</v>
      </c>
      <c r="AA379">
        <v>41101</v>
      </c>
      <c r="AB379">
        <v>12569</v>
      </c>
      <c r="AC379">
        <v>100</v>
      </c>
      <c r="AD379">
        <v>34640</v>
      </c>
      <c r="AF379" s="71">
        <f>AA379-AA378</f>
        <v>3451</v>
      </c>
      <c r="AG379" s="71">
        <f t="shared" ref="AG379" si="843">AB379-AB378</f>
        <v>-791.10000000000036</v>
      </c>
      <c r="AH379" s="71">
        <f t="shared" ref="AH379" si="844">AC379-AC378</f>
        <v>15</v>
      </c>
      <c r="AI379" s="71">
        <f t="shared" ref="AI379" si="845">AD379-AD378</f>
        <v>1640</v>
      </c>
      <c r="AJ379" s="69">
        <f t="shared" si="840"/>
        <v>9.1660026560424962E-2</v>
      </c>
      <c r="AK379" s="69">
        <f t="shared" ref="AK379" si="846">(AB379-AB378)/AB378</f>
        <v>-5.9213628640504216E-2</v>
      </c>
      <c r="AL379" s="69">
        <f t="shared" si="841"/>
        <v>0.17647058823529413</v>
      </c>
      <c r="AM379" s="69"/>
      <c r="AN379" s="69">
        <f t="shared" si="842"/>
        <v>4.9696969696969698E-2</v>
      </c>
      <c r="AP379" s="56">
        <f t="shared" si="839"/>
        <v>-0.64601365352506057</v>
      </c>
      <c r="AQ379">
        <f>(AB379-AB378)/(AA379-AA378)</f>
        <v>-0.22923790205737479</v>
      </c>
      <c r="AR379">
        <f>(AB379-AB378)/(AC379-AC378)</f>
        <v>-52.740000000000023</v>
      </c>
      <c r="AS379">
        <f>(AB379-AB378)/(AD379-AD378)</f>
        <v>-0.48237804878048801</v>
      </c>
      <c r="AU379" t="s">
        <v>112</v>
      </c>
      <c r="AV379">
        <v>-0.64601365352506057</v>
      </c>
      <c r="AW379">
        <v>-0.22923790205737479</v>
      </c>
      <c r="AX379">
        <v>-52.740000000000023</v>
      </c>
      <c r="AY379">
        <v>-0.48237804878048801</v>
      </c>
      <c r="BA379" t="s">
        <v>112</v>
      </c>
      <c r="BB379">
        <v>-0.64601365352506057</v>
      </c>
      <c r="BC379">
        <v>-0.22923790205737479</v>
      </c>
      <c r="BD379" s="152">
        <f t="shared" si="734"/>
        <v>-5.9213628640504216E-2</v>
      </c>
    </row>
    <row r="380" spans="24:56" x14ac:dyDescent="0.25">
      <c r="X380" t="s">
        <v>120</v>
      </c>
      <c r="Y380">
        <v>1989</v>
      </c>
      <c r="Z380" t="s">
        <v>211</v>
      </c>
      <c r="AA380">
        <v>13</v>
      </c>
      <c r="AC380">
        <v>1</v>
      </c>
      <c r="AF380" s="41"/>
      <c r="AG380" s="41"/>
      <c r="AH380" s="41"/>
      <c r="AI380" s="41"/>
      <c r="AP380" s="1"/>
      <c r="AR380" s="1"/>
      <c r="AS380" s="1"/>
      <c r="AU380" t="s">
        <v>113</v>
      </c>
      <c r="BA380" t="s">
        <v>113</v>
      </c>
    </row>
    <row r="381" spans="24:56" x14ac:dyDescent="0.25">
      <c r="X381" t="s">
        <v>120</v>
      </c>
      <c r="Y381">
        <v>1999</v>
      </c>
      <c r="Z381" t="s">
        <v>211</v>
      </c>
      <c r="AA381">
        <v>9</v>
      </c>
      <c r="AB381">
        <v>0.3</v>
      </c>
      <c r="AC381">
        <v>1</v>
      </c>
      <c r="AF381" s="70"/>
      <c r="AG381" s="70"/>
      <c r="AH381" s="70"/>
      <c r="AI381" s="70"/>
      <c r="AJ381" s="69">
        <f>(AA381-AA380)/AA380</f>
        <v>-0.30769230769230771</v>
      </c>
      <c r="AK381" s="69"/>
      <c r="AL381" s="69">
        <f t="shared" ref="AL381:AL382" si="847">(AC381-AC380)/AC380</f>
        <v>0</v>
      </c>
      <c r="AM381" s="69"/>
      <c r="AN381" s="69" t="e">
        <f t="shared" ref="AN381:AN382" si="848">(AD381-AD380)/AD380</f>
        <v>#DIV/0!</v>
      </c>
      <c r="AU381" t="s">
        <v>113</v>
      </c>
      <c r="BA381" t="s">
        <v>113</v>
      </c>
      <c r="BD381" s="152"/>
    </row>
    <row r="382" spans="24:56" x14ac:dyDescent="0.25">
      <c r="X382" t="s">
        <v>120</v>
      </c>
      <c r="Y382">
        <v>2009</v>
      </c>
      <c r="Z382" t="s">
        <v>211</v>
      </c>
      <c r="AA382">
        <v>9.3000000000000007</v>
      </c>
      <c r="AB382">
        <v>0.3</v>
      </c>
      <c r="AC382">
        <v>1.3</v>
      </c>
      <c r="AF382" s="71">
        <f>AA382-AA381</f>
        <v>0.30000000000000071</v>
      </c>
      <c r="AG382" s="71">
        <f t="shared" ref="AG382" si="849">AB382-AB381</f>
        <v>0</v>
      </c>
      <c r="AH382" s="71">
        <f t="shared" ref="AH382" si="850">AC382-AC381</f>
        <v>0.30000000000000004</v>
      </c>
      <c r="AI382" s="71">
        <f t="shared" ref="AI382" si="851">AD382-AD381</f>
        <v>0</v>
      </c>
      <c r="AJ382" s="69">
        <f>(AA382-AA381)/AA381</f>
        <v>3.3333333333333409E-2</v>
      </c>
      <c r="AK382" s="69">
        <f t="shared" ref="AK382" si="852">(AB382-AB381)/AB381</f>
        <v>0</v>
      </c>
      <c r="AL382" s="69">
        <f t="shared" si="847"/>
        <v>0.30000000000000004</v>
      </c>
      <c r="AM382" s="69"/>
      <c r="AN382" s="69" t="e">
        <f t="shared" si="848"/>
        <v>#DIV/0!</v>
      </c>
      <c r="AP382" s="56">
        <f>AK382/AJ382</f>
        <v>0</v>
      </c>
      <c r="AQ382">
        <f>(AB382-AB381)/(AA382-AA381)</f>
        <v>0</v>
      </c>
      <c r="AR382">
        <f>(AB382-AB381)/(AC382-AC381)</f>
        <v>0</v>
      </c>
      <c r="AU382" t="s">
        <v>113</v>
      </c>
      <c r="BA382" t="s">
        <v>113</v>
      </c>
      <c r="BD382" s="152">
        <f t="shared" si="734"/>
        <v>0</v>
      </c>
    </row>
    <row r="383" spans="24:56" x14ac:dyDescent="0.25">
      <c r="X383" t="s">
        <v>121</v>
      </c>
      <c r="Y383">
        <v>1989</v>
      </c>
      <c r="Z383" t="s">
        <v>211</v>
      </c>
      <c r="AF383" s="41"/>
      <c r="AG383" s="41"/>
      <c r="AH383" s="41"/>
      <c r="AI383" s="41"/>
      <c r="AP383" s="56"/>
      <c r="AR383" s="1"/>
      <c r="AS383" s="1"/>
      <c r="AU383" t="s">
        <v>235</v>
      </c>
      <c r="BA383" t="s">
        <v>235</v>
      </c>
    </row>
    <row r="384" spans="24:56" x14ac:dyDescent="0.25">
      <c r="X384" t="s">
        <v>121</v>
      </c>
      <c r="Y384">
        <v>1999</v>
      </c>
      <c r="Z384" t="s">
        <v>211</v>
      </c>
      <c r="AA384">
        <v>13</v>
      </c>
      <c r="AB384">
        <v>12.64</v>
      </c>
      <c r="AC384">
        <v>8</v>
      </c>
      <c r="AD384">
        <v>4</v>
      </c>
      <c r="AF384" s="70"/>
      <c r="AG384" s="70"/>
      <c r="AH384" s="70"/>
      <c r="AI384" s="70"/>
      <c r="AJ384" s="69" t="e">
        <f>(AA384-AA383)/AA383</f>
        <v>#DIV/0!</v>
      </c>
      <c r="AK384" s="69"/>
      <c r="AL384" s="69" t="e">
        <f t="shared" ref="AL384:AL385" si="853">(AC384-AC383)/AC383</f>
        <v>#DIV/0!</v>
      </c>
      <c r="AM384" s="69"/>
      <c r="AN384" s="69" t="e">
        <f t="shared" ref="AN384:AN385" si="854">(AD384-AD383)/AD383</f>
        <v>#DIV/0!</v>
      </c>
      <c r="AP384" s="56"/>
      <c r="AU384" t="s">
        <v>235</v>
      </c>
      <c r="BA384" t="s">
        <v>235</v>
      </c>
      <c r="BD384" s="152"/>
    </row>
    <row r="385" spans="24:56" x14ac:dyDescent="0.25">
      <c r="X385" t="s">
        <v>121</v>
      </c>
      <c r="Y385">
        <v>2009</v>
      </c>
      <c r="Z385" t="s">
        <v>211</v>
      </c>
      <c r="AA385">
        <v>13</v>
      </c>
      <c r="AB385">
        <v>12.64</v>
      </c>
      <c r="AC385">
        <v>8</v>
      </c>
      <c r="AD385">
        <v>3</v>
      </c>
      <c r="AF385" s="71">
        <f>AA385-AA384</f>
        <v>0</v>
      </c>
      <c r="AG385" s="71">
        <f t="shared" ref="AG385" si="855">AB385-AB384</f>
        <v>0</v>
      </c>
      <c r="AH385" s="71">
        <f t="shared" ref="AH385" si="856">AC385-AC384</f>
        <v>0</v>
      </c>
      <c r="AI385" s="71">
        <f t="shared" ref="AI385" si="857">AD385-AD384</f>
        <v>-1</v>
      </c>
      <c r="AJ385" s="69">
        <f>(AA385-AA384)/AA384</f>
        <v>0</v>
      </c>
      <c r="AK385" s="69">
        <f t="shared" ref="AK385" si="858">(AB385-AB384)/AB384</f>
        <v>0</v>
      </c>
      <c r="AL385" s="69">
        <f t="shared" si="853"/>
        <v>0</v>
      </c>
      <c r="AM385" s="69"/>
      <c r="AN385" s="69">
        <f t="shared" si="854"/>
        <v>-0.25</v>
      </c>
      <c r="AP385" s="56"/>
      <c r="AS385">
        <f>(AB385-AB384)/(AD385-AD384)</f>
        <v>0</v>
      </c>
      <c r="AU385" t="s">
        <v>235</v>
      </c>
      <c r="BA385" t="s">
        <v>235</v>
      </c>
      <c r="BD385" s="152">
        <f t="shared" si="734"/>
        <v>0</v>
      </c>
    </row>
    <row r="386" spans="24:56" x14ac:dyDescent="0.25">
      <c r="X386" t="s">
        <v>122</v>
      </c>
      <c r="Y386">
        <v>1989</v>
      </c>
      <c r="Z386" t="s">
        <v>211</v>
      </c>
      <c r="AA386">
        <v>38</v>
      </c>
      <c r="AC386">
        <v>10</v>
      </c>
      <c r="AD386">
        <v>19</v>
      </c>
      <c r="AF386" s="41"/>
      <c r="AG386" s="41"/>
      <c r="AH386" s="41"/>
      <c r="AI386" s="41"/>
      <c r="AP386" s="56"/>
      <c r="AQ386" s="1"/>
      <c r="AR386" s="1"/>
      <c r="AS386" s="1"/>
      <c r="AU386" t="s">
        <v>236</v>
      </c>
      <c r="BA386" t="s">
        <v>236</v>
      </c>
    </row>
    <row r="387" spans="24:56" x14ac:dyDescent="0.25">
      <c r="X387" t="s">
        <v>122</v>
      </c>
      <c r="Y387">
        <v>1999</v>
      </c>
      <c r="Z387" t="s">
        <v>211</v>
      </c>
      <c r="AA387">
        <v>34</v>
      </c>
      <c r="AB387">
        <v>48.5</v>
      </c>
      <c r="AC387">
        <v>13</v>
      </c>
      <c r="AD387">
        <v>11</v>
      </c>
      <c r="AF387" s="70"/>
      <c r="AG387" s="70"/>
      <c r="AH387" s="70"/>
      <c r="AI387" s="70"/>
      <c r="AJ387" s="69">
        <f t="shared" ref="AJ387:AJ388" si="859">(AA387-AA386)/AA386</f>
        <v>-0.10526315789473684</v>
      </c>
      <c r="AK387" s="69"/>
      <c r="AL387" s="69">
        <f t="shared" ref="AL387:AL388" si="860">(AC387-AC386)/AC386</f>
        <v>0.3</v>
      </c>
      <c r="AM387" s="69"/>
      <c r="AN387" s="69">
        <f t="shared" ref="AN387:AN388" si="861">(AD387-AD386)/AD386</f>
        <v>-0.42105263157894735</v>
      </c>
      <c r="AP387" s="56"/>
      <c r="AU387" t="s">
        <v>236</v>
      </c>
      <c r="BA387" t="s">
        <v>236</v>
      </c>
      <c r="BD387" s="152"/>
    </row>
    <row r="388" spans="24:56" x14ac:dyDescent="0.25">
      <c r="X388" t="s">
        <v>122</v>
      </c>
      <c r="Y388">
        <v>2009</v>
      </c>
      <c r="Z388" t="s">
        <v>211</v>
      </c>
      <c r="AA388">
        <v>27</v>
      </c>
      <c r="AB388">
        <v>48.5</v>
      </c>
      <c r="AC388">
        <v>6.6</v>
      </c>
      <c r="AD388">
        <v>9.9</v>
      </c>
      <c r="AF388" s="71">
        <f>AA388-AA387</f>
        <v>-7</v>
      </c>
      <c r="AG388" s="71">
        <f t="shared" ref="AG388" si="862">AB388-AB387</f>
        <v>0</v>
      </c>
      <c r="AH388" s="71">
        <f t="shared" ref="AH388" si="863">AC388-AC387</f>
        <v>-6.4</v>
      </c>
      <c r="AI388" s="71">
        <f t="shared" ref="AI388" si="864">AD388-AD387</f>
        <v>-1.0999999999999996</v>
      </c>
      <c r="AJ388" s="69">
        <f t="shared" si="859"/>
        <v>-0.20588235294117646</v>
      </c>
      <c r="AK388" s="69">
        <f t="shared" ref="AK388" si="865">(AB388-AB387)/AB387</f>
        <v>0</v>
      </c>
      <c r="AL388" s="69">
        <f t="shared" si="860"/>
        <v>-0.49230769230769234</v>
      </c>
      <c r="AM388" s="69"/>
      <c r="AN388" s="69">
        <f t="shared" si="861"/>
        <v>-9.9999999999999964E-2</v>
      </c>
      <c r="AP388" s="56">
        <f t="shared" si="839"/>
        <v>0</v>
      </c>
      <c r="AQ388">
        <f>(AB388-AB387)/(AA388-AA387)</f>
        <v>0</v>
      </c>
      <c r="AR388">
        <f>(AB388-AB387)/(AC388-AC387)</f>
        <v>0</v>
      </c>
      <c r="AS388">
        <f>(AB388-AB387)/(AD388-AD387)</f>
        <v>0</v>
      </c>
      <c r="AU388" t="s">
        <v>236</v>
      </c>
      <c r="BA388" t="s">
        <v>236</v>
      </c>
      <c r="BD388" s="152">
        <f t="shared" si="734"/>
        <v>0</v>
      </c>
    </row>
    <row r="389" spans="24:56" x14ac:dyDescent="0.25">
      <c r="X389" t="s">
        <v>240</v>
      </c>
      <c r="Y389">
        <v>1989</v>
      </c>
      <c r="Z389" t="s">
        <v>211</v>
      </c>
      <c r="AA389">
        <v>39635</v>
      </c>
      <c r="AC389">
        <v>5</v>
      </c>
      <c r="AD389">
        <v>39250</v>
      </c>
      <c r="AF389" s="41"/>
      <c r="AG389" s="41"/>
      <c r="AH389" s="41"/>
      <c r="AI389" s="41"/>
      <c r="AP389" s="1"/>
      <c r="AR389" s="1"/>
      <c r="AS389" s="1"/>
      <c r="AU389" t="s">
        <v>114</v>
      </c>
      <c r="BA389" t="s">
        <v>114</v>
      </c>
    </row>
    <row r="390" spans="24:56" x14ac:dyDescent="0.25">
      <c r="X390" t="s">
        <v>240</v>
      </c>
      <c r="Y390">
        <v>1999</v>
      </c>
      <c r="Z390" t="s">
        <v>211</v>
      </c>
      <c r="AA390">
        <v>39750</v>
      </c>
      <c r="AB390">
        <v>326.8</v>
      </c>
      <c r="AC390">
        <v>12</v>
      </c>
      <c r="AD390">
        <v>39250</v>
      </c>
      <c r="AF390" s="70"/>
      <c r="AG390" s="70"/>
      <c r="AH390" s="70"/>
      <c r="AI390" s="70"/>
      <c r="AJ390" s="69">
        <f t="shared" ref="AJ390:AJ391" si="866">(AA390-AA389)/AA389</f>
        <v>2.9014759682099156E-3</v>
      </c>
      <c r="AK390" s="69"/>
      <c r="AL390" s="69">
        <f t="shared" ref="AL390:AL391" si="867">(AC390-AC389)/AC389</f>
        <v>1.4</v>
      </c>
      <c r="AM390" s="69"/>
      <c r="AN390" s="69"/>
      <c r="AU390" t="s">
        <v>114</v>
      </c>
      <c r="BA390" t="s">
        <v>114</v>
      </c>
      <c r="BD390" s="152"/>
    </row>
    <row r="391" spans="24:56" x14ac:dyDescent="0.25">
      <c r="X391" t="s">
        <v>240</v>
      </c>
      <c r="Y391">
        <v>2009</v>
      </c>
      <c r="Z391" t="s">
        <v>211</v>
      </c>
      <c r="AA391">
        <v>39651</v>
      </c>
      <c r="AB391">
        <v>247</v>
      </c>
      <c r="AC391">
        <v>11</v>
      </c>
      <c r="AD391">
        <v>39250</v>
      </c>
      <c r="AF391" s="71">
        <f>AA391-AA390</f>
        <v>-99</v>
      </c>
      <c r="AG391" s="71">
        <f t="shared" ref="AG391" si="868">AB391-AB390</f>
        <v>-79.800000000000011</v>
      </c>
      <c r="AH391" s="71">
        <f t="shared" ref="AH391" si="869">AC391-AC390</f>
        <v>-1</v>
      </c>
      <c r="AI391" s="71">
        <f t="shared" ref="AI391" si="870">AD391-AD390</f>
        <v>0</v>
      </c>
      <c r="AJ391" s="69">
        <f t="shared" si="866"/>
        <v>-2.4905660377358492E-3</v>
      </c>
      <c r="AK391" s="69">
        <f t="shared" ref="AK391" si="871">(AB391-AB390)/AB390</f>
        <v>-0.24418604651162792</v>
      </c>
      <c r="AL391" s="69">
        <f t="shared" si="867"/>
        <v>-8.3333333333333329E-2</v>
      </c>
      <c r="AM391" s="69"/>
      <c r="AN391" s="69"/>
      <c r="AP391" s="56">
        <f>AK391/AJ391</f>
        <v>98.044397463002113</v>
      </c>
      <c r="AQ391">
        <f>(AB391-AB390)/(AA391-AA390)</f>
        <v>0.80606060606060614</v>
      </c>
      <c r="AR391">
        <f>(AB391-AB390)/(AC391-AC390)</f>
        <v>79.800000000000011</v>
      </c>
      <c r="AU391" t="s">
        <v>114</v>
      </c>
      <c r="AV391">
        <v>98.044397463002113</v>
      </c>
      <c r="AW391">
        <v>0.80606060606060614</v>
      </c>
      <c r="AX391">
        <v>79.800000000000011</v>
      </c>
      <c r="BA391" t="s">
        <v>114</v>
      </c>
      <c r="BB391">
        <v>98.044397463002113</v>
      </c>
      <c r="BC391">
        <v>0.80606060606060614</v>
      </c>
      <c r="BD391" s="152">
        <f t="shared" si="734"/>
        <v>-0.24418604651162792</v>
      </c>
    </row>
    <row r="392" spans="24:56" x14ac:dyDescent="0.25">
      <c r="X392" t="s">
        <v>123</v>
      </c>
      <c r="Y392">
        <v>1989</v>
      </c>
      <c r="Z392" t="s">
        <v>211</v>
      </c>
      <c r="AA392">
        <v>113</v>
      </c>
      <c r="AC392">
        <v>6</v>
      </c>
      <c r="AD392">
        <v>7</v>
      </c>
      <c r="AF392" s="41"/>
      <c r="AG392" s="41"/>
      <c r="AH392" s="41"/>
      <c r="AI392" s="41"/>
      <c r="AP392" s="56"/>
      <c r="AR392" s="1"/>
      <c r="AS392" s="1"/>
      <c r="AU392" t="s">
        <v>115</v>
      </c>
      <c r="BA392" t="s">
        <v>115</v>
      </c>
    </row>
    <row r="393" spans="24:56" x14ac:dyDescent="0.25">
      <c r="X393" t="s">
        <v>123</v>
      </c>
      <c r="Y393">
        <v>1999</v>
      </c>
      <c r="Z393" t="s">
        <v>211</v>
      </c>
      <c r="AA393">
        <v>111</v>
      </c>
      <c r="AB393">
        <v>38.71</v>
      </c>
      <c r="AC393">
        <v>4</v>
      </c>
      <c r="AD393">
        <v>7</v>
      </c>
      <c r="AF393" s="70"/>
      <c r="AG393" s="70"/>
      <c r="AH393" s="70"/>
      <c r="AI393" s="70"/>
      <c r="AJ393" s="69">
        <f t="shared" ref="AJ393:AJ394" si="872">(AA393-AA392)/AA392</f>
        <v>-1.7699115044247787E-2</v>
      </c>
      <c r="AK393" s="69"/>
      <c r="AL393" s="69"/>
      <c r="AM393" s="69"/>
      <c r="AN393" s="69">
        <f t="shared" ref="AN393:AN394" si="873">(AD393-AD392)/AD392</f>
        <v>0</v>
      </c>
      <c r="AP393" s="56"/>
      <c r="AU393" t="s">
        <v>115</v>
      </c>
      <c r="BA393" t="s">
        <v>115</v>
      </c>
      <c r="BD393" s="152"/>
    </row>
    <row r="394" spans="24:56" x14ac:dyDescent="0.25">
      <c r="X394" t="s">
        <v>123</v>
      </c>
      <c r="Y394">
        <v>2009</v>
      </c>
      <c r="Z394" t="s">
        <v>211</v>
      </c>
      <c r="AA394">
        <v>98</v>
      </c>
      <c r="AB394">
        <v>34.979999999999997</v>
      </c>
      <c r="AC394">
        <v>4</v>
      </c>
      <c r="AD394">
        <v>7</v>
      </c>
      <c r="AF394" s="71">
        <f>AA394-AA393</f>
        <v>-13</v>
      </c>
      <c r="AG394" s="71">
        <f t="shared" ref="AG394" si="874">AB394-AB393</f>
        <v>-3.730000000000004</v>
      </c>
      <c r="AH394" s="71">
        <f t="shared" ref="AH394" si="875">AC394-AC393</f>
        <v>0</v>
      </c>
      <c r="AI394" s="71">
        <f t="shared" ref="AI394" si="876">AD394-AD393</f>
        <v>0</v>
      </c>
      <c r="AJ394" s="69">
        <f t="shared" si="872"/>
        <v>-0.11711711711711711</v>
      </c>
      <c r="AK394" s="69">
        <f t="shared" ref="AK394" si="877">(AB394-AB393)/AB393</f>
        <v>-9.6357530353913812E-2</v>
      </c>
      <c r="AL394" s="69"/>
      <c r="AM394" s="69"/>
      <c r="AN394" s="69">
        <f t="shared" si="873"/>
        <v>0</v>
      </c>
      <c r="AP394" s="56">
        <f t="shared" ref="AP394:AP406" si="878">AK394/AJ394</f>
        <v>0.82274506686803328</v>
      </c>
      <c r="AQ394">
        <f>(AB394-AB393)/(AA394-AA393)</f>
        <v>0.28692307692307722</v>
      </c>
      <c r="AU394" t="s">
        <v>115</v>
      </c>
      <c r="AV394">
        <v>0.82274506686803328</v>
      </c>
      <c r="AW394">
        <v>0.28692307692307722</v>
      </c>
      <c r="BA394" t="s">
        <v>115</v>
      </c>
      <c r="BB394">
        <v>0.82274506686803328</v>
      </c>
      <c r="BC394">
        <v>0.28692307692307722</v>
      </c>
      <c r="BD394" s="152">
        <f t="shared" ref="BD394:BD403" si="879">AK394</f>
        <v>-9.6357530353913812E-2</v>
      </c>
    </row>
    <row r="395" spans="24:56" x14ac:dyDescent="0.25">
      <c r="X395" t="s">
        <v>124</v>
      </c>
      <c r="Y395">
        <v>1989</v>
      </c>
      <c r="Z395" t="s">
        <v>211</v>
      </c>
      <c r="AA395">
        <v>18</v>
      </c>
      <c r="AC395">
        <v>12</v>
      </c>
      <c r="AF395" s="41"/>
      <c r="AG395" s="41"/>
      <c r="AH395" s="41"/>
      <c r="AI395" s="41"/>
      <c r="AP395" s="56"/>
      <c r="AQ395" s="1"/>
      <c r="AR395" s="1"/>
      <c r="AS395" s="1"/>
      <c r="AU395" t="s">
        <v>237</v>
      </c>
      <c r="BA395" t="s">
        <v>237</v>
      </c>
    </row>
    <row r="396" spans="24:56" x14ac:dyDescent="0.25">
      <c r="X396" t="s">
        <v>124</v>
      </c>
      <c r="Y396">
        <v>1999</v>
      </c>
      <c r="Z396" t="s">
        <v>211</v>
      </c>
      <c r="AA396">
        <v>20</v>
      </c>
      <c r="AB396">
        <v>15.95</v>
      </c>
      <c r="AC396">
        <v>13</v>
      </c>
      <c r="AF396" s="70"/>
      <c r="AG396" s="70"/>
      <c r="AH396" s="70"/>
      <c r="AI396" s="70"/>
      <c r="AJ396" s="69">
        <f t="shared" ref="AJ396:AJ397" si="880">(AA396-AA395)/AA395</f>
        <v>0.1111111111111111</v>
      </c>
      <c r="AK396" s="69"/>
      <c r="AL396" s="69">
        <f t="shared" ref="AL396:AL397" si="881">(AC396-AC395)/AC395</f>
        <v>8.3333333333333329E-2</v>
      </c>
      <c r="AM396" s="69"/>
      <c r="AN396" s="69" t="e">
        <f t="shared" ref="AN396:AN397" si="882">(AD396-AD395)/AD395</f>
        <v>#DIV/0!</v>
      </c>
      <c r="AP396" s="56"/>
      <c r="AU396" t="s">
        <v>237</v>
      </c>
      <c r="BA396" t="s">
        <v>237</v>
      </c>
      <c r="BD396" s="152"/>
    </row>
    <row r="397" spans="24:56" x14ac:dyDescent="0.25">
      <c r="X397" t="s">
        <v>124</v>
      </c>
      <c r="Y397">
        <v>2009</v>
      </c>
      <c r="Z397" t="s">
        <v>211</v>
      </c>
      <c r="AA397">
        <v>20</v>
      </c>
      <c r="AB397">
        <v>14.01</v>
      </c>
      <c r="AC397">
        <v>13</v>
      </c>
      <c r="AF397" s="71">
        <f>AA397-AA396</f>
        <v>0</v>
      </c>
      <c r="AG397" s="71">
        <f t="shared" ref="AG397" si="883">AB397-AB396</f>
        <v>-1.9399999999999995</v>
      </c>
      <c r="AH397" s="71">
        <f t="shared" ref="AH397" si="884">AC397-AC396</f>
        <v>0</v>
      </c>
      <c r="AI397" s="71">
        <f t="shared" ref="AI397" si="885">AD397-AD396</f>
        <v>0</v>
      </c>
      <c r="AJ397" s="69">
        <f t="shared" si="880"/>
        <v>0</v>
      </c>
      <c r="AK397" s="69">
        <f t="shared" ref="AK397" si="886">(AB397-AB396)/AB396</f>
        <v>-0.12163009404388712</v>
      </c>
      <c r="AL397" s="69">
        <f t="shared" si="881"/>
        <v>0</v>
      </c>
      <c r="AM397" s="69"/>
      <c r="AN397" s="69" t="e">
        <f t="shared" si="882"/>
        <v>#DIV/0!</v>
      </c>
      <c r="AP397" s="56"/>
      <c r="AU397" t="s">
        <v>237</v>
      </c>
      <c r="BA397" t="s">
        <v>237</v>
      </c>
      <c r="BD397" s="152">
        <f t="shared" si="879"/>
        <v>-0.12163009404388712</v>
      </c>
    </row>
    <row r="398" spans="24:56" x14ac:dyDescent="0.25">
      <c r="X398" t="s">
        <v>125</v>
      </c>
      <c r="Y398">
        <v>1989</v>
      </c>
      <c r="Z398" t="s">
        <v>211</v>
      </c>
      <c r="AA398">
        <v>103100</v>
      </c>
      <c r="AC398">
        <v>2000</v>
      </c>
      <c r="AD398">
        <v>77000</v>
      </c>
      <c r="AF398" s="41"/>
      <c r="AG398" s="41"/>
      <c r="AH398" s="41"/>
      <c r="AI398" s="41"/>
      <c r="AP398" s="1"/>
      <c r="AR398" s="1"/>
      <c r="AS398" s="1"/>
      <c r="AU398" t="s">
        <v>116</v>
      </c>
      <c r="BA398" t="s">
        <v>116</v>
      </c>
    </row>
    <row r="399" spans="24:56" x14ac:dyDescent="0.25">
      <c r="X399" t="s">
        <v>125</v>
      </c>
      <c r="Y399">
        <v>1999</v>
      </c>
      <c r="Z399" t="s">
        <v>211</v>
      </c>
      <c r="AA399">
        <v>106300</v>
      </c>
      <c r="AB399">
        <v>67105</v>
      </c>
      <c r="AC399">
        <v>2300</v>
      </c>
      <c r="AD399">
        <v>78900</v>
      </c>
      <c r="AF399" s="70"/>
      <c r="AG399" s="70"/>
      <c r="AH399" s="70"/>
      <c r="AI399" s="70"/>
      <c r="AJ399" s="69">
        <f>(AA399-AA398)/AA398</f>
        <v>3.1037827352085354E-2</v>
      </c>
      <c r="AK399" s="69"/>
      <c r="AL399" s="69">
        <f t="shared" ref="AL399:AL400" si="887">(AC399-AC398)/AC398</f>
        <v>0.15</v>
      </c>
      <c r="AM399" s="69"/>
      <c r="AN399" s="69">
        <f t="shared" ref="AN399:AN400" si="888">(AD399-AD398)/AD398</f>
        <v>2.4675324675324677E-2</v>
      </c>
      <c r="AU399" t="s">
        <v>116</v>
      </c>
      <c r="BA399" t="s">
        <v>116</v>
      </c>
      <c r="BD399" s="152"/>
    </row>
    <row r="400" spans="24:56" x14ac:dyDescent="0.25">
      <c r="X400" t="s">
        <v>125</v>
      </c>
      <c r="Y400">
        <v>2009</v>
      </c>
      <c r="Z400" t="s">
        <v>211</v>
      </c>
      <c r="AA400">
        <v>102833</v>
      </c>
      <c r="AB400">
        <v>64957.2</v>
      </c>
      <c r="AC400">
        <v>2700</v>
      </c>
      <c r="AD400">
        <v>75000</v>
      </c>
      <c r="AF400" s="71">
        <f>AA400-AA399</f>
        <v>-3467</v>
      </c>
      <c r="AG400" s="71">
        <f t="shared" ref="AG400" si="889">AB400-AB399</f>
        <v>-2147.8000000000029</v>
      </c>
      <c r="AH400" s="71">
        <f t="shared" ref="AH400" si="890">AC400-AC399</f>
        <v>400</v>
      </c>
      <c r="AI400" s="71">
        <f t="shared" ref="AI400" si="891">AD400-AD399</f>
        <v>-3900</v>
      </c>
      <c r="AJ400" s="69">
        <f>(AA400-AA399)/AA399</f>
        <v>-3.2615239887111951E-2</v>
      </c>
      <c r="AK400" s="69">
        <f t="shared" ref="AK400" si="892">(AB400-AB399)/AB399</f>
        <v>-3.200655688845843E-2</v>
      </c>
      <c r="AL400" s="69">
        <f t="shared" si="887"/>
        <v>0.17391304347826086</v>
      </c>
      <c r="AM400" s="69"/>
      <c r="AN400" s="69">
        <f t="shared" si="888"/>
        <v>-4.9429657794676805E-2</v>
      </c>
      <c r="AP400" s="56">
        <f>AK400/AJ400</f>
        <v>0.98133746675602274</v>
      </c>
      <c r="AQ400">
        <f>(AB400-AB399)/(AA400-AA399)</f>
        <v>0.61949812518027192</v>
      </c>
      <c r="AR400">
        <f>(AB400-AB399)/(AC400-AC399)</f>
        <v>-5.3695000000000075</v>
      </c>
      <c r="AS400">
        <f>(AB400-AB399)/(AD400-AD399)</f>
        <v>0.55071794871794943</v>
      </c>
      <c r="AU400" t="s">
        <v>116</v>
      </c>
      <c r="AV400">
        <v>0.98133746675602274</v>
      </c>
      <c r="AW400">
        <v>0.61949812518027192</v>
      </c>
      <c r="AX400">
        <v>-5.3695000000000075</v>
      </c>
      <c r="AY400">
        <v>0.55071794871794943</v>
      </c>
      <c r="BA400" t="s">
        <v>116</v>
      </c>
      <c r="BB400">
        <v>0.98133746675602274</v>
      </c>
      <c r="BC400">
        <v>0.61949812518027192</v>
      </c>
      <c r="BD400" s="152">
        <f t="shared" si="879"/>
        <v>-3.200655688845843E-2</v>
      </c>
    </row>
    <row r="401" spans="24:56" x14ac:dyDescent="0.25">
      <c r="X401" t="s">
        <v>126</v>
      </c>
      <c r="Y401">
        <v>1989</v>
      </c>
      <c r="Z401" t="s">
        <v>211</v>
      </c>
      <c r="AF401" s="41"/>
      <c r="AG401" s="41"/>
      <c r="AH401" s="41"/>
      <c r="AI401" s="41"/>
      <c r="AP401" s="56"/>
      <c r="AR401" s="1"/>
      <c r="AS401" s="1"/>
      <c r="AU401" t="s">
        <v>238</v>
      </c>
      <c r="BA401" t="s">
        <v>238</v>
      </c>
    </row>
    <row r="402" spans="24:56" x14ac:dyDescent="0.25">
      <c r="X402" t="s">
        <v>126</v>
      </c>
      <c r="Y402">
        <v>1999</v>
      </c>
      <c r="Z402" t="s">
        <v>211</v>
      </c>
      <c r="AA402">
        <v>22.5</v>
      </c>
      <c r="AB402">
        <v>63.83</v>
      </c>
      <c r="AC402">
        <v>17</v>
      </c>
      <c r="AD402">
        <v>3</v>
      </c>
      <c r="AF402" s="70"/>
      <c r="AG402" s="70"/>
      <c r="AH402" s="70"/>
      <c r="AI402" s="70"/>
      <c r="AJ402" s="69" t="e">
        <f>(AA402-AA401)/AA401</f>
        <v>#DIV/0!</v>
      </c>
      <c r="AK402" s="69"/>
      <c r="AL402" s="69" t="e">
        <f t="shared" ref="AL402:AL403" si="893">(AC402-AC401)/AC401</f>
        <v>#DIV/0!</v>
      </c>
      <c r="AM402" s="69"/>
      <c r="AN402" s="69" t="e">
        <f t="shared" ref="AN402:AN403" si="894">(AD402-AD401)/AD401</f>
        <v>#DIV/0!</v>
      </c>
      <c r="AP402" s="56"/>
      <c r="AU402" t="s">
        <v>238</v>
      </c>
      <c r="BA402" t="s">
        <v>238</v>
      </c>
      <c r="BD402" s="152"/>
    </row>
    <row r="403" spans="24:56" x14ac:dyDescent="0.25">
      <c r="X403" t="s">
        <v>126</v>
      </c>
      <c r="Y403">
        <v>2009</v>
      </c>
      <c r="Z403" t="s">
        <v>211</v>
      </c>
      <c r="AA403">
        <v>22</v>
      </c>
      <c r="AB403">
        <v>64.099999999999994</v>
      </c>
      <c r="AC403">
        <v>17</v>
      </c>
      <c r="AD403">
        <v>3</v>
      </c>
      <c r="AF403" s="71">
        <f>AA403-AA402</f>
        <v>-0.5</v>
      </c>
      <c r="AG403" s="71">
        <f t="shared" ref="AG403" si="895">AB403-AB402</f>
        <v>0.26999999999999602</v>
      </c>
      <c r="AH403" s="71">
        <f t="shared" ref="AH403" si="896">AC403-AC402</f>
        <v>0</v>
      </c>
      <c r="AI403" s="71">
        <f t="shared" ref="AI403" si="897">AD403-AD402</f>
        <v>0</v>
      </c>
      <c r="AJ403" s="69">
        <f>(AA403-AA402)/AA402</f>
        <v>-2.2222222222222223E-2</v>
      </c>
      <c r="AK403" s="69">
        <f t="shared" ref="AK403" si="898">(AB403-AB402)/AB402</f>
        <v>4.2299859000469375E-3</v>
      </c>
      <c r="AL403" s="69">
        <f t="shared" si="893"/>
        <v>0</v>
      </c>
      <c r="AM403" s="69"/>
      <c r="AN403" s="69">
        <f t="shared" si="894"/>
        <v>0</v>
      </c>
      <c r="AP403" s="56">
        <f t="shared" si="878"/>
        <v>-0.19034936550211218</v>
      </c>
      <c r="AQ403">
        <f>(AB403-AB402)/(AA403-AA402)</f>
        <v>-0.53999999999999204</v>
      </c>
      <c r="AU403" t="s">
        <v>238</v>
      </c>
      <c r="AV403">
        <v>-0.19034936550211218</v>
      </c>
      <c r="AW403">
        <v>-0.53999999999999204</v>
      </c>
      <c r="BA403" t="s">
        <v>238</v>
      </c>
      <c r="BD403" s="152">
        <f t="shared" si="879"/>
        <v>4.2299859000469375E-3</v>
      </c>
    </row>
    <row r="404" spans="24:56" x14ac:dyDescent="0.25">
      <c r="X404" t="s">
        <v>127</v>
      </c>
      <c r="Y404">
        <v>1989</v>
      </c>
      <c r="Z404" t="s">
        <v>211</v>
      </c>
      <c r="AA404">
        <v>125532</v>
      </c>
      <c r="AC404">
        <v>1</v>
      </c>
      <c r="AD404">
        <v>124157</v>
      </c>
      <c r="AF404" s="41"/>
      <c r="AG404" s="41"/>
      <c r="AH404" s="41"/>
      <c r="AI404" s="41"/>
      <c r="AP404" s="56"/>
      <c r="AQ404" s="1"/>
      <c r="AR404" s="1"/>
      <c r="AS404" s="1"/>
      <c r="AU404" t="s">
        <v>117</v>
      </c>
      <c r="BA404" t="s">
        <v>117</v>
      </c>
    </row>
    <row r="405" spans="24:56" x14ac:dyDescent="0.25">
      <c r="X405" t="s">
        <v>127</v>
      </c>
      <c r="Y405">
        <v>1999</v>
      </c>
      <c r="Z405" t="s">
        <v>211</v>
      </c>
      <c r="AA405">
        <v>130282</v>
      </c>
      <c r="AB405">
        <v>11798.9</v>
      </c>
      <c r="AC405">
        <v>1</v>
      </c>
      <c r="AD405">
        <v>129091</v>
      </c>
      <c r="AF405" s="70"/>
      <c r="AG405" s="70"/>
      <c r="AH405" s="70"/>
      <c r="AI405" s="70"/>
      <c r="AJ405" s="69">
        <f t="shared" ref="AJ405:AJ406" si="899">(AA405-AA404)/AA404</f>
        <v>3.7838957397317019E-2</v>
      </c>
      <c r="AK405" s="69"/>
      <c r="AL405" s="69">
        <f t="shared" ref="AL405:AL406" si="900">(AC405-AC404)/AC404</f>
        <v>0</v>
      </c>
      <c r="AM405" s="69"/>
      <c r="AN405" s="69">
        <f t="shared" ref="AN405:AN406" si="901">(AD405-AD404)/AD404</f>
        <v>3.9740006604541023E-2</v>
      </c>
      <c r="AP405" s="56"/>
      <c r="AU405" t="s">
        <v>117</v>
      </c>
      <c r="BA405" t="s">
        <v>117</v>
      </c>
      <c r="BD405" s="152"/>
    </row>
    <row r="406" spans="24:56" x14ac:dyDescent="0.25">
      <c r="X406" t="s">
        <v>127</v>
      </c>
      <c r="Y406">
        <v>2009</v>
      </c>
      <c r="Z406" t="s">
        <v>211</v>
      </c>
      <c r="AA406">
        <v>115800</v>
      </c>
      <c r="AB406">
        <v>10980</v>
      </c>
      <c r="AC406">
        <v>2</v>
      </c>
      <c r="AD406">
        <v>114838</v>
      </c>
      <c r="AF406" s="71">
        <f>AA406-AA405</f>
        <v>-14482</v>
      </c>
      <c r="AG406" s="71">
        <f t="shared" ref="AG406" si="902">AB406-AB405</f>
        <v>-818.89999999999964</v>
      </c>
      <c r="AH406" s="71">
        <f t="shared" ref="AH406" si="903">AC406-AC405</f>
        <v>1</v>
      </c>
      <c r="AI406" s="71">
        <f t="shared" ref="AI406" si="904">AD406-AD405</f>
        <v>-14253</v>
      </c>
      <c r="AJ406" s="69">
        <f t="shared" si="899"/>
        <v>-0.11115887075728036</v>
      </c>
      <c r="AK406" s="69">
        <f t="shared" ref="AK406" si="905">(AB406-AB405)/AB405</f>
        <v>-6.9404775021400272E-2</v>
      </c>
      <c r="AL406" s="69">
        <f t="shared" si="900"/>
        <v>1</v>
      </c>
      <c r="AM406" s="69"/>
      <c r="AN406" s="69">
        <f t="shared" si="901"/>
        <v>-0.11041048562641857</v>
      </c>
      <c r="AP406" s="56">
        <f t="shared" si="878"/>
        <v>0.62437459600456224</v>
      </c>
      <c r="AQ406">
        <f>(AB406-AB405)/(AA406-AA405)</f>
        <v>5.6546057174423396E-2</v>
      </c>
      <c r="AR406">
        <f>(AB406-AB405)/(AC406-AC405)</f>
        <v>-818.89999999999964</v>
      </c>
      <c r="AS406">
        <f>(AB406-AB405)/(AD406-AD405)</f>
        <v>5.7454570967515585E-2</v>
      </c>
      <c r="AU406" t="s">
        <v>117</v>
      </c>
      <c r="AV406">
        <v>0.62437459600456224</v>
      </c>
      <c r="AW406">
        <v>5.6546057174423396E-2</v>
      </c>
      <c r="AX406">
        <v>-818.89999999999964</v>
      </c>
      <c r="AY406">
        <v>5.7454570967515585E-2</v>
      </c>
      <c r="BA406" t="s">
        <v>117</v>
      </c>
      <c r="BB406">
        <v>0.62437459600456224</v>
      </c>
      <c r="BC406">
        <v>5.6546057174423396E-2</v>
      </c>
      <c r="BD406" s="152">
        <f t="shared" ref="BD406" si="906">AK406</f>
        <v>-6.9404775021400272E-2</v>
      </c>
    </row>
    <row r="407" spans="24:56" x14ac:dyDescent="0.25">
      <c r="X407" t="s">
        <v>128</v>
      </c>
      <c r="Y407">
        <v>1989</v>
      </c>
      <c r="Z407" t="s">
        <v>211</v>
      </c>
      <c r="AF407" s="41"/>
      <c r="AG407" s="41"/>
      <c r="AH407" s="41"/>
      <c r="AI407" s="41"/>
      <c r="AP407" s="56"/>
      <c r="AR407" s="1"/>
      <c r="AS407" s="1"/>
      <c r="AU407" t="s">
        <v>118</v>
      </c>
      <c r="BA407" t="s">
        <v>118</v>
      </c>
    </row>
    <row r="408" spans="24:56" x14ac:dyDescent="0.25">
      <c r="X408" t="s">
        <v>128</v>
      </c>
      <c r="Y408">
        <v>1999</v>
      </c>
      <c r="Z408" t="s">
        <v>211</v>
      </c>
      <c r="AF408" s="70"/>
      <c r="AG408" s="70"/>
      <c r="AH408" s="70"/>
      <c r="AI408" s="70"/>
      <c r="AJ408" s="69" t="e">
        <f>(AA408-AA407)/AA407</f>
        <v>#DIV/0!</v>
      </c>
      <c r="AK408" s="69"/>
      <c r="AL408" s="69" t="e">
        <f t="shared" ref="AL408:AL409" si="907">(AC408-AC407)/AC407</f>
        <v>#DIV/0!</v>
      </c>
      <c r="AM408" s="69"/>
      <c r="AN408" s="69" t="e">
        <f t="shared" ref="AN408:AN409" si="908">(AD408-AD407)/AD407</f>
        <v>#DIV/0!</v>
      </c>
      <c r="AP408" s="56"/>
      <c r="AU408" t="s">
        <v>118</v>
      </c>
      <c r="BA408" t="s">
        <v>118</v>
      </c>
      <c r="BD408" s="152"/>
    </row>
    <row r="409" spans="24:56" x14ac:dyDescent="0.25">
      <c r="X409" t="s">
        <v>128</v>
      </c>
      <c r="Y409">
        <v>2009</v>
      </c>
      <c r="Z409" t="s">
        <v>211</v>
      </c>
      <c r="AA409">
        <v>514</v>
      </c>
      <c r="AB409">
        <v>543</v>
      </c>
      <c r="AC409">
        <v>16</v>
      </c>
      <c r="AD409">
        <v>325</v>
      </c>
      <c r="AF409" s="71">
        <f>AA409-AA408</f>
        <v>514</v>
      </c>
      <c r="AG409" s="71">
        <f t="shared" ref="AG409" si="909">AB409-AB408</f>
        <v>543</v>
      </c>
      <c r="AH409" s="71">
        <f t="shared" ref="AH409" si="910">AC409-AC408</f>
        <v>16</v>
      </c>
      <c r="AI409" s="71">
        <f t="shared" ref="AI409" si="911">AD409-AD408</f>
        <v>325</v>
      </c>
      <c r="AJ409" s="69" t="e">
        <f>(AA409-AA408)/AA408</f>
        <v>#DIV/0!</v>
      </c>
      <c r="AK409" s="69" t="e">
        <f t="shared" ref="AK409" si="912">(AB409-AB408)/AB408</f>
        <v>#DIV/0!</v>
      </c>
      <c r="AL409" s="69" t="e">
        <f t="shared" si="907"/>
        <v>#DIV/0!</v>
      </c>
      <c r="AM409" s="69"/>
      <c r="AN409" s="69" t="e">
        <f t="shared" si="908"/>
        <v>#DIV/0!</v>
      </c>
      <c r="AP409" s="56"/>
      <c r="AQ409">
        <f>(AB409-AB408)/(AA409-AA408)</f>
        <v>1.056420233463035</v>
      </c>
      <c r="AR409">
        <f>(AB409-AB408)/(AC409-AC408)</f>
        <v>33.9375</v>
      </c>
      <c r="AS409">
        <f>(AB409-AB408)/(AD409-AD408)</f>
        <v>1.6707692307692308</v>
      </c>
      <c r="AU409" t="s">
        <v>118</v>
      </c>
      <c r="BA409" t="s">
        <v>118</v>
      </c>
      <c r="BD409" s="152"/>
    </row>
    <row r="410" spans="24:56" x14ac:dyDescent="0.25">
      <c r="X410" t="s">
        <v>129</v>
      </c>
      <c r="Y410">
        <v>1989</v>
      </c>
      <c r="Z410" t="s">
        <v>211</v>
      </c>
      <c r="AA410">
        <v>3</v>
      </c>
      <c r="AD410">
        <v>1</v>
      </c>
      <c r="AF410" s="41"/>
      <c r="AG410" s="41"/>
      <c r="AH410" s="41"/>
      <c r="AI410" s="41"/>
      <c r="AP410" s="1"/>
      <c r="AR410" s="1"/>
      <c r="AS410" s="1"/>
      <c r="AU410" t="s">
        <v>239</v>
      </c>
      <c r="BA410" t="s">
        <v>239</v>
      </c>
    </row>
    <row r="411" spans="24:56" x14ac:dyDescent="0.25">
      <c r="X411" t="s">
        <v>129</v>
      </c>
      <c r="Y411">
        <v>1999</v>
      </c>
      <c r="Z411" t="s">
        <v>211</v>
      </c>
      <c r="AA411">
        <v>3</v>
      </c>
      <c r="AB411">
        <v>2.6</v>
      </c>
      <c r="AD411">
        <v>1</v>
      </c>
      <c r="AF411" s="70"/>
      <c r="AG411" s="70"/>
      <c r="AH411" s="70"/>
      <c r="AI411" s="70"/>
      <c r="AJ411" s="69">
        <f>(AA411-AA410)/AA410</f>
        <v>0</v>
      </c>
      <c r="AK411" s="69"/>
      <c r="AL411" s="69" t="e">
        <f t="shared" ref="AL411:AL412" si="913">(AC411-AC410)/AC410</f>
        <v>#DIV/0!</v>
      </c>
      <c r="AM411" s="69"/>
      <c r="AN411" s="69">
        <f t="shared" ref="AN411:AN412" si="914">(AD411-AD410)/AD410</f>
        <v>0</v>
      </c>
      <c r="AU411" t="s">
        <v>239</v>
      </c>
      <c r="BA411" t="s">
        <v>239</v>
      </c>
      <c r="BD411" s="152"/>
    </row>
    <row r="412" spans="24:56" x14ac:dyDescent="0.25">
      <c r="X412" t="s">
        <v>129</v>
      </c>
      <c r="Y412">
        <v>2009</v>
      </c>
      <c r="Z412" t="s">
        <v>211</v>
      </c>
      <c r="AA412">
        <v>3</v>
      </c>
      <c r="AB412">
        <v>2.5</v>
      </c>
      <c r="AD412">
        <v>1</v>
      </c>
      <c r="AF412" s="71">
        <f>AA412-AA411</f>
        <v>0</v>
      </c>
      <c r="AG412" s="71">
        <f t="shared" ref="AG412" si="915">AB412-AB411</f>
        <v>-0.10000000000000009</v>
      </c>
      <c r="AH412" s="71">
        <f t="shared" ref="AH412" si="916">AC412-AC411</f>
        <v>0</v>
      </c>
      <c r="AI412" s="71">
        <f t="shared" ref="AI412" si="917">AD412-AD411</f>
        <v>0</v>
      </c>
      <c r="AJ412" s="69">
        <f>(AA412-AA411)/AA411</f>
        <v>0</v>
      </c>
      <c r="AK412" s="69">
        <f t="shared" ref="AK412" si="918">(AB412-AB411)/AB411</f>
        <v>-3.8461538461538491E-2</v>
      </c>
      <c r="AL412" s="69" t="e">
        <f t="shared" si="913"/>
        <v>#DIV/0!</v>
      </c>
      <c r="AM412" s="69"/>
      <c r="AN412" s="69">
        <f t="shared" si="914"/>
        <v>0</v>
      </c>
      <c r="AP412" s="56"/>
      <c r="AU412" t="s">
        <v>239</v>
      </c>
      <c r="BA412" t="s">
        <v>239</v>
      </c>
      <c r="BD412" s="152">
        <f t="shared" ref="BD412" si="919">AK412</f>
        <v>-3.8461538461538491E-2</v>
      </c>
    </row>
    <row r="413" spans="24:56" x14ac:dyDescent="0.25">
      <c r="X413" t="s">
        <v>130</v>
      </c>
      <c r="Y413">
        <v>1989</v>
      </c>
      <c r="Z413" t="s">
        <v>211</v>
      </c>
      <c r="AA413">
        <v>30064</v>
      </c>
      <c r="AC413">
        <v>707</v>
      </c>
      <c r="AD413">
        <v>20900</v>
      </c>
      <c r="AF413" s="41"/>
      <c r="AG413" s="41"/>
      <c r="AH413" s="41"/>
      <c r="AI413" s="41"/>
      <c r="AP413" s="56"/>
      <c r="AQ413" s="1"/>
      <c r="AR413" s="1"/>
      <c r="AS413" s="1"/>
      <c r="AU413" t="s">
        <v>119</v>
      </c>
      <c r="BA413" t="s">
        <v>119</v>
      </c>
    </row>
    <row r="414" spans="24:56" x14ac:dyDescent="0.25">
      <c r="X414" t="s">
        <v>130</v>
      </c>
      <c r="Y414">
        <v>1999</v>
      </c>
      <c r="Z414" t="s">
        <v>211</v>
      </c>
      <c r="AA414">
        <v>30693</v>
      </c>
      <c r="AB414">
        <v>5020.2</v>
      </c>
      <c r="AC414">
        <v>875</v>
      </c>
      <c r="AD414">
        <v>21000</v>
      </c>
      <c r="AF414" s="70"/>
      <c r="AG414" s="70"/>
      <c r="AH414" s="70"/>
      <c r="AI414" s="70"/>
      <c r="AJ414" s="69">
        <f t="shared" ref="AJ414:AJ415" si="920">(AA414-AA413)/AA413</f>
        <v>2.0922032996274615E-2</v>
      </c>
      <c r="AK414" s="69"/>
      <c r="AL414" s="69">
        <f t="shared" ref="AL414:AL415" si="921">(AC414-AC413)/AC413</f>
        <v>0.23762376237623761</v>
      </c>
      <c r="AM414" s="69"/>
      <c r="AN414" s="69">
        <f t="shared" ref="AN414:AN415" si="922">(AD414-AD413)/AD413</f>
        <v>4.7846889952153108E-3</v>
      </c>
      <c r="AP414" s="56"/>
      <c r="AU414" t="s">
        <v>119</v>
      </c>
      <c r="BA414" t="s">
        <v>119</v>
      </c>
      <c r="BD414" s="152"/>
    </row>
    <row r="415" spans="24:56" x14ac:dyDescent="0.25">
      <c r="X415" t="s">
        <v>130</v>
      </c>
      <c r="Y415">
        <v>2009</v>
      </c>
      <c r="Z415" t="s">
        <v>211</v>
      </c>
      <c r="AA415">
        <v>30055</v>
      </c>
      <c r="AB415">
        <v>5121</v>
      </c>
      <c r="AC415">
        <v>1000</v>
      </c>
      <c r="AD415">
        <v>21000</v>
      </c>
      <c r="AF415" s="71">
        <f>AA415-AA414</f>
        <v>-638</v>
      </c>
      <c r="AG415" s="71">
        <f t="shared" ref="AG415" si="923">AB415-AB414</f>
        <v>100.80000000000018</v>
      </c>
      <c r="AH415" s="71">
        <f t="shared" ref="AH415" si="924">AC415-AC414</f>
        <v>125</v>
      </c>
      <c r="AI415" s="71">
        <f t="shared" ref="AI415" si="925">AD415-AD414</f>
        <v>0</v>
      </c>
      <c r="AJ415" s="69">
        <f t="shared" si="920"/>
        <v>-2.0786498550158017E-2</v>
      </c>
      <c r="AK415" s="69">
        <f t="shared" ref="AK415" si="926">(AB415-AB414)/AB414</f>
        <v>2.0078881319469381E-2</v>
      </c>
      <c r="AL415" s="69">
        <f t="shared" si="921"/>
        <v>0.14285714285714285</v>
      </c>
      <c r="AM415" s="69"/>
      <c r="AN415" s="69">
        <f t="shared" si="922"/>
        <v>0</v>
      </c>
      <c r="AP415" s="56">
        <f t="shared" ref="AP415:AP424" si="927">AK415/AJ415</f>
        <v>-0.96595784379071115</v>
      </c>
      <c r="AQ415">
        <f>(AB415-AB414)/(AA415-AA414)</f>
        <v>-0.15799373040752379</v>
      </c>
      <c r="AR415">
        <f>(AB415-AB414)/(AC415-AC414)</f>
        <v>0.80640000000000145</v>
      </c>
      <c r="AU415" t="s">
        <v>119</v>
      </c>
      <c r="AV415">
        <v>-0.96595784379071115</v>
      </c>
      <c r="AW415">
        <v>-0.15799373040752379</v>
      </c>
      <c r="AX415">
        <v>0.80640000000000145</v>
      </c>
      <c r="BA415" t="s">
        <v>119</v>
      </c>
      <c r="BD415" s="152">
        <f t="shared" ref="BD415" si="928">AK415</f>
        <v>2.0078881319469381E-2</v>
      </c>
    </row>
    <row r="416" spans="24:56" x14ac:dyDescent="0.25">
      <c r="X416" t="s">
        <v>241</v>
      </c>
      <c r="Y416">
        <v>1989</v>
      </c>
      <c r="Z416" t="s">
        <v>211</v>
      </c>
      <c r="AA416">
        <v>47630</v>
      </c>
      <c r="AC416">
        <v>230</v>
      </c>
      <c r="AD416">
        <v>44000</v>
      </c>
      <c r="AF416" s="41"/>
      <c r="AG416" s="41"/>
      <c r="AH416" s="41"/>
      <c r="AI416" s="41"/>
      <c r="AP416" s="56"/>
      <c r="AR416" s="1"/>
      <c r="AS416" s="1"/>
      <c r="AU416" t="s">
        <v>120</v>
      </c>
      <c r="BA416" t="s">
        <v>120</v>
      </c>
    </row>
    <row r="417" spans="24:56" x14ac:dyDescent="0.25">
      <c r="X417" t="s">
        <v>241</v>
      </c>
      <c r="Y417">
        <v>1999</v>
      </c>
      <c r="Z417" t="s">
        <v>211</v>
      </c>
      <c r="AA417">
        <v>48190</v>
      </c>
      <c r="AB417">
        <v>41407</v>
      </c>
      <c r="AC417">
        <v>240</v>
      </c>
      <c r="AD417">
        <v>44000</v>
      </c>
      <c r="AF417" s="70"/>
      <c r="AG417" s="70"/>
      <c r="AH417" s="70"/>
      <c r="AI417" s="70"/>
      <c r="AJ417" s="69">
        <f>(AA417-AA416)/AA416</f>
        <v>1.1757295821960948E-2</v>
      </c>
      <c r="AK417" s="69"/>
      <c r="AL417" s="69">
        <f t="shared" ref="AL417:AL418" si="929">(AC417-AC416)/AC416</f>
        <v>4.3478260869565216E-2</v>
      </c>
      <c r="AM417" s="69"/>
      <c r="AN417" s="69">
        <f t="shared" ref="AN417:AN418" si="930">(AD417-AD416)/AD416</f>
        <v>0</v>
      </c>
      <c r="AP417" s="56"/>
      <c r="AU417" t="s">
        <v>120</v>
      </c>
      <c r="BA417" t="s">
        <v>120</v>
      </c>
      <c r="BD417" s="152"/>
    </row>
    <row r="418" spans="24:56" x14ac:dyDescent="0.25">
      <c r="X418" t="s">
        <v>241</v>
      </c>
      <c r="Y418">
        <v>2009</v>
      </c>
      <c r="Z418" t="s">
        <v>211</v>
      </c>
      <c r="AA418">
        <v>49300</v>
      </c>
      <c r="AB418">
        <v>39233.4</v>
      </c>
      <c r="AC418">
        <v>250</v>
      </c>
      <c r="AD418">
        <v>44000</v>
      </c>
      <c r="AF418" s="71">
        <f>AA418-AA417</f>
        <v>1110</v>
      </c>
      <c r="AG418" s="71">
        <f t="shared" ref="AG418" si="931">AB418-AB417</f>
        <v>-2173.5999999999985</v>
      </c>
      <c r="AH418" s="71">
        <f t="shared" ref="AH418" si="932">AC418-AC417</f>
        <v>10</v>
      </c>
      <c r="AI418" s="71">
        <f t="shared" ref="AI418" si="933">AD418-AD417</f>
        <v>0</v>
      </c>
      <c r="AJ418" s="69">
        <f>(AA418-AA417)/AA417</f>
        <v>2.3033824444905582E-2</v>
      </c>
      <c r="AK418" s="69">
        <f t="shared" ref="AK418" si="934">(AB418-AB417)/AB417</f>
        <v>-5.2493539739657508E-2</v>
      </c>
      <c r="AL418" s="69">
        <f t="shared" si="929"/>
        <v>4.1666666666666664E-2</v>
      </c>
      <c r="AM418" s="69"/>
      <c r="AN418" s="69">
        <f t="shared" si="930"/>
        <v>0</v>
      </c>
      <c r="AP418" s="56">
        <f t="shared" si="927"/>
        <v>-2.2789762883370228</v>
      </c>
      <c r="AQ418">
        <f>(AB418-AB417)/(AA418-AA417)</f>
        <v>-1.9581981981981968</v>
      </c>
      <c r="AR418">
        <f>(AB418-AB417)/(AC418-AC417)</f>
        <v>-217.35999999999984</v>
      </c>
      <c r="AU418" t="s">
        <v>120</v>
      </c>
      <c r="AV418">
        <v>-2.2789762883370228</v>
      </c>
      <c r="AW418">
        <v>-1.9581981981981968</v>
      </c>
      <c r="AX418">
        <v>-217.35999999999984</v>
      </c>
      <c r="BA418" t="s">
        <v>120</v>
      </c>
      <c r="BB418">
        <v>-2.2789762883370228</v>
      </c>
      <c r="BC418">
        <v>-1.9581981981981968</v>
      </c>
      <c r="BD418" s="152">
        <f t="shared" ref="BD418:BD475" si="935">AK418</f>
        <v>-5.2493539739657508E-2</v>
      </c>
    </row>
    <row r="419" spans="24:56" x14ac:dyDescent="0.25">
      <c r="X419" t="s">
        <v>242</v>
      </c>
      <c r="Y419">
        <v>1989</v>
      </c>
      <c r="Z419" t="s">
        <v>211</v>
      </c>
      <c r="AA419">
        <v>10395</v>
      </c>
      <c r="AC419">
        <v>496</v>
      </c>
      <c r="AD419">
        <v>361</v>
      </c>
      <c r="AF419" s="41"/>
      <c r="AG419" s="41"/>
      <c r="AH419" s="41"/>
      <c r="AI419" s="41"/>
      <c r="AP419" s="1"/>
      <c r="AR419" s="1"/>
      <c r="AS419" s="1"/>
      <c r="AU419" t="s">
        <v>121</v>
      </c>
      <c r="BA419" t="s">
        <v>121</v>
      </c>
    </row>
    <row r="420" spans="24:56" x14ac:dyDescent="0.25">
      <c r="X420" t="s">
        <v>242</v>
      </c>
      <c r="Y420">
        <v>1999</v>
      </c>
      <c r="Z420" t="s">
        <v>211</v>
      </c>
      <c r="AA420">
        <v>10609</v>
      </c>
      <c r="AB420">
        <v>35303</v>
      </c>
      <c r="AC420">
        <v>595</v>
      </c>
      <c r="AD420">
        <v>324</v>
      </c>
      <c r="AF420" s="70"/>
      <c r="AG420" s="70"/>
      <c r="AH420" s="70"/>
      <c r="AI420" s="70"/>
      <c r="AJ420" s="69">
        <f>(AA420-AA419)/AA419</f>
        <v>2.0586820586820587E-2</v>
      </c>
      <c r="AK420" s="69"/>
      <c r="AL420" s="69">
        <f t="shared" ref="AL420:AL421" si="936">(AC420-AC419)/AC419</f>
        <v>0.19959677419354838</v>
      </c>
      <c r="AM420" s="69"/>
      <c r="AN420" s="69">
        <f t="shared" ref="AN420:AN421" si="937">(AD420-AD419)/AD419</f>
        <v>-0.10249307479224377</v>
      </c>
      <c r="AU420" t="s">
        <v>121</v>
      </c>
      <c r="BA420" t="s">
        <v>121</v>
      </c>
      <c r="BD420" s="152"/>
    </row>
    <row r="421" spans="24:56" x14ac:dyDescent="0.25">
      <c r="X421" t="s">
        <v>242</v>
      </c>
      <c r="Y421">
        <v>2009</v>
      </c>
      <c r="Z421" t="s">
        <v>211</v>
      </c>
      <c r="AA421">
        <v>12440.5</v>
      </c>
      <c r="AB421">
        <v>32082.6</v>
      </c>
      <c r="AC421">
        <v>1100</v>
      </c>
      <c r="AD421">
        <v>305.5</v>
      </c>
      <c r="AF421" s="71">
        <f>AA421-AA420</f>
        <v>1831.5</v>
      </c>
      <c r="AG421" s="71">
        <f t="shared" ref="AG421" si="938">AB421-AB420</f>
        <v>-3220.4000000000015</v>
      </c>
      <c r="AH421" s="71">
        <f t="shared" ref="AH421" si="939">AC421-AC420</f>
        <v>505</v>
      </c>
      <c r="AI421" s="71">
        <f t="shared" ref="AI421" si="940">AD421-AD420</f>
        <v>-18.5</v>
      </c>
      <c r="AJ421" s="69">
        <f>(AA421-AA420)/AA420</f>
        <v>0.17263644075784712</v>
      </c>
      <c r="AK421" s="69">
        <f t="shared" ref="AK421" si="941">(AB421-AB420)/AB420</f>
        <v>-9.1221709203183912E-2</v>
      </c>
      <c r="AL421" s="69">
        <f t="shared" si="936"/>
        <v>0.84873949579831931</v>
      </c>
      <c r="AM421" s="69"/>
      <c r="AN421" s="69">
        <f t="shared" si="937"/>
        <v>-5.7098765432098762E-2</v>
      </c>
      <c r="AP421" s="56">
        <f>AK421/AJ421</f>
        <v>-0.52840355606692768</v>
      </c>
      <c r="AQ421">
        <f>(AB421-AB420)/(AA421-AA420)</f>
        <v>-1.7583401583401592</v>
      </c>
      <c r="AR421">
        <f>(AB421-AB420)/(AC421-AC420)</f>
        <v>-6.3770297029703</v>
      </c>
      <c r="AS421">
        <f>(AB421-AB420)/(AD421-AD420)</f>
        <v>174.07567567567577</v>
      </c>
      <c r="AU421" t="s">
        <v>121</v>
      </c>
      <c r="AV421">
        <v>-0.52840355606692768</v>
      </c>
      <c r="AW421">
        <v>-1.7583401583401592</v>
      </c>
      <c r="AX421">
        <v>-6.3770297029703</v>
      </c>
      <c r="AY421">
        <v>174.07567567567577</v>
      </c>
      <c r="BA421" t="s">
        <v>121</v>
      </c>
      <c r="BB421">
        <v>-0.52840355606692768</v>
      </c>
      <c r="BC421">
        <v>-1.7583401583401592</v>
      </c>
      <c r="BD421" s="152">
        <f t="shared" ref="BD421:BD478" si="942">AK421</f>
        <v>-9.1221709203183912E-2</v>
      </c>
    </row>
    <row r="422" spans="24:56" x14ac:dyDescent="0.25">
      <c r="X422" t="s">
        <v>243</v>
      </c>
      <c r="Y422">
        <v>1989</v>
      </c>
      <c r="Z422" t="s">
        <v>211</v>
      </c>
      <c r="AA422">
        <v>38662</v>
      </c>
      <c r="AC422">
        <v>2</v>
      </c>
      <c r="AD422">
        <v>38000</v>
      </c>
      <c r="AF422" s="41"/>
      <c r="AG422" s="41"/>
      <c r="AH422" s="41"/>
      <c r="AI422" s="41"/>
      <c r="AP422" s="56"/>
      <c r="AQ422" s="1"/>
      <c r="AR422" s="1"/>
      <c r="AS422" s="1"/>
      <c r="AU422" t="s">
        <v>122</v>
      </c>
      <c r="BA422" t="s">
        <v>122</v>
      </c>
    </row>
    <row r="423" spans="24:56" x14ac:dyDescent="0.25">
      <c r="X423" t="s">
        <v>243</v>
      </c>
      <c r="Y423">
        <v>1999</v>
      </c>
      <c r="Z423" t="s">
        <v>211</v>
      </c>
      <c r="AA423">
        <v>38820</v>
      </c>
      <c r="AB423">
        <v>8105</v>
      </c>
      <c r="AC423">
        <v>4</v>
      </c>
      <c r="AD423">
        <v>38000</v>
      </c>
      <c r="AF423" s="70"/>
      <c r="AG423" s="70"/>
      <c r="AH423" s="70"/>
      <c r="AI423" s="70"/>
      <c r="AJ423" s="69">
        <f t="shared" ref="AJ423:AJ424" si="943">(AA423-AA422)/AA422</f>
        <v>4.0867001189798767E-3</v>
      </c>
      <c r="AK423" s="69"/>
      <c r="AL423" s="69">
        <f t="shared" ref="AL423:AL424" si="944">(AC423-AC422)/AC422</f>
        <v>1</v>
      </c>
      <c r="AM423" s="69"/>
      <c r="AN423" s="69">
        <f t="shared" ref="AN423:AN424" si="945">(AD423-AD422)/AD422</f>
        <v>0</v>
      </c>
      <c r="AP423" s="56"/>
      <c r="AU423" t="s">
        <v>122</v>
      </c>
      <c r="BA423" t="s">
        <v>122</v>
      </c>
    </row>
    <row r="424" spans="24:56" x14ac:dyDescent="0.25">
      <c r="X424" t="s">
        <v>243</v>
      </c>
      <c r="Y424">
        <v>2009</v>
      </c>
      <c r="Z424" t="s">
        <v>211</v>
      </c>
      <c r="AA424">
        <v>38808</v>
      </c>
      <c r="AB424">
        <v>7364.2</v>
      </c>
      <c r="AC424">
        <v>8</v>
      </c>
      <c r="AD424">
        <v>38000</v>
      </c>
      <c r="AF424" s="71">
        <f>AA424-AA423</f>
        <v>-12</v>
      </c>
      <c r="AG424" s="71">
        <f t="shared" ref="AG424" si="946">AB424-AB423</f>
        <v>-740.80000000000018</v>
      </c>
      <c r="AH424" s="71">
        <f t="shared" ref="AH424" si="947">AC424-AC423</f>
        <v>4</v>
      </c>
      <c r="AI424" s="71">
        <f t="shared" ref="AI424" si="948">AD424-AD423</f>
        <v>0</v>
      </c>
      <c r="AJ424" s="69">
        <f t="shared" si="943"/>
        <v>-3.0911901081916539E-4</v>
      </c>
      <c r="AK424" s="69">
        <f t="shared" ref="AK424" si="949">(AB424-AB423)/AB423</f>
        <v>-9.1400370141887746E-2</v>
      </c>
      <c r="AL424" s="69">
        <f t="shared" si="944"/>
        <v>1</v>
      </c>
      <c r="AM424" s="69"/>
      <c r="AN424" s="69">
        <f t="shared" si="945"/>
        <v>0</v>
      </c>
      <c r="AP424" s="56">
        <f t="shared" si="927"/>
        <v>295.68019740900684</v>
      </c>
      <c r="AQ424">
        <f>(AB424-AB423)/(AA424-AA423)</f>
        <v>61.733333333333348</v>
      </c>
      <c r="AR424">
        <f>(AB424-AB423)/(AC424-AC423)</f>
        <v>-185.20000000000005</v>
      </c>
      <c r="AU424" t="s">
        <v>122</v>
      </c>
      <c r="AV424">
        <v>295.68019740900684</v>
      </c>
      <c r="AW424">
        <v>61.733333333333348</v>
      </c>
      <c r="AX424">
        <v>-185.20000000000005</v>
      </c>
      <c r="BA424" t="s">
        <v>122</v>
      </c>
      <c r="BB424">
        <v>295.68019740900684</v>
      </c>
      <c r="BC424">
        <v>61.733333333333348</v>
      </c>
      <c r="BD424" s="152">
        <f t="shared" ref="BD424:BD460" si="950">AK424</f>
        <v>-9.1400370141887746E-2</v>
      </c>
    </row>
    <row r="425" spans="24:56" x14ac:dyDescent="0.25">
      <c r="X425" t="s">
        <v>131</v>
      </c>
      <c r="Y425">
        <v>1989</v>
      </c>
      <c r="Z425" t="s">
        <v>211</v>
      </c>
      <c r="AA425">
        <v>0.4</v>
      </c>
      <c r="AC425">
        <v>0.4</v>
      </c>
      <c r="AF425" s="41"/>
      <c r="AG425" s="41"/>
      <c r="AH425" s="41"/>
      <c r="AI425" s="41"/>
      <c r="AP425" s="56"/>
      <c r="AR425" s="1"/>
      <c r="AS425" s="1"/>
      <c r="AU425" t="s">
        <v>240</v>
      </c>
      <c r="BA425" t="s">
        <v>240</v>
      </c>
    </row>
    <row r="426" spans="24:56" x14ac:dyDescent="0.25">
      <c r="X426" t="s">
        <v>131</v>
      </c>
      <c r="Y426">
        <v>1999</v>
      </c>
      <c r="Z426" t="s">
        <v>211</v>
      </c>
      <c r="AA426">
        <v>0.4</v>
      </c>
      <c r="AB426">
        <v>0</v>
      </c>
      <c r="AC426">
        <v>0.4</v>
      </c>
      <c r="AF426" s="70"/>
      <c r="AG426" s="70"/>
      <c r="AH426" s="70"/>
      <c r="AI426" s="70"/>
      <c r="AJ426" s="69">
        <f t="shared" ref="AJ426:AJ427" si="951">(AA426-AA425)/AA425</f>
        <v>0</v>
      </c>
      <c r="AK426" s="69"/>
      <c r="AL426" s="69">
        <f t="shared" ref="AL426:AL427" si="952">(AC426-AC425)/AC425</f>
        <v>0</v>
      </c>
      <c r="AM426" s="69"/>
      <c r="AN426" s="69"/>
      <c r="AP426" s="56"/>
      <c r="AU426" t="s">
        <v>240</v>
      </c>
      <c r="BA426" t="s">
        <v>240</v>
      </c>
      <c r="BD426" s="152"/>
    </row>
    <row r="427" spans="24:56" x14ac:dyDescent="0.25">
      <c r="X427" t="s">
        <v>131</v>
      </c>
      <c r="Y427">
        <v>2009</v>
      </c>
      <c r="Z427" t="s">
        <v>211</v>
      </c>
      <c r="AA427">
        <v>0.4</v>
      </c>
      <c r="AB427">
        <v>0</v>
      </c>
      <c r="AC427">
        <v>0.4</v>
      </c>
      <c r="AF427" s="71">
        <f>AA427-AA426</f>
        <v>0</v>
      </c>
      <c r="AG427" s="71">
        <f t="shared" ref="AG427" si="953">AB427-AB426</f>
        <v>0</v>
      </c>
      <c r="AH427" s="71">
        <f t="shared" ref="AH427" si="954">AC427-AC426</f>
        <v>0</v>
      </c>
      <c r="AI427" s="71">
        <f t="shared" ref="AI427" si="955">AD427-AD426</f>
        <v>0</v>
      </c>
      <c r="AJ427" s="69">
        <f t="shared" si="951"/>
        <v>0</v>
      </c>
      <c r="AK427" s="69" t="e">
        <f t="shared" ref="AK427" si="956">(AB427-AB426)/AB426</f>
        <v>#DIV/0!</v>
      </c>
      <c r="AL427" s="69">
        <f t="shared" si="952"/>
        <v>0</v>
      </c>
      <c r="AM427" s="69"/>
      <c r="AN427" s="69"/>
      <c r="AP427" s="56"/>
      <c r="AU427" t="s">
        <v>240</v>
      </c>
      <c r="BA427" t="s">
        <v>240</v>
      </c>
      <c r="BD427" s="152"/>
    </row>
    <row r="428" spans="24:56" x14ac:dyDescent="0.25">
      <c r="X428" t="s">
        <v>132</v>
      </c>
      <c r="Y428">
        <v>1989</v>
      </c>
      <c r="Z428" t="s">
        <v>211</v>
      </c>
      <c r="AA428">
        <v>4150</v>
      </c>
      <c r="AC428">
        <v>63</v>
      </c>
      <c r="AD428">
        <v>1800</v>
      </c>
      <c r="AF428" s="41"/>
      <c r="AG428" s="41"/>
      <c r="AH428" s="41"/>
      <c r="AI428" s="41"/>
      <c r="AP428" s="1"/>
      <c r="AR428" s="1"/>
      <c r="AS428" s="1"/>
      <c r="AU428" t="s">
        <v>123</v>
      </c>
      <c r="BA428" t="s">
        <v>123</v>
      </c>
    </row>
    <row r="429" spans="24:56" x14ac:dyDescent="0.25">
      <c r="X429" t="s">
        <v>132</v>
      </c>
      <c r="Y429">
        <v>1999</v>
      </c>
      <c r="Z429" t="s">
        <v>211</v>
      </c>
      <c r="AA429">
        <v>4173</v>
      </c>
      <c r="AB429">
        <v>3991.7</v>
      </c>
      <c r="AC429">
        <v>92</v>
      </c>
      <c r="AD429">
        <v>1757</v>
      </c>
      <c r="AF429" s="70"/>
      <c r="AG429" s="70"/>
      <c r="AH429" s="70"/>
      <c r="AI429" s="70"/>
      <c r="AJ429" s="69">
        <f t="shared" ref="AJ429:AJ430" si="957">(AA429-AA428)/AA428</f>
        <v>5.5421686746987952E-3</v>
      </c>
      <c r="AK429" s="69"/>
      <c r="AL429" s="69"/>
      <c r="AM429" s="69"/>
      <c r="AN429" s="69">
        <f t="shared" ref="AN429:AN430" si="958">(AD429-AD428)/AD428</f>
        <v>-2.388888888888889E-2</v>
      </c>
      <c r="AU429" t="s">
        <v>123</v>
      </c>
      <c r="BA429" t="s">
        <v>123</v>
      </c>
      <c r="BD429" s="152"/>
    </row>
    <row r="430" spans="24:56" x14ac:dyDescent="0.25">
      <c r="X430" t="s">
        <v>132</v>
      </c>
      <c r="Y430">
        <v>2009</v>
      </c>
      <c r="Z430" t="s">
        <v>211</v>
      </c>
      <c r="AA430">
        <v>4250</v>
      </c>
      <c r="AB430">
        <v>3636</v>
      </c>
      <c r="AC430">
        <v>120</v>
      </c>
      <c r="AD430">
        <v>1730</v>
      </c>
      <c r="AF430" s="71">
        <f>AA430-AA429</f>
        <v>77</v>
      </c>
      <c r="AG430" s="71">
        <f t="shared" ref="AG430" si="959">AB430-AB429</f>
        <v>-355.69999999999982</v>
      </c>
      <c r="AH430" s="71">
        <f t="shared" ref="AH430" si="960">AC430-AC429</f>
        <v>28</v>
      </c>
      <c r="AI430" s="71">
        <f t="shared" ref="AI430" si="961">AD430-AD429</f>
        <v>-27</v>
      </c>
      <c r="AJ430" s="69">
        <f t="shared" si="957"/>
        <v>1.8451953031392285E-2</v>
      </c>
      <c r="AK430" s="69">
        <f t="shared" ref="AK430" si="962">(AB430-AB429)/AB429</f>
        <v>-8.9109903048826267E-2</v>
      </c>
      <c r="AL430" s="69"/>
      <c r="AM430" s="69"/>
      <c r="AN430" s="69">
        <f t="shared" si="958"/>
        <v>-1.5367103016505406E-2</v>
      </c>
      <c r="AP430" s="56">
        <f>AK430/AJ430</f>
        <v>-4.8292938366591169</v>
      </c>
      <c r="AQ430">
        <f>(AB430-AB429)/(AA430-AA429)</f>
        <v>-4.6194805194805175</v>
      </c>
      <c r="AR430">
        <f>(AB430-AB429)/(AC430-AC429)</f>
        <v>-12.703571428571422</v>
      </c>
      <c r="AS430">
        <f>(AB430-AB429)/(AD430-AD429)</f>
        <v>13.174074074074067</v>
      </c>
      <c r="AU430" t="s">
        <v>123</v>
      </c>
      <c r="AV430">
        <v>-4.8292938366591169</v>
      </c>
      <c r="AW430">
        <v>-4.6194805194805175</v>
      </c>
      <c r="AX430">
        <v>-12.703571428571422</v>
      </c>
      <c r="AY430">
        <v>13.174074074074067</v>
      </c>
      <c r="BA430" t="s">
        <v>123</v>
      </c>
      <c r="BB430">
        <v>-4.8292938366591169</v>
      </c>
      <c r="BC430">
        <v>-4.6194805194805175</v>
      </c>
      <c r="BD430" s="152">
        <f t="shared" si="950"/>
        <v>-8.9109903048826267E-2</v>
      </c>
    </row>
    <row r="431" spans="24:56" x14ac:dyDescent="0.25">
      <c r="X431" t="s">
        <v>244</v>
      </c>
      <c r="Y431">
        <v>1989</v>
      </c>
      <c r="Z431" t="s">
        <v>211</v>
      </c>
      <c r="AA431">
        <v>2004</v>
      </c>
      <c r="AC431">
        <v>29</v>
      </c>
      <c r="AD431">
        <v>1099</v>
      </c>
      <c r="AF431" s="41"/>
      <c r="AG431" s="41"/>
      <c r="AH431" s="41"/>
      <c r="AI431" s="41"/>
      <c r="AP431" s="56"/>
      <c r="AQ431" s="1"/>
      <c r="AR431" s="1"/>
      <c r="AS431" s="1"/>
      <c r="AU431" t="s">
        <v>124</v>
      </c>
      <c r="BA431" t="s">
        <v>124</v>
      </c>
    </row>
    <row r="432" spans="24:56" x14ac:dyDescent="0.25">
      <c r="X432" t="s">
        <v>244</v>
      </c>
      <c r="Y432">
        <v>1999</v>
      </c>
      <c r="Z432" t="s">
        <v>211</v>
      </c>
      <c r="AA432">
        <v>1967</v>
      </c>
      <c r="AB432">
        <v>358.5</v>
      </c>
      <c r="AC432">
        <v>35</v>
      </c>
      <c r="AD432">
        <v>1018</v>
      </c>
      <c r="AF432" s="70"/>
      <c r="AG432" s="70"/>
      <c r="AH432" s="70"/>
      <c r="AI432" s="70"/>
      <c r="AJ432" s="69">
        <f t="shared" ref="AJ432:AJ433" si="963">(AA432-AA431)/AA431</f>
        <v>-1.8463073852295408E-2</v>
      </c>
      <c r="AK432" s="69"/>
      <c r="AL432" s="69">
        <f t="shared" ref="AL432:AL433" si="964">(AC432-AC431)/AC431</f>
        <v>0.20689655172413793</v>
      </c>
      <c r="AM432" s="69"/>
      <c r="AN432" s="69">
        <f t="shared" ref="AN432:AN433" si="965">(AD432-AD431)/AD431</f>
        <v>-7.3703366696997272E-2</v>
      </c>
      <c r="AP432" s="56"/>
      <c r="AU432" t="s">
        <v>124</v>
      </c>
      <c r="BA432" t="s">
        <v>124</v>
      </c>
      <c r="BD432" s="152"/>
    </row>
    <row r="433" spans="24:56" x14ac:dyDescent="0.25">
      <c r="X433" t="s">
        <v>244</v>
      </c>
      <c r="Y433">
        <v>2009</v>
      </c>
      <c r="Z433" t="s">
        <v>211</v>
      </c>
      <c r="AA433">
        <v>1917.4</v>
      </c>
      <c r="AB433">
        <v>365</v>
      </c>
      <c r="AC433">
        <v>35.5</v>
      </c>
      <c r="AD433">
        <v>827.2</v>
      </c>
      <c r="AF433" s="71">
        <f>AA433-AA432</f>
        <v>-49.599999999999909</v>
      </c>
      <c r="AG433" s="71">
        <f t="shared" ref="AG433" si="966">AB433-AB432</f>
        <v>6.5</v>
      </c>
      <c r="AH433" s="71">
        <f t="shared" ref="AH433" si="967">AC433-AC432</f>
        <v>0.5</v>
      </c>
      <c r="AI433" s="71">
        <f t="shared" ref="AI433" si="968">AD433-AD432</f>
        <v>-190.79999999999995</v>
      </c>
      <c r="AJ433" s="69">
        <f t="shared" si="963"/>
        <v>-2.5216065073716272E-2</v>
      </c>
      <c r="AK433" s="69">
        <f t="shared" ref="AK433" si="969">(AB433-AB432)/AB432</f>
        <v>1.813110181311018E-2</v>
      </c>
      <c r="AL433" s="69">
        <f t="shared" si="964"/>
        <v>1.4285714285714285E-2</v>
      </c>
      <c r="AM433" s="69"/>
      <c r="AN433" s="69">
        <f t="shared" si="965"/>
        <v>-0.18742632612966598</v>
      </c>
      <c r="AP433" s="56">
        <f t="shared" ref="AP433:AP445" si="970">AK433/AJ433</f>
        <v>-0.71902978359652803</v>
      </c>
      <c r="AQ433">
        <f>(AB433-AB432)/(AA433-AA432)</f>
        <v>-0.13104838709677444</v>
      </c>
      <c r="AR433">
        <f>(AB433-AB432)/(AC433-AC432)</f>
        <v>13</v>
      </c>
      <c r="AS433">
        <f>(AB433-AB432)/(AD433-AD432)</f>
        <v>-3.4067085953878418E-2</v>
      </c>
      <c r="AU433" t="s">
        <v>124</v>
      </c>
      <c r="BA433" t="s">
        <v>124</v>
      </c>
      <c r="BD433" s="152">
        <f t="shared" si="950"/>
        <v>1.813110181311018E-2</v>
      </c>
    </row>
    <row r="434" spans="24:56" x14ac:dyDescent="0.25">
      <c r="X434" t="s">
        <v>245</v>
      </c>
      <c r="Y434">
        <v>1989</v>
      </c>
      <c r="Z434" t="s">
        <v>211</v>
      </c>
      <c r="AA434">
        <v>8</v>
      </c>
      <c r="AF434" s="41"/>
      <c r="AG434" s="41"/>
      <c r="AH434" s="41"/>
      <c r="AI434" s="41"/>
      <c r="AP434" s="56"/>
      <c r="AR434" s="1"/>
      <c r="AS434" s="1"/>
      <c r="AU434" t="s">
        <v>125</v>
      </c>
      <c r="BA434" t="s">
        <v>125</v>
      </c>
    </row>
    <row r="435" spans="24:56" x14ac:dyDescent="0.25">
      <c r="X435" t="s">
        <v>245</v>
      </c>
      <c r="Y435">
        <v>1999</v>
      </c>
      <c r="Z435" t="s">
        <v>211</v>
      </c>
      <c r="AA435">
        <v>8</v>
      </c>
      <c r="AB435">
        <v>1.2</v>
      </c>
      <c r="AF435" s="70"/>
      <c r="AG435" s="70"/>
      <c r="AH435" s="70"/>
      <c r="AI435" s="70"/>
      <c r="AJ435" s="69">
        <f>(AA435-AA434)/AA434</f>
        <v>0</v>
      </c>
      <c r="AK435" s="69"/>
      <c r="AL435" s="69" t="e">
        <f t="shared" ref="AL435:AL436" si="971">(AC435-AC434)/AC434</f>
        <v>#DIV/0!</v>
      </c>
      <c r="AM435" s="69"/>
      <c r="AN435" s="69" t="e">
        <f t="shared" ref="AN435:AN436" si="972">(AD435-AD434)/AD434</f>
        <v>#DIV/0!</v>
      </c>
      <c r="AP435" s="56"/>
      <c r="AU435" t="s">
        <v>125</v>
      </c>
      <c r="BA435" t="s">
        <v>125</v>
      </c>
      <c r="BD435" s="152"/>
    </row>
    <row r="436" spans="24:56" x14ac:dyDescent="0.25">
      <c r="X436" t="s">
        <v>245</v>
      </c>
      <c r="Y436">
        <v>2009</v>
      </c>
      <c r="Z436" t="s">
        <v>211</v>
      </c>
      <c r="AA436">
        <v>8</v>
      </c>
      <c r="AB436">
        <v>1.2</v>
      </c>
      <c r="AF436" s="71">
        <f>AA436-AA435</f>
        <v>0</v>
      </c>
      <c r="AG436" s="71">
        <f t="shared" ref="AG436" si="973">AB436-AB435</f>
        <v>0</v>
      </c>
      <c r="AH436" s="71">
        <f t="shared" ref="AH436" si="974">AC436-AC435</f>
        <v>0</v>
      </c>
      <c r="AI436" s="71">
        <f t="shared" ref="AI436" si="975">AD436-AD435</f>
        <v>0</v>
      </c>
      <c r="AJ436" s="69">
        <f>(AA436-AA435)/AA435</f>
        <v>0</v>
      </c>
      <c r="AK436" s="69">
        <f t="shared" ref="AK436" si="976">(AB436-AB435)/AB435</f>
        <v>0</v>
      </c>
      <c r="AL436" s="69" t="e">
        <f t="shared" si="971"/>
        <v>#DIV/0!</v>
      </c>
      <c r="AM436" s="69"/>
      <c r="AN436" s="69" t="e">
        <f t="shared" si="972"/>
        <v>#DIV/0!</v>
      </c>
      <c r="AP436" s="56"/>
      <c r="AU436" t="s">
        <v>125</v>
      </c>
      <c r="BA436" t="s">
        <v>125</v>
      </c>
      <c r="BD436" s="152">
        <f t="shared" si="950"/>
        <v>0</v>
      </c>
    </row>
    <row r="437" spans="24:56" x14ac:dyDescent="0.25">
      <c r="X437" t="s">
        <v>133</v>
      </c>
      <c r="Y437">
        <v>1989</v>
      </c>
      <c r="Z437" t="s">
        <v>211</v>
      </c>
      <c r="AA437">
        <v>236</v>
      </c>
      <c r="AC437">
        <v>7</v>
      </c>
      <c r="AD437">
        <v>220</v>
      </c>
      <c r="AF437" s="41"/>
      <c r="AG437" s="41"/>
      <c r="AH437" s="41"/>
      <c r="AI437" s="41"/>
      <c r="AP437" s="1"/>
      <c r="AR437" s="1"/>
      <c r="AS437" s="1"/>
      <c r="AU437" t="s">
        <v>126</v>
      </c>
      <c r="BA437" t="s">
        <v>126</v>
      </c>
    </row>
    <row r="438" spans="24:56" x14ac:dyDescent="0.25">
      <c r="X438" t="s">
        <v>133</v>
      </c>
      <c r="Y438">
        <v>1999</v>
      </c>
      <c r="Z438" t="s">
        <v>211</v>
      </c>
      <c r="AA438">
        <v>242</v>
      </c>
      <c r="AB438">
        <v>839</v>
      </c>
      <c r="AC438">
        <v>5</v>
      </c>
      <c r="AD438">
        <v>231</v>
      </c>
      <c r="AF438" s="70"/>
      <c r="AG438" s="70"/>
      <c r="AH438" s="70"/>
      <c r="AI438" s="70"/>
      <c r="AJ438" s="69">
        <f>(AA438-AA437)/AA437</f>
        <v>2.5423728813559324E-2</v>
      </c>
      <c r="AK438" s="69"/>
      <c r="AL438" s="69">
        <f t="shared" ref="AL438:AL439" si="977">(AC438-AC437)/AC437</f>
        <v>-0.2857142857142857</v>
      </c>
      <c r="AM438" s="69"/>
      <c r="AN438" s="69">
        <f t="shared" ref="AN438:AN439" si="978">(AD438-AD437)/AD437</f>
        <v>0.05</v>
      </c>
      <c r="AU438" t="s">
        <v>126</v>
      </c>
      <c r="BA438" t="s">
        <v>126</v>
      </c>
      <c r="BD438" s="152"/>
    </row>
    <row r="439" spans="24:56" x14ac:dyDescent="0.25">
      <c r="X439" t="s">
        <v>133</v>
      </c>
      <c r="Y439">
        <v>2009</v>
      </c>
      <c r="Z439" t="s">
        <v>211</v>
      </c>
      <c r="AA439">
        <v>251</v>
      </c>
      <c r="AB439">
        <v>839</v>
      </c>
      <c r="AC439">
        <v>5</v>
      </c>
      <c r="AD439">
        <v>239</v>
      </c>
      <c r="AF439" s="71">
        <f>AA439-AA438</f>
        <v>9</v>
      </c>
      <c r="AG439" s="71">
        <f t="shared" ref="AG439" si="979">AB439-AB438</f>
        <v>0</v>
      </c>
      <c r="AH439" s="71">
        <f t="shared" ref="AH439" si="980">AC439-AC438</f>
        <v>0</v>
      </c>
      <c r="AI439" s="71">
        <f t="shared" ref="AI439" si="981">AD439-AD438</f>
        <v>8</v>
      </c>
      <c r="AJ439" s="69">
        <f>(AA439-AA438)/AA438</f>
        <v>3.71900826446281E-2</v>
      </c>
      <c r="AK439" s="69">
        <f t="shared" ref="AK439" si="982">(AB439-AB438)/AB438</f>
        <v>0</v>
      </c>
      <c r="AL439" s="69">
        <f t="shared" si="977"/>
        <v>0</v>
      </c>
      <c r="AM439" s="69"/>
      <c r="AN439" s="69">
        <f t="shared" si="978"/>
        <v>3.4632034632034632E-2</v>
      </c>
      <c r="AP439" s="56">
        <f>AK439/AJ439</f>
        <v>0</v>
      </c>
      <c r="AQ439">
        <f>(AB439-AB438)/(AA439-AA438)</f>
        <v>0</v>
      </c>
      <c r="AS439">
        <f>(AB439-AB438)/(AD439-AD438)</f>
        <v>0</v>
      </c>
      <c r="AU439" t="s">
        <v>126</v>
      </c>
      <c r="BA439" t="s">
        <v>126</v>
      </c>
      <c r="BD439" s="152"/>
    </row>
    <row r="440" spans="24:56" x14ac:dyDescent="0.25">
      <c r="X440" t="s">
        <v>246</v>
      </c>
      <c r="Y440">
        <v>1989</v>
      </c>
      <c r="Z440" t="s">
        <v>211</v>
      </c>
      <c r="AA440">
        <v>16256</v>
      </c>
      <c r="AC440">
        <v>45</v>
      </c>
      <c r="AD440">
        <v>13677</v>
      </c>
      <c r="AF440" s="41"/>
      <c r="AG440" s="41"/>
      <c r="AH440" s="41"/>
      <c r="AI440" s="41"/>
      <c r="AP440" s="56"/>
      <c r="AQ440" s="1"/>
      <c r="AR440" s="1"/>
      <c r="AS440" s="1"/>
      <c r="AU440" t="s">
        <v>127</v>
      </c>
      <c r="BA440" t="s">
        <v>127</v>
      </c>
    </row>
    <row r="441" spans="24:56" x14ac:dyDescent="0.25">
      <c r="X441" t="s">
        <v>246</v>
      </c>
      <c r="Y441">
        <v>1999</v>
      </c>
      <c r="Z441" t="s">
        <v>211</v>
      </c>
      <c r="AA441">
        <v>14903</v>
      </c>
      <c r="AB441">
        <v>8211.4</v>
      </c>
      <c r="AC441">
        <v>48</v>
      </c>
      <c r="AD441">
        <v>13300</v>
      </c>
      <c r="AF441" s="70"/>
      <c r="AG441" s="70"/>
      <c r="AH441" s="70"/>
      <c r="AI441" s="70"/>
      <c r="AJ441" s="69">
        <f t="shared" ref="AJ441:AJ442" si="983">(AA441-AA440)/AA440</f>
        <v>-8.3230807086614178E-2</v>
      </c>
      <c r="AK441" s="69"/>
      <c r="AL441" s="69">
        <f t="shared" ref="AL441:AL442" si="984">(AC441-AC440)/AC440</f>
        <v>6.6666666666666666E-2</v>
      </c>
      <c r="AM441" s="69"/>
      <c r="AN441" s="69">
        <f t="shared" ref="AN441:AN442" si="985">(AD441-AD440)/AD440</f>
        <v>-2.756452438400234E-2</v>
      </c>
      <c r="AP441" s="56"/>
      <c r="AU441" t="s">
        <v>127</v>
      </c>
      <c r="BA441" t="s">
        <v>127</v>
      </c>
      <c r="BD441" s="152"/>
    </row>
    <row r="442" spans="24:56" x14ac:dyDescent="0.25">
      <c r="X442" t="s">
        <v>246</v>
      </c>
      <c r="Y442">
        <v>2009</v>
      </c>
      <c r="Z442" t="s">
        <v>211</v>
      </c>
      <c r="AA442">
        <v>11490</v>
      </c>
      <c r="AB442">
        <v>8277.4</v>
      </c>
      <c r="AC442">
        <v>71</v>
      </c>
      <c r="AD442">
        <v>10948</v>
      </c>
      <c r="AF442" s="71">
        <f>AA442-AA441</f>
        <v>-3413</v>
      </c>
      <c r="AG442" s="71">
        <f t="shared" ref="AG442" si="986">AB442-AB441</f>
        <v>66</v>
      </c>
      <c r="AH442" s="71">
        <f t="shared" ref="AH442" si="987">AC442-AC441</f>
        <v>23</v>
      </c>
      <c r="AI442" s="71">
        <f t="shared" ref="AI442" si="988">AD442-AD441</f>
        <v>-2352</v>
      </c>
      <c r="AJ442" s="69">
        <f t="shared" si="983"/>
        <v>-0.2290142924243441</v>
      </c>
      <c r="AK442" s="69">
        <f t="shared" ref="AK442" si="989">(AB442-AB441)/AB441</f>
        <v>8.0376062547190489E-3</v>
      </c>
      <c r="AL442" s="69">
        <f t="shared" si="984"/>
        <v>0.47916666666666669</v>
      </c>
      <c r="AM442" s="69"/>
      <c r="AN442" s="69">
        <f t="shared" si="985"/>
        <v>-0.17684210526315788</v>
      </c>
      <c r="AP442" s="56">
        <f t="shared" si="970"/>
        <v>-3.509652681338353E-2</v>
      </c>
      <c r="AQ442">
        <f>(AB442-AB441)/(AA442-AA441)</f>
        <v>-1.9337825959566363E-2</v>
      </c>
      <c r="AR442">
        <f>(AB442-AB441)/(AC442-AC441)</f>
        <v>2.8695652173913042</v>
      </c>
      <c r="AS442">
        <f>(AB442-AB441)/(AD442-AD441)</f>
        <v>-2.8061224489795918E-2</v>
      </c>
      <c r="AU442" t="s">
        <v>127</v>
      </c>
      <c r="BA442" t="s">
        <v>127</v>
      </c>
      <c r="BD442" s="152">
        <f t="shared" si="950"/>
        <v>8.0376062547190489E-3</v>
      </c>
    </row>
    <row r="443" spans="24:56" x14ac:dyDescent="0.25">
      <c r="X443" t="s">
        <v>134</v>
      </c>
      <c r="Y443">
        <v>1989</v>
      </c>
      <c r="Z443" t="s">
        <v>211</v>
      </c>
      <c r="AA443">
        <v>3993</v>
      </c>
      <c r="AC443">
        <v>193</v>
      </c>
      <c r="AD443">
        <v>2500</v>
      </c>
      <c r="AF443" s="41"/>
      <c r="AG443" s="41"/>
      <c r="AH443" s="41"/>
      <c r="AI443" s="41"/>
      <c r="AP443" s="56"/>
      <c r="AR443" s="1"/>
      <c r="AS443" s="1"/>
      <c r="AU443" t="s">
        <v>128</v>
      </c>
      <c r="BA443" t="s">
        <v>128</v>
      </c>
    </row>
    <row r="444" spans="24:56" x14ac:dyDescent="0.25">
      <c r="X444" t="s">
        <v>134</v>
      </c>
      <c r="Y444">
        <v>1999</v>
      </c>
      <c r="Z444" t="s">
        <v>211</v>
      </c>
      <c r="AA444">
        <v>4983</v>
      </c>
      <c r="AB444">
        <v>3884</v>
      </c>
      <c r="AC444">
        <v>232</v>
      </c>
      <c r="AD444">
        <v>2901</v>
      </c>
      <c r="AF444" s="70"/>
      <c r="AG444" s="70"/>
      <c r="AH444" s="70"/>
      <c r="AI444" s="70"/>
      <c r="AJ444" s="69">
        <f>(AA444-AA443)/AA443</f>
        <v>0.24793388429752067</v>
      </c>
      <c r="AK444" s="69"/>
      <c r="AL444" s="69">
        <f t="shared" ref="AL444:AL445" si="990">(AC444-AC443)/AC443</f>
        <v>0.20207253886010362</v>
      </c>
      <c r="AM444" s="69"/>
      <c r="AN444" s="69">
        <f t="shared" ref="AN444:AN445" si="991">(AD444-AD443)/AD443</f>
        <v>0.16039999999999999</v>
      </c>
      <c r="AP444" s="56"/>
      <c r="AU444" t="s">
        <v>128</v>
      </c>
      <c r="BA444" t="s">
        <v>128</v>
      </c>
      <c r="BD444" s="152"/>
    </row>
    <row r="445" spans="24:56" x14ac:dyDescent="0.25">
      <c r="X445" t="s">
        <v>134</v>
      </c>
      <c r="Y445">
        <v>2009</v>
      </c>
      <c r="Z445" t="s">
        <v>211</v>
      </c>
      <c r="AA445">
        <v>5146</v>
      </c>
      <c r="AB445">
        <v>3184</v>
      </c>
      <c r="AC445">
        <v>230</v>
      </c>
      <c r="AD445">
        <v>3016</v>
      </c>
      <c r="AF445" s="71">
        <f>AA445-AA444</f>
        <v>163</v>
      </c>
      <c r="AG445" s="71">
        <f t="shared" ref="AG445" si="992">AB445-AB444</f>
        <v>-700</v>
      </c>
      <c r="AH445" s="71">
        <f t="shared" ref="AH445" si="993">AC445-AC444</f>
        <v>-2</v>
      </c>
      <c r="AI445" s="71">
        <f t="shared" ref="AI445" si="994">AD445-AD444</f>
        <v>115</v>
      </c>
      <c r="AJ445" s="69">
        <f>(AA445-AA444)/AA444</f>
        <v>3.2711218141681715E-2</v>
      </c>
      <c r="AK445" s="69">
        <f t="shared" ref="AK445" si="995">(AB445-AB444)/AB444</f>
        <v>-0.18022657054582905</v>
      </c>
      <c r="AL445" s="69">
        <f t="shared" si="990"/>
        <v>-8.6206896551724137E-3</v>
      </c>
      <c r="AM445" s="69"/>
      <c r="AN445" s="69">
        <f t="shared" si="991"/>
        <v>3.9641502930024129E-2</v>
      </c>
      <c r="AP445" s="56">
        <f t="shared" si="970"/>
        <v>-5.509625773189363</v>
      </c>
      <c r="AQ445">
        <f>(AB445-AB444)/(AA445-AA444)</f>
        <v>-4.294478527607362</v>
      </c>
      <c r="AR445">
        <f>(AB445-AB444)/(AC445-AC444)</f>
        <v>350</v>
      </c>
      <c r="AS445">
        <f>(AB445-AB444)/(AD445-AD444)</f>
        <v>-6.0869565217391308</v>
      </c>
      <c r="AU445" t="s">
        <v>128</v>
      </c>
      <c r="AV445">
        <v>-5.509625773189363</v>
      </c>
      <c r="AW445">
        <v>-4.294478527607362</v>
      </c>
      <c r="AX445">
        <v>350</v>
      </c>
      <c r="AY445">
        <v>-6.0869565217391308</v>
      </c>
      <c r="BA445" t="s">
        <v>128</v>
      </c>
      <c r="BB445">
        <v>-5.509625773189363</v>
      </c>
      <c r="BC445">
        <v>-4.294478527607362</v>
      </c>
      <c r="BD445" s="152">
        <f t="shared" si="950"/>
        <v>-0.18022657054582905</v>
      </c>
    </row>
    <row r="446" spans="24:56" x14ac:dyDescent="0.25">
      <c r="X446" t="s">
        <v>247</v>
      </c>
      <c r="Y446">
        <v>1989</v>
      </c>
      <c r="Z446" t="s">
        <v>211</v>
      </c>
      <c r="AA446">
        <v>31405</v>
      </c>
      <c r="AC446">
        <v>11</v>
      </c>
      <c r="AD446">
        <v>21800</v>
      </c>
      <c r="AF446" s="41"/>
      <c r="AG446" s="41"/>
      <c r="AH446" s="41"/>
      <c r="AI446" s="41"/>
      <c r="AP446" s="1"/>
      <c r="AR446" s="1"/>
      <c r="AS446" s="1"/>
      <c r="AU446" t="s">
        <v>129</v>
      </c>
      <c r="BA446" t="s">
        <v>129</v>
      </c>
    </row>
    <row r="447" spans="24:56" x14ac:dyDescent="0.25">
      <c r="X447" t="s">
        <v>247</v>
      </c>
      <c r="Y447">
        <v>1999</v>
      </c>
      <c r="Z447" t="s">
        <v>211</v>
      </c>
      <c r="AA447">
        <v>37000</v>
      </c>
      <c r="AB447">
        <v>1389.7</v>
      </c>
      <c r="AC447">
        <v>16</v>
      </c>
      <c r="AD447">
        <v>23000</v>
      </c>
      <c r="AF447" s="70"/>
      <c r="AG447" s="70"/>
      <c r="AH447" s="70"/>
      <c r="AI447" s="70"/>
      <c r="AJ447" s="69">
        <f>(AA447-AA446)/AA446</f>
        <v>0.17815634453112561</v>
      </c>
      <c r="AK447" s="69"/>
      <c r="AL447" s="69">
        <f t="shared" ref="AL447:AL448" si="996">(AC447-AC446)/AC446</f>
        <v>0.45454545454545453</v>
      </c>
      <c r="AM447" s="69"/>
      <c r="AN447" s="69">
        <f t="shared" ref="AN447:AN448" si="997">(AD447-AD446)/AD446</f>
        <v>5.5045871559633031E-2</v>
      </c>
      <c r="AU447" t="s">
        <v>129</v>
      </c>
      <c r="BA447" t="s">
        <v>129</v>
      </c>
      <c r="BD447" s="152"/>
    </row>
    <row r="448" spans="24:56" x14ac:dyDescent="0.25">
      <c r="X448" t="s">
        <v>247</v>
      </c>
      <c r="Y448">
        <v>2009</v>
      </c>
      <c r="Z448" t="s">
        <v>211</v>
      </c>
      <c r="AA448">
        <v>43782</v>
      </c>
      <c r="AB448">
        <v>1216.4000000000001</v>
      </c>
      <c r="AC448">
        <v>60</v>
      </c>
      <c r="AD448">
        <v>28782</v>
      </c>
      <c r="AF448" s="71">
        <f>AA448-AA447</f>
        <v>6782</v>
      </c>
      <c r="AG448" s="71">
        <f t="shared" ref="AG448" si="998">AB448-AB447</f>
        <v>-173.29999999999995</v>
      </c>
      <c r="AH448" s="71">
        <f t="shared" ref="AH448" si="999">AC448-AC447</f>
        <v>44</v>
      </c>
      <c r="AI448" s="71">
        <f t="shared" ref="AI448" si="1000">AD448-AD447</f>
        <v>5782</v>
      </c>
      <c r="AJ448" s="69">
        <f>(AA448-AA447)/AA447</f>
        <v>0.1832972972972973</v>
      </c>
      <c r="AK448" s="69">
        <f t="shared" ref="AK448" si="1001">(AB448-AB447)/AB447</f>
        <v>-0.12470317334676545</v>
      </c>
      <c r="AL448" s="69">
        <f t="shared" si="996"/>
        <v>2.75</v>
      </c>
      <c r="AM448" s="69"/>
      <c r="AN448" s="69">
        <f t="shared" si="997"/>
        <v>0.25139130434782608</v>
      </c>
      <c r="AP448" s="56">
        <f>AK448/AJ448</f>
        <v>-0.68033285370544405</v>
      </c>
      <c r="AQ448">
        <f>(AB448-AB447)/(AA448-AA447)</f>
        <v>-2.555293423768799E-2</v>
      </c>
      <c r="AR448">
        <f>(AB448-AB447)/(AC448-AC447)</f>
        <v>-3.9386363636363626</v>
      </c>
      <c r="AS448">
        <f>(AB448-AB447)/(AD448-AD447)</f>
        <v>-2.9972327914216525E-2</v>
      </c>
      <c r="AU448" t="s">
        <v>129</v>
      </c>
      <c r="AV448">
        <v>-0.68033285370544405</v>
      </c>
      <c r="AW448">
        <v>-2.555293423768799E-2</v>
      </c>
      <c r="AX448">
        <v>-3.9386363636363626</v>
      </c>
      <c r="AY448">
        <v>-2.9972327914216525E-2</v>
      </c>
      <c r="BA448" t="s">
        <v>129</v>
      </c>
      <c r="BB448">
        <v>-0.68033285370544405</v>
      </c>
      <c r="BC448">
        <v>-2.555293423768799E-2</v>
      </c>
      <c r="BD448" s="152">
        <f t="shared" si="950"/>
        <v>-0.12470317334676545</v>
      </c>
    </row>
    <row r="449" spans="24:56" x14ac:dyDescent="0.25">
      <c r="X449" t="s">
        <v>135</v>
      </c>
      <c r="Y449">
        <v>1989</v>
      </c>
      <c r="Z449" t="s">
        <v>211</v>
      </c>
      <c r="AA449">
        <v>71888</v>
      </c>
      <c r="AC449">
        <v>2535</v>
      </c>
      <c r="AD449">
        <v>40000</v>
      </c>
      <c r="AF449" s="41"/>
      <c r="AG449" s="41"/>
      <c r="AH449" s="41"/>
      <c r="AI449" s="41"/>
      <c r="AP449" s="56"/>
      <c r="AQ449" s="1"/>
      <c r="AR449" s="1"/>
      <c r="AS449" s="1"/>
      <c r="AU449" t="s">
        <v>130</v>
      </c>
      <c r="BA449" t="s">
        <v>130</v>
      </c>
    </row>
    <row r="450" spans="24:56" x14ac:dyDescent="0.25">
      <c r="X450" t="s">
        <v>135</v>
      </c>
      <c r="Y450">
        <v>1999</v>
      </c>
      <c r="Z450" t="s">
        <v>211</v>
      </c>
      <c r="AA450">
        <v>71800</v>
      </c>
      <c r="AB450">
        <v>13546.7</v>
      </c>
      <c r="AC450">
        <v>2600</v>
      </c>
      <c r="AD450">
        <v>39200</v>
      </c>
      <c r="AF450" s="70"/>
      <c r="AG450" s="70"/>
      <c r="AH450" s="70"/>
      <c r="AI450" s="70"/>
      <c r="AJ450" s="69">
        <f t="shared" ref="AJ450:AJ451" si="1002">(AA450-AA449)/AA449</f>
        <v>-1.2241264188738038E-3</v>
      </c>
      <c r="AK450" s="69"/>
      <c r="AL450" s="69">
        <f t="shared" ref="AL450:AL451" si="1003">(AC450-AC449)/AC449</f>
        <v>2.564102564102564E-2</v>
      </c>
      <c r="AM450" s="69"/>
      <c r="AN450" s="69">
        <f t="shared" ref="AN450:AN451" si="1004">(AD450-AD449)/AD449</f>
        <v>-0.02</v>
      </c>
      <c r="AP450" s="56"/>
      <c r="AU450" t="s">
        <v>130</v>
      </c>
      <c r="BA450" t="s">
        <v>130</v>
      </c>
      <c r="BD450" s="152"/>
    </row>
    <row r="451" spans="24:56" x14ac:dyDescent="0.25">
      <c r="X451" t="s">
        <v>135</v>
      </c>
      <c r="Y451">
        <v>2009</v>
      </c>
      <c r="Z451" t="s">
        <v>211</v>
      </c>
      <c r="AA451">
        <v>74500</v>
      </c>
      <c r="AB451">
        <v>9450.6</v>
      </c>
      <c r="AC451">
        <v>3000</v>
      </c>
      <c r="AD451">
        <v>37500</v>
      </c>
      <c r="AF451" s="71">
        <f>AA451-AA450</f>
        <v>2700</v>
      </c>
      <c r="AG451" s="71">
        <f t="shared" ref="AG451" si="1005">AB451-AB450</f>
        <v>-4096.1000000000004</v>
      </c>
      <c r="AH451" s="71">
        <f t="shared" ref="AH451" si="1006">AC451-AC450</f>
        <v>400</v>
      </c>
      <c r="AI451" s="71">
        <f t="shared" ref="AI451" si="1007">AD451-AD450</f>
        <v>-1700</v>
      </c>
      <c r="AJ451" s="69">
        <f t="shared" si="1002"/>
        <v>3.7604456824512536E-2</v>
      </c>
      <c r="AK451" s="69">
        <f t="shared" ref="AK451" si="1008">(AB451-AB450)/AB450</f>
        <v>-0.30236884259635188</v>
      </c>
      <c r="AL451" s="69">
        <f t="shared" si="1003"/>
        <v>0.15384615384615385</v>
      </c>
      <c r="AM451" s="69"/>
      <c r="AN451" s="69">
        <f t="shared" si="1004"/>
        <v>-4.336734693877551E-2</v>
      </c>
      <c r="AP451" s="56">
        <f t="shared" ref="AP451:AP463" si="1009">AK451/AJ451</f>
        <v>-8.0407714438585423</v>
      </c>
      <c r="AQ451">
        <f>(AB451-AB450)/(AA451-AA450)</f>
        <v>-1.5170740740740742</v>
      </c>
      <c r="AR451">
        <f>(AB451-AB450)/(AC451-AC450)</f>
        <v>-10.240250000000001</v>
      </c>
      <c r="AS451">
        <f>(AB451-AB450)/(AD451-AD450)</f>
        <v>2.4094705882352945</v>
      </c>
      <c r="AU451" t="s">
        <v>130</v>
      </c>
      <c r="AV451">
        <v>-8.0407714438585423</v>
      </c>
      <c r="AW451">
        <v>-1.5170740740740742</v>
      </c>
      <c r="AX451">
        <v>-10.240250000000001</v>
      </c>
      <c r="AY451">
        <v>2.4094705882352945</v>
      </c>
      <c r="BA451" t="s">
        <v>130</v>
      </c>
      <c r="BB451">
        <v>-8.0407714438585423</v>
      </c>
      <c r="BC451">
        <v>-1.5170740740740742</v>
      </c>
      <c r="BD451" s="152">
        <f t="shared" si="950"/>
        <v>-0.30236884259635188</v>
      </c>
    </row>
    <row r="452" spans="24:56" x14ac:dyDescent="0.25">
      <c r="X452" t="s">
        <v>136</v>
      </c>
      <c r="Y452">
        <v>1989</v>
      </c>
      <c r="Z452" t="s">
        <v>211</v>
      </c>
      <c r="AA452">
        <v>4.8</v>
      </c>
      <c r="AC452">
        <v>2.8</v>
      </c>
      <c r="AD452">
        <v>1</v>
      </c>
      <c r="AF452" s="41"/>
      <c r="AG452" s="41"/>
      <c r="AH452" s="41"/>
      <c r="AI452" s="41"/>
      <c r="AP452" s="56"/>
      <c r="AR452" s="1"/>
      <c r="AS452" s="1"/>
      <c r="AU452" t="s">
        <v>241</v>
      </c>
      <c r="BA452" t="s">
        <v>241</v>
      </c>
    </row>
    <row r="453" spans="24:56" x14ac:dyDescent="0.25">
      <c r="X453" t="s">
        <v>136</v>
      </c>
      <c r="Y453">
        <v>1999</v>
      </c>
      <c r="Z453" t="s">
        <v>211</v>
      </c>
      <c r="AA453">
        <v>4.8</v>
      </c>
      <c r="AB453">
        <v>19.7</v>
      </c>
      <c r="AC453">
        <v>2.8</v>
      </c>
      <c r="AD453">
        <v>1</v>
      </c>
      <c r="AF453" s="70"/>
      <c r="AG453" s="70"/>
      <c r="AH453" s="70"/>
      <c r="AI453" s="70"/>
      <c r="AJ453" s="69">
        <f>(AA453-AA452)/AA452</f>
        <v>0</v>
      </c>
      <c r="AK453" s="69"/>
      <c r="AL453" s="69">
        <f t="shared" ref="AL453:AL454" si="1010">(AC453-AC452)/AC452</f>
        <v>0</v>
      </c>
      <c r="AM453" s="69"/>
      <c r="AN453" s="69">
        <f t="shared" ref="AN453:AN454" si="1011">(AD453-AD452)/AD452</f>
        <v>0</v>
      </c>
      <c r="AP453" s="56"/>
      <c r="AU453" t="s">
        <v>241</v>
      </c>
      <c r="BA453" t="s">
        <v>241</v>
      </c>
      <c r="BD453" s="152"/>
    </row>
    <row r="454" spans="24:56" x14ac:dyDescent="0.25">
      <c r="X454" t="s">
        <v>136</v>
      </c>
      <c r="Y454">
        <v>2009</v>
      </c>
      <c r="Z454" t="s">
        <v>211</v>
      </c>
      <c r="AA454">
        <v>5</v>
      </c>
      <c r="AB454">
        <v>18.7</v>
      </c>
      <c r="AC454">
        <v>3</v>
      </c>
      <c r="AD454">
        <v>1</v>
      </c>
      <c r="AF454" s="71">
        <f>AA454-AA453</f>
        <v>0.20000000000000018</v>
      </c>
      <c r="AG454" s="71">
        <f t="shared" ref="AG454" si="1012">AB454-AB453</f>
        <v>-1</v>
      </c>
      <c r="AH454" s="71">
        <f t="shared" ref="AH454" si="1013">AC454-AC453</f>
        <v>0.20000000000000018</v>
      </c>
      <c r="AI454" s="71">
        <f t="shared" ref="AI454" si="1014">AD454-AD453</f>
        <v>0</v>
      </c>
      <c r="AJ454" s="69">
        <f>(AA454-AA453)/AA453</f>
        <v>4.1666666666666706E-2</v>
      </c>
      <c r="AK454" s="69">
        <f t="shared" ref="AK454" si="1015">(AB454-AB453)/AB453</f>
        <v>-5.0761421319796954E-2</v>
      </c>
      <c r="AL454" s="69">
        <f t="shared" si="1010"/>
        <v>7.1428571428571494E-2</v>
      </c>
      <c r="AM454" s="69"/>
      <c r="AN454" s="69">
        <f t="shared" si="1011"/>
        <v>0</v>
      </c>
      <c r="AP454" s="56">
        <f t="shared" si="1009"/>
        <v>-1.2182741116751257</v>
      </c>
      <c r="AQ454">
        <f>(AB454-AB453)/(AA454-AA453)</f>
        <v>-4.9999999999999956</v>
      </c>
      <c r="AR454">
        <f>(AB454-AB453)/(AC454-AC453)</f>
        <v>-4.9999999999999956</v>
      </c>
      <c r="AU454" t="s">
        <v>241</v>
      </c>
      <c r="AV454">
        <v>-1.2182741116751257</v>
      </c>
      <c r="AW454">
        <v>-4.9999999999999956</v>
      </c>
      <c r="AX454">
        <v>-4.9999999999999956</v>
      </c>
      <c r="BA454" t="s">
        <v>241</v>
      </c>
      <c r="BB454">
        <v>-1.2182741116751257</v>
      </c>
      <c r="BC454">
        <v>-4.9999999999999956</v>
      </c>
      <c r="BD454" s="152">
        <f t="shared" si="950"/>
        <v>-5.0761421319796954E-2</v>
      </c>
    </row>
    <row r="455" spans="24:56" x14ac:dyDescent="0.25">
      <c r="X455" t="s">
        <v>137</v>
      </c>
      <c r="Y455">
        <v>1989</v>
      </c>
      <c r="Z455" t="s">
        <v>211</v>
      </c>
      <c r="AA455">
        <v>1</v>
      </c>
      <c r="AD455">
        <v>1</v>
      </c>
      <c r="AF455" s="41"/>
      <c r="AG455" s="41"/>
      <c r="AH455" s="41"/>
      <c r="AI455" s="41"/>
      <c r="AP455" s="1"/>
      <c r="AR455" s="1"/>
      <c r="AS455" s="1"/>
      <c r="AU455" t="s">
        <v>242</v>
      </c>
      <c r="BA455" t="s">
        <v>242</v>
      </c>
    </row>
    <row r="456" spans="24:56" x14ac:dyDescent="0.25">
      <c r="X456" t="s">
        <v>137</v>
      </c>
      <c r="Y456">
        <v>1999</v>
      </c>
      <c r="Z456" t="s">
        <v>211</v>
      </c>
      <c r="AA456">
        <v>1</v>
      </c>
      <c r="AB456">
        <v>0.46</v>
      </c>
      <c r="AD456">
        <v>1</v>
      </c>
      <c r="AF456" s="70"/>
      <c r="AG456" s="70"/>
      <c r="AH456" s="70"/>
      <c r="AI456" s="70"/>
      <c r="AJ456" s="69">
        <f>(AA456-AA455)/AA455</f>
        <v>0</v>
      </c>
      <c r="AK456" s="69"/>
      <c r="AL456" s="69" t="e">
        <f t="shared" ref="AL456:AL457" si="1016">(AC456-AC455)/AC455</f>
        <v>#DIV/0!</v>
      </c>
      <c r="AM456" s="69"/>
      <c r="AN456" s="69">
        <f t="shared" ref="AN456:AN457" si="1017">(AD456-AD455)/AD455</f>
        <v>0</v>
      </c>
      <c r="AU456" t="s">
        <v>242</v>
      </c>
      <c r="BA456" t="s">
        <v>242</v>
      </c>
      <c r="BD456" s="152"/>
    </row>
    <row r="457" spans="24:56" x14ac:dyDescent="0.25">
      <c r="X457" t="s">
        <v>137</v>
      </c>
      <c r="Y457">
        <v>2009</v>
      </c>
      <c r="Z457" t="s">
        <v>211</v>
      </c>
      <c r="AA457">
        <v>1</v>
      </c>
      <c r="AB457">
        <v>0.46</v>
      </c>
      <c r="AD457">
        <v>1</v>
      </c>
      <c r="AF457" s="71">
        <f>AA457-AA456</f>
        <v>0</v>
      </c>
      <c r="AG457" s="71">
        <f t="shared" ref="AG457" si="1018">AB457-AB456</f>
        <v>0</v>
      </c>
      <c r="AH457" s="71">
        <f t="shared" ref="AH457" si="1019">AC457-AC456</f>
        <v>0</v>
      </c>
      <c r="AI457" s="71">
        <f t="shared" ref="AI457" si="1020">AD457-AD456</f>
        <v>0</v>
      </c>
      <c r="AJ457" s="69">
        <f>(AA457-AA456)/AA456</f>
        <v>0</v>
      </c>
      <c r="AK457" s="69">
        <f t="shared" ref="AK457" si="1021">(AB457-AB456)/AB456</f>
        <v>0</v>
      </c>
      <c r="AL457" s="69" t="e">
        <f t="shared" si="1016"/>
        <v>#DIV/0!</v>
      </c>
      <c r="AM457" s="69"/>
      <c r="AN457" s="69">
        <f t="shared" si="1017"/>
        <v>0</v>
      </c>
      <c r="AP457" s="56"/>
      <c r="AU457" t="s">
        <v>242</v>
      </c>
      <c r="BA457" t="s">
        <v>242</v>
      </c>
      <c r="BD457" s="152">
        <f t="shared" si="950"/>
        <v>0</v>
      </c>
    </row>
    <row r="458" spans="24:56" x14ac:dyDescent="0.25">
      <c r="X458" t="s">
        <v>248</v>
      </c>
      <c r="Y458">
        <v>1989</v>
      </c>
      <c r="Z458" t="s">
        <v>211</v>
      </c>
      <c r="AF458" s="41"/>
      <c r="AG458" s="41"/>
      <c r="AH458" s="41"/>
      <c r="AI458" s="41"/>
      <c r="AP458" s="56"/>
      <c r="AQ458" s="1"/>
      <c r="AR458" s="1"/>
      <c r="AS458" s="1"/>
      <c r="AU458" t="s">
        <v>243</v>
      </c>
      <c r="BA458" t="s">
        <v>243</v>
      </c>
    </row>
    <row r="459" spans="24:56" x14ac:dyDescent="0.25">
      <c r="X459" t="s">
        <v>248</v>
      </c>
      <c r="Y459">
        <v>1999</v>
      </c>
      <c r="Z459" t="s">
        <v>211</v>
      </c>
      <c r="AA459">
        <v>3</v>
      </c>
      <c r="AB459">
        <v>32.130000000000003</v>
      </c>
      <c r="AC459">
        <v>1</v>
      </c>
      <c r="AD459">
        <v>1</v>
      </c>
      <c r="AF459" s="70"/>
      <c r="AG459" s="70"/>
      <c r="AH459" s="70"/>
      <c r="AI459" s="70"/>
      <c r="AJ459" s="69" t="e">
        <f t="shared" ref="AJ459:AJ460" si="1022">(AA459-AA458)/AA458</f>
        <v>#DIV/0!</v>
      </c>
      <c r="AK459" s="69"/>
      <c r="AL459" s="69" t="e">
        <f t="shared" ref="AL459:AL460" si="1023">(AC459-AC458)/AC458</f>
        <v>#DIV/0!</v>
      </c>
      <c r="AM459" s="69"/>
      <c r="AN459" s="69" t="e">
        <f t="shared" ref="AN459:AN460" si="1024">(AD459-AD458)/AD458</f>
        <v>#DIV/0!</v>
      </c>
      <c r="AP459" s="56"/>
      <c r="AU459" t="s">
        <v>243</v>
      </c>
      <c r="BA459" t="s">
        <v>243</v>
      </c>
      <c r="BD459" s="152"/>
    </row>
    <row r="460" spans="24:56" x14ac:dyDescent="0.25">
      <c r="X460" t="s">
        <v>248</v>
      </c>
      <c r="Y460">
        <v>2009</v>
      </c>
      <c r="Z460" t="s">
        <v>211</v>
      </c>
      <c r="AA460">
        <v>3</v>
      </c>
      <c r="AB460">
        <v>30.48</v>
      </c>
      <c r="AC460">
        <v>1</v>
      </c>
      <c r="AD460">
        <v>1</v>
      </c>
      <c r="AF460" s="71">
        <f>AA460-AA459</f>
        <v>0</v>
      </c>
      <c r="AG460" s="71">
        <f t="shared" ref="AG460" si="1025">AB460-AB459</f>
        <v>-1.6500000000000021</v>
      </c>
      <c r="AH460" s="71">
        <f t="shared" ref="AH460" si="1026">AC460-AC459</f>
        <v>0</v>
      </c>
      <c r="AI460" s="71">
        <f t="shared" ref="AI460" si="1027">AD460-AD459</f>
        <v>0</v>
      </c>
      <c r="AJ460" s="69">
        <f t="shared" si="1022"/>
        <v>0</v>
      </c>
      <c r="AK460" s="69">
        <f t="shared" ref="AK460" si="1028">(AB460-AB459)/AB459</f>
        <v>-5.1353874883286708E-2</v>
      </c>
      <c r="AL460" s="69">
        <f t="shared" si="1023"/>
        <v>0</v>
      </c>
      <c r="AM460" s="69"/>
      <c r="AN460" s="69">
        <f t="shared" si="1024"/>
        <v>0</v>
      </c>
      <c r="AP460" s="56"/>
      <c r="AU460" t="s">
        <v>243</v>
      </c>
      <c r="BA460" t="s">
        <v>243</v>
      </c>
      <c r="BD460" s="152">
        <f t="shared" si="950"/>
        <v>-5.1353874883286708E-2</v>
      </c>
    </row>
    <row r="461" spans="24:56" x14ac:dyDescent="0.25">
      <c r="X461" t="s">
        <v>138</v>
      </c>
      <c r="Y461">
        <v>1989</v>
      </c>
      <c r="Z461" t="s">
        <v>211</v>
      </c>
      <c r="AA461">
        <v>991</v>
      </c>
      <c r="AC461">
        <v>4</v>
      </c>
      <c r="AD461">
        <v>109</v>
      </c>
      <c r="AF461" s="41"/>
      <c r="AG461" s="41"/>
      <c r="AH461" s="41"/>
      <c r="AI461" s="41"/>
      <c r="AP461" s="56"/>
      <c r="AR461" s="1"/>
      <c r="AS461" s="1"/>
      <c r="AU461" t="s">
        <v>131</v>
      </c>
      <c r="BA461" t="s">
        <v>131</v>
      </c>
    </row>
    <row r="462" spans="24:56" x14ac:dyDescent="0.25">
      <c r="X462" t="s">
        <v>138</v>
      </c>
      <c r="Y462">
        <v>1999</v>
      </c>
      <c r="Z462" t="s">
        <v>211</v>
      </c>
      <c r="AA462">
        <v>1038</v>
      </c>
      <c r="AB462">
        <v>9283.9</v>
      </c>
      <c r="AC462">
        <v>5</v>
      </c>
      <c r="AD462">
        <v>151</v>
      </c>
      <c r="AF462" s="70"/>
      <c r="AG462" s="70"/>
      <c r="AH462" s="70"/>
      <c r="AI462" s="70"/>
      <c r="AJ462" s="69">
        <f t="shared" ref="AJ462:AJ463" si="1029">(AA462-AA461)/AA461</f>
        <v>4.742684157416751E-2</v>
      </c>
      <c r="AK462" s="69"/>
      <c r="AL462" s="69">
        <f t="shared" ref="AL462:AL463" si="1030">(AC462-AC461)/AC461</f>
        <v>0.25</v>
      </c>
      <c r="AM462" s="69"/>
      <c r="AN462" s="69"/>
      <c r="AP462" s="56"/>
      <c r="AU462" t="s">
        <v>131</v>
      </c>
      <c r="BA462" t="s">
        <v>131</v>
      </c>
      <c r="BD462" s="152"/>
    </row>
    <row r="463" spans="24:56" x14ac:dyDescent="0.25">
      <c r="X463" t="s">
        <v>138</v>
      </c>
      <c r="Y463">
        <v>2009</v>
      </c>
      <c r="Z463" t="s">
        <v>211</v>
      </c>
      <c r="AA463">
        <v>1014.38</v>
      </c>
      <c r="AB463">
        <v>9988.6</v>
      </c>
      <c r="AC463">
        <v>4.58</v>
      </c>
      <c r="AD463">
        <v>174.8</v>
      </c>
      <c r="AF463" s="71">
        <f>AA463-AA462</f>
        <v>-23.620000000000005</v>
      </c>
      <c r="AG463" s="71">
        <f t="shared" ref="AG463" si="1031">AB463-AB462</f>
        <v>704.70000000000073</v>
      </c>
      <c r="AH463" s="71">
        <f t="shared" ref="AH463" si="1032">AC463-AC462</f>
        <v>-0.41999999999999993</v>
      </c>
      <c r="AI463" s="71">
        <f t="shared" ref="AI463" si="1033">AD463-AD462</f>
        <v>23.800000000000011</v>
      </c>
      <c r="AJ463" s="69">
        <f t="shared" si="1029"/>
        <v>-2.2755298651252413E-2</v>
      </c>
      <c r="AK463" s="69">
        <f t="shared" ref="AK463" si="1034">(AB463-AB462)/AB462</f>
        <v>7.5905600017234218E-2</v>
      </c>
      <c r="AL463" s="69">
        <f t="shared" si="1030"/>
        <v>-8.3999999999999991E-2</v>
      </c>
      <c r="AM463" s="69"/>
      <c r="AN463" s="69"/>
      <c r="AP463" s="56">
        <f t="shared" si="1009"/>
        <v>-3.3357329728149492</v>
      </c>
      <c r="AQ463">
        <f>(AB463-AB462)/(AA463-AA462)</f>
        <v>-29.834885690093166</v>
      </c>
      <c r="AR463">
        <f>(AB463-AB462)/(AC463-AC462)</f>
        <v>-1677.8571428571449</v>
      </c>
      <c r="AS463">
        <f>(AB463-AB462)/(AD463-AD462)</f>
        <v>29.609243697479009</v>
      </c>
      <c r="AU463" t="s">
        <v>131</v>
      </c>
      <c r="BA463" t="s">
        <v>131</v>
      </c>
      <c r="BD463" s="152">
        <f t="shared" ref="BD463" si="1035">AK463</f>
        <v>7.5905600017234218E-2</v>
      </c>
    </row>
    <row r="464" spans="24:56" x14ac:dyDescent="0.25">
      <c r="X464" t="s">
        <v>139</v>
      </c>
      <c r="Y464">
        <v>1989</v>
      </c>
      <c r="Z464" t="s">
        <v>211</v>
      </c>
      <c r="AA464">
        <v>377</v>
      </c>
      <c r="AC464">
        <v>115</v>
      </c>
      <c r="AD464">
        <v>151</v>
      </c>
      <c r="AF464" s="41"/>
      <c r="AG464" s="41"/>
      <c r="AH464" s="41"/>
      <c r="AI464" s="41"/>
      <c r="AP464" s="1"/>
      <c r="AR464" s="1"/>
      <c r="AS464" s="1"/>
      <c r="AU464" t="s">
        <v>132</v>
      </c>
      <c r="BA464" t="s">
        <v>132</v>
      </c>
    </row>
    <row r="465" spans="24:56" x14ac:dyDescent="0.25">
      <c r="X465" t="s">
        <v>139</v>
      </c>
      <c r="Y465">
        <v>1999</v>
      </c>
      <c r="Z465" t="s">
        <v>211</v>
      </c>
      <c r="AA465">
        <v>364</v>
      </c>
      <c r="AB465">
        <v>9.08</v>
      </c>
      <c r="AC465">
        <v>115</v>
      </c>
      <c r="AD465">
        <v>150</v>
      </c>
      <c r="AF465" s="70"/>
      <c r="AG465" s="70"/>
      <c r="AH465" s="70"/>
      <c r="AI465" s="70"/>
      <c r="AJ465" s="69">
        <f t="shared" ref="AJ465:AJ466" si="1036">(AA465-AA464)/AA464</f>
        <v>-3.4482758620689655E-2</v>
      </c>
      <c r="AK465" s="69"/>
      <c r="AL465" s="69"/>
      <c r="AM465" s="69"/>
      <c r="AN465" s="69">
        <f t="shared" ref="AN465:AN466" si="1037">(AD465-AD464)/AD464</f>
        <v>-6.6225165562913907E-3</v>
      </c>
      <c r="AU465" t="s">
        <v>132</v>
      </c>
      <c r="BA465" t="s">
        <v>132</v>
      </c>
      <c r="BD465" s="152"/>
    </row>
    <row r="466" spans="24:56" x14ac:dyDescent="0.25">
      <c r="X466" t="s">
        <v>139</v>
      </c>
      <c r="Y466">
        <v>2009</v>
      </c>
      <c r="Z466" t="s">
        <v>211</v>
      </c>
      <c r="AA466">
        <v>367</v>
      </c>
      <c r="AB466">
        <v>9.17</v>
      </c>
      <c r="AC466">
        <v>117</v>
      </c>
      <c r="AD466">
        <v>150</v>
      </c>
      <c r="AF466" s="71">
        <f>AA466-AA465</f>
        <v>3</v>
      </c>
      <c r="AG466" s="71">
        <f t="shared" ref="AG466" si="1038">AB466-AB465</f>
        <v>8.9999999999999858E-2</v>
      </c>
      <c r="AH466" s="71">
        <f t="shared" ref="AH466" si="1039">AC466-AC465</f>
        <v>2</v>
      </c>
      <c r="AI466" s="71">
        <f t="shared" ref="AI466" si="1040">AD466-AD465</f>
        <v>0</v>
      </c>
      <c r="AJ466" s="69">
        <f t="shared" si="1036"/>
        <v>8.241758241758242E-3</v>
      </c>
      <c r="AK466" s="69">
        <f t="shared" ref="AK466" si="1041">(AB466-AB465)/AB465</f>
        <v>9.9118942731277384E-3</v>
      </c>
      <c r="AL466" s="69"/>
      <c r="AM466" s="69"/>
      <c r="AN466" s="69">
        <f t="shared" si="1037"/>
        <v>0</v>
      </c>
      <c r="AP466" s="56">
        <f>AK466/AJ466</f>
        <v>1.2026431718061656</v>
      </c>
      <c r="AQ466">
        <f>(AB466-AB465)/(AA466-AA465)</f>
        <v>2.9999999999999954E-2</v>
      </c>
      <c r="AR466">
        <f>(AB466-AB465)/(AC466-AC465)</f>
        <v>4.4999999999999929E-2</v>
      </c>
      <c r="AU466" t="s">
        <v>132</v>
      </c>
      <c r="AV466">
        <v>1.2026431718061656</v>
      </c>
      <c r="AW466">
        <v>2.9999999999999954E-2</v>
      </c>
      <c r="AX466">
        <v>4.4999999999999929E-2</v>
      </c>
      <c r="BA466" t="s">
        <v>132</v>
      </c>
      <c r="BD466" s="152"/>
    </row>
    <row r="467" spans="24:56" x14ac:dyDescent="0.25">
      <c r="X467" t="s">
        <v>249</v>
      </c>
      <c r="Y467">
        <v>1989</v>
      </c>
      <c r="Z467" t="s">
        <v>211</v>
      </c>
      <c r="AA467">
        <v>1077</v>
      </c>
      <c r="AC467">
        <v>42</v>
      </c>
      <c r="AD467">
        <v>1000</v>
      </c>
      <c r="AF467" s="41"/>
      <c r="AG467" s="41"/>
      <c r="AH467" s="41"/>
      <c r="AI467" s="41"/>
      <c r="AP467" s="56"/>
      <c r="AQ467" s="1"/>
      <c r="AR467" s="1"/>
      <c r="AS467" s="1"/>
      <c r="AU467" t="s">
        <v>244</v>
      </c>
      <c r="BA467" t="s">
        <v>244</v>
      </c>
    </row>
    <row r="468" spans="24:56" x14ac:dyDescent="0.25">
      <c r="X468" t="s">
        <v>249</v>
      </c>
      <c r="Y468">
        <v>1999</v>
      </c>
      <c r="Z468" t="s">
        <v>211</v>
      </c>
      <c r="AA468">
        <v>1071</v>
      </c>
      <c r="AB468">
        <v>2</v>
      </c>
      <c r="AC468">
        <v>40</v>
      </c>
      <c r="AD468">
        <v>1000</v>
      </c>
      <c r="AF468" s="70"/>
      <c r="AG468" s="70"/>
      <c r="AH468" s="70"/>
      <c r="AI468" s="70"/>
      <c r="AJ468" s="69">
        <f t="shared" ref="AJ468:AJ469" si="1042">(AA468-AA467)/AA467</f>
        <v>-5.5710306406685237E-3</v>
      </c>
      <c r="AK468" s="69"/>
      <c r="AL468" s="69">
        <f t="shared" ref="AL468:AL469" si="1043">(AC468-AC467)/AC467</f>
        <v>-4.7619047619047616E-2</v>
      </c>
      <c r="AM468" s="69"/>
      <c r="AN468" s="69">
        <f t="shared" ref="AN468:AN469" si="1044">(AD468-AD467)/AD467</f>
        <v>0</v>
      </c>
      <c r="AP468" s="56"/>
      <c r="AU468" t="s">
        <v>244</v>
      </c>
      <c r="BA468" t="s">
        <v>244</v>
      </c>
      <c r="BD468" s="152"/>
    </row>
    <row r="469" spans="24:56" x14ac:dyDescent="0.25">
      <c r="X469" t="s">
        <v>249</v>
      </c>
      <c r="Y469">
        <v>2009</v>
      </c>
      <c r="Z469" t="s">
        <v>211</v>
      </c>
      <c r="AA469">
        <v>1836</v>
      </c>
      <c r="AB469">
        <v>2</v>
      </c>
      <c r="AC469">
        <v>37</v>
      </c>
      <c r="AD469">
        <v>1700</v>
      </c>
      <c r="AF469" s="71">
        <f>AA469-AA468</f>
        <v>765</v>
      </c>
      <c r="AG469" s="71">
        <f t="shared" ref="AG469" si="1045">AB469-AB468</f>
        <v>0</v>
      </c>
      <c r="AH469" s="71">
        <f t="shared" ref="AH469" si="1046">AC469-AC468</f>
        <v>-3</v>
      </c>
      <c r="AI469" s="71">
        <f t="shared" ref="AI469" si="1047">AD469-AD468</f>
        <v>700</v>
      </c>
      <c r="AJ469" s="69">
        <f t="shared" si="1042"/>
        <v>0.7142857142857143</v>
      </c>
      <c r="AK469" s="69">
        <f t="shared" ref="AK469" si="1048">(AB469-AB468)/AB468</f>
        <v>0</v>
      </c>
      <c r="AL469" s="69">
        <f t="shared" si="1043"/>
        <v>-7.4999999999999997E-2</v>
      </c>
      <c r="AM469" s="69"/>
      <c r="AN469" s="69">
        <f t="shared" si="1044"/>
        <v>0.7</v>
      </c>
      <c r="AP469" s="56">
        <f t="shared" ref="AP469:AP481" si="1049">AK469/AJ469</f>
        <v>0</v>
      </c>
      <c r="AQ469">
        <f>(AB469-AB468)/(AA469-AA468)</f>
        <v>0</v>
      </c>
      <c r="AR469">
        <f>(AB469-AB468)/(AC469-AC468)</f>
        <v>0</v>
      </c>
      <c r="AS469">
        <f>(AB469-AB468)/(AD469-AD468)</f>
        <v>0</v>
      </c>
      <c r="AU469" t="s">
        <v>244</v>
      </c>
      <c r="AX469">
        <v>0</v>
      </c>
      <c r="AY469">
        <v>0</v>
      </c>
      <c r="BA469" t="s">
        <v>244</v>
      </c>
      <c r="BD469" s="152"/>
    </row>
    <row r="470" spans="24:56" x14ac:dyDescent="0.25">
      <c r="X470" t="s">
        <v>250</v>
      </c>
      <c r="Y470">
        <v>1989</v>
      </c>
      <c r="Z470" t="s">
        <v>211</v>
      </c>
      <c r="AA470">
        <v>44</v>
      </c>
      <c r="AC470">
        <v>28</v>
      </c>
      <c r="AD470">
        <v>11</v>
      </c>
      <c r="AF470" s="41"/>
      <c r="AG470" s="41"/>
      <c r="AH470" s="41"/>
      <c r="AI470" s="41"/>
      <c r="AP470" s="56"/>
      <c r="AR470" s="1"/>
      <c r="AS470" s="1"/>
      <c r="AU470" t="s">
        <v>245</v>
      </c>
      <c r="BA470" t="s">
        <v>245</v>
      </c>
    </row>
    <row r="471" spans="24:56" x14ac:dyDescent="0.25">
      <c r="X471" t="s">
        <v>250</v>
      </c>
      <c r="Y471">
        <v>1999</v>
      </c>
      <c r="Z471" t="s">
        <v>211</v>
      </c>
      <c r="AF471" s="70"/>
      <c r="AG471" s="70"/>
      <c r="AH471" s="70"/>
      <c r="AI471" s="70"/>
      <c r="AJ471" s="69">
        <f>(AA471-AA470)/AA470</f>
        <v>-1</v>
      </c>
      <c r="AK471" s="69"/>
      <c r="AL471" s="69">
        <f t="shared" ref="AL471:AL472" si="1050">(AC471-AC470)/AC470</f>
        <v>-1</v>
      </c>
      <c r="AM471" s="69"/>
      <c r="AN471" s="69">
        <f t="shared" ref="AN471:AN472" si="1051">(AD471-AD470)/AD470</f>
        <v>-1</v>
      </c>
      <c r="AP471" s="56"/>
      <c r="AU471" t="s">
        <v>245</v>
      </c>
      <c r="BA471" t="s">
        <v>245</v>
      </c>
      <c r="BD471" s="152"/>
    </row>
    <row r="472" spans="24:56" x14ac:dyDescent="0.25">
      <c r="X472" t="s">
        <v>250</v>
      </c>
      <c r="Y472">
        <v>2009</v>
      </c>
      <c r="Z472" t="s">
        <v>211</v>
      </c>
      <c r="AF472" s="71">
        <f>AA472-AA471</f>
        <v>0</v>
      </c>
      <c r="AG472" s="71">
        <f t="shared" ref="AG472" si="1052">AB472-AB471</f>
        <v>0</v>
      </c>
      <c r="AH472" s="71">
        <f t="shared" ref="AH472" si="1053">AC472-AC471</f>
        <v>0</v>
      </c>
      <c r="AI472" s="71">
        <f t="shared" ref="AI472" si="1054">AD472-AD471</f>
        <v>0</v>
      </c>
      <c r="AJ472" s="69" t="e">
        <f>(AA472-AA471)/AA471</f>
        <v>#DIV/0!</v>
      </c>
      <c r="AK472" s="69" t="e">
        <f t="shared" ref="AK472" si="1055">(AB472-AB471)/AB471</f>
        <v>#DIV/0!</v>
      </c>
      <c r="AL472" s="69" t="e">
        <f t="shared" si="1050"/>
        <v>#DIV/0!</v>
      </c>
      <c r="AM472" s="69"/>
      <c r="AN472" s="69" t="e">
        <f t="shared" si="1051"/>
        <v>#DIV/0!</v>
      </c>
      <c r="AP472" s="56"/>
      <c r="AU472" t="s">
        <v>245</v>
      </c>
      <c r="BA472" t="s">
        <v>245</v>
      </c>
      <c r="BD472" s="152"/>
    </row>
    <row r="473" spans="24:56" x14ac:dyDescent="0.25">
      <c r="X473" t="s">
        <v>140</v>
      </c>
      <c r="Y473">
        <v>1989</v>
      </c>
      <c r="Z473" t="s">
        <v>211</v>
      </c>
      <c r="AA473">
        <v>26020</v>
      </c>
      <c r="AC473">
        <v>450</v>
      </c>
      <c r="AD473">
        <v>5000</v>
      </c>
      <c r="AF473" s="41"/>
      <c r="AG473" s="41"/>
      <c r="AH473" s="41"/>
      <c r="AI473" s="41"/>
      <c r="AP473" s="1"/>
      <c r="AR473" s="1"/>
      <c r="AS473" s="1"/>
      <c r="AU473" t="s">
        <v>133</v>
      </c>
      <c r="BA473" t="s">
        <v>133</v>
      </c>
    </row>
    <row r="474" spans="24:56" x14ac:dyDescent="0.25">
      <c r="X474" t="s">
        <v>140</v>
      </c>
      <c r="Y474">
        <v>1999</v>
      </c>
      <c r="Z474" t="s">
        <v>211</v>
      </c>
      <c r="AA474">
        <v>26880</v>
      </c>
      <c r="AB474">
        <v>2157.1</v>
      </c>
      <c r="AC474">
        <v>646</v>
      </c>
      <c r="AD474">
        <v>5000</v>
      </c>
      <c r="AF474" s="70"/>
      <c r="AG474" s="70"/>
      <c r="AH474" s="70"/>
      <c r="AI474" s="70"/>
      <c r="AJ474" s="69">
        <f>(AA474-AA473)/AA473</f>
        <v>3.3051498847040735E-2</v>
      </c>
      <c r="AK474" s="69"/>
      <c r="AL474" s="69">
        <f t="shared" ref="AL474:AL475" si="1056">(AC474-AC473)/AC473</f>
        <v>0.43555555555555553</v>
      </c>
      <c r="AM474" s="69"/>
      <c r="AN474" s="69">
        <f t="shared" ref="AN474:AN475" si="1057">(AD474-AD473)/AD473</f>
        <v>0</v>
      </c>
      <c r="AU474" t="s">
        <v>133</v>
      </c>
      <c r="BA474" t="s">
        <v>133</v>
      </c>
      <c r="BD474" s="152"/>
    </row>
    <row r="475" spans="24:56" x14ac:dyDescent="0.25">
      <c r="X475" t="s">
        <v>140</v>
      </c>
      <c r="Y475">
        <v>2009</v>
      </c>
      <c r="Z475" t="s">
        <v>211</v>
      </c>
      <c r="AA475">
        <v>26280</v>
      </c>
      <c r="AB475">
        <v>1730</v>
      </c>
      <c r="AC475">
        <v>850</v>
      </c>
      <c r="AD475">
        <v>5000</v>
      </c>
      <c r="AF475" s="71">
        <f>AA475-AA474</f>
        <v>-600</v>
      </c>
      <c r="AG475" s="71">
        <f t="shared" ref="AG475" si="1058">AB475-AB474</f>
        <v>-427.09999999999991</v>
      </c>
      <c r="AH475" s="71">
        <f t="shared" ref="AH475" si="1059">AC475-AC474</f>
        <v>204</v>
      </c>
      <c r="AI475" s="71">
        <f t="shared" ref="AI475" si="1060">AD475-AD474</f>
        <v>0</v>
      </c>
      <c r="AJ475" s="69">
        <f>(AA475-AA474)/AA474</f>
        <v>-2.2321428571428572E-2</v>
      </c>
      <c r="AK475" s="69">
        <f t="shared" ref="AK475" si="1061">(AB475-AB474)/AB474</f>
        <v>-0.19799731120485833</v>
      </c>
      <c r="AL475" s="69">
        <f t="shared" si="1056"/>
        <v>0.31578947368421051</v>
      </c>
      <c r="AM475" s="69"/>
      <c r="AN475" s="69">
        <f t="shared" si="1057"/>
        <v>0</v>
      </c>
      <c r="AP475" s="56">
        <f>AK475/AJ475</f>
        <v>8.8702795419776539</v>
      </c>
      <c r="AQ475">
        <f>(AB475-AB474)/(AA475-AA474)</f>
        <v>0.71183333333333321</v>
      </c>
      <c r="AR475">
        <f>(AB475-AB474)/(AC475-AC474)</f>
        <v>-2.0936274509803918</v>
      </c>
      <c r="AU475" t="s">
        <v>133</v>
      </c>
      <c r="AV475">
        <v>8.8702795419776539</v>
      </c>
      <c r="AW475">
        <v>0.71183333333333321</v>
      </c>
      <c r="AX475">
        <v>-2.0936274509803918</v>
      </c>
      <c r="BA475" t="s">
        <v>133</v>
      </c>
      <c r="BB475">
        <v>8.8702795419776539</v>
      </c>
      <c r="BC475">
        <v>0.71183333333333321</v>
      </c>
      <c r="BD475" s="152">
        <f t="shared" si="935"/>
        <v>-0.19799731120485833</v>
      </c>
    </row>
    <row r="476" spans="24:56" x14ac:dyDescent="0.25">
      <c r="X476" t="s">
        <v>141</v>
      </c>
      <c r="Y476">
        <v>1989</v>
      </c>
      <c r="Z476" t="s">
        <v>211</v>
      </c>
      <c r="AF476" s="41"/>
      <c r="AG476" s="41"/>
      <c r="AH476" s="41"/>
      <c r="AI476" s="41"/>
      <c r="AP476" s="56"/>
      <c r="AQ476" s="1"/>
      <c r="AR476" s="1"/>
      <c r="AS476" s="1"/>
      <c r="AU476" t="s">
        <v>246</v>
      </c>
      <c r="BA476" t="s">
        <v>246</v>
      </c>
    </row>
    <row r="477" spans="24:56" x14ac:dyDescent="0.25">
      <c r="X477" t="s">
        <v>141</v>
      </c>
      <c r="Y477">
        <v>1999</v>
      </c>
      <c r="Z477" t="s">
        <v>211</v>
      </c>
      <c r="AA477">
        <v>5</v>
      </c>
      <c r="AB477">
        <v>39.4</v>
      </c>
      <c r="AC477">
        <v>2</v>
      </c>
      <c r="AD477">
        <v>2</v>
      </c>
      <c r="AF477" s="70"/>
      <c r="AG477" s="70"/>
      <c r="AH477" s="70"/>
      <c r="AI477" s="70"/>
      <c r="AJ477" s="69" t="e">
        <f t="shared" ref="AJ477:AJ478" si="1062">(AA477-AA476)/AA476</f>
        <v>#DIV/0!</v>
      </c>
      <c r="AK477" s="69"/>
      <c r="AL477" s="69" t="e">
        <f t="shared" ref="AL477:AL478" si="1063">(AC477-AC476)/AC476</f>
        <v>#DIV/0!</v>
      </c>
      <c r="AM477" s="69"/>
      <c r="AN477" s="69" t="e">
        <f t="shared" ref="AN477:AN478" si="1064">(AD477-AD476)/AD476</f>
        <v>#DIV/0!</v>
      </c>
      <c r="AP477" s="56"/>
      <c r="AU477" t="s">
        <v>246</v>
      </c>
      <c r="BA477" t="s">
        <v>246</v>
      </c>
      <c r="BD477" s="152"/>
    </row>
    <row r="478" spans="24:56" x14ac:dyDescent="0.25">
      <c r="X478" t="s">
        <v>141</v>
      </c>
      <c r="Y478">
        <v>2009</v>
      </c>
      <c r="Z478" t="s">
        <v>211</v>
      </c>
      <c r="AA478">
        <v>5</v>
      </c>
      <c r="AB478">
        <v>40.299999999999997</v>
      </c>
      <c r="AC478">
        <v>2</v>
      </c>
      <c r="AD478">
        <v>2</v>
      </c>
      <c r="AF478" s="71">
        <f>AA478-AA477</f>
        <v>0</v>
      </c>
      <c r="AG478" s="71">
        <f t="shared" ref="AG478" si="1065">AB478-AB477</f>
        <v>0.89999999999999858</v>
      </c>
      <c r="AH478" s="71">
        <f t="shared" ref="AH478" si="1066">AC478-AC477</f>
        <v>0</v>
      </c>
      <c r="AI478" s="71">
        <f t="shared" ref="AI478" si="1067">AD478-AD477</f>
        <v>0</v>
      </c>
      <c r="AJ478" s="69">
        <f t="shared" si="1062"/>
        <v>0</v>
      </c>
      <c r="AK478" s="69">
        <f t="shared" ref="AK478" si="1068">(AB478-AB477)/AB477</f>
        <v>2.2842639593908594E-2</v>
      </c>
      <c r="AL478" s="69">
        <f t="shared" si="1063"/>
        <v>0</v>
      </c>
      <c r="AM478" s="69"/>
      <c r="AN478" s="69">
        <f t="shared" si="1064"/>
        <v>0</v>
      </c>
      <c r="AP478" s="56"/>
      <c r="AU478" t="s">
        <v>246</v>
      </c>
      <c r="BA478" t="s">
        <v>246</v>
      </c>
      <c r="BD478" s="152">
        <f t="shared" si="942"/>
        <v>2.2842639593908594E-2</v>
      </c>
    </row>
    <row r="479" spans="24:56" x14ac:dyDescent="0.25">
      <c r="X479" t="s">
        <v>251</v>
      </c>
      <c r="Y479">
        <v>1989</v>
      </c>
      <c r="Z479" t="s">
        <v>211</v>
      </c>
      <c r="AA479">
        <v>2100</v>
      </c>
      <c r="AC479">
        <v>150</v>
      </c>
      <c r="AD479">
        <v>1460</v>
      </c>
      <c r="AF479" s="41"/>
      <c r="AG479" s="41"/>
      <c r="AH479" s="41"/>
      <c r="AI479" s="41"/>
      <c r="AP479" s="56"/>
      <c r="AR479" s="1"/>
      <c r="AS479" s="1"/>
      <c r="AU479" t="s">
        <v>134</v>
      </c>
      <c r="BA479" t="s">
        <v>134</v>
      </c>
      <c r="BD479" s="152"/>
    </row>
    <row r="480" spans="24:56" x14ac:dyDescent="0.25">
      <c r="X480" t="s">
        <v>251</v>
      </c>
      <c r="Y480">
        <v>1999</v>
      </c>
      <c r="Z480" t="s">
        <v>211</v>
      </c>
      <c r="AA480">
        <v>2157</v>
      </c>
      <c r="AB480">
        <v>3411.3</v>
      </c>
      <c r="AC480">
        <v>150</v>
      </c>
      <c r="AD480">
        <v>1477</v>
      </c>
      <c r="AF480" s="70"/>
      <c r="AG480" s="70"/>
      <c r="AH480" s="70"/>
      <c r="AI480" s="70"/>
      <c r="AJ480" s="69">
        <f>(AA480-AA479)/AA479</f>
        <v>2.7142857142857142E-2</v>
      </c>
      <c r="AK480" s="69"/>
      <c r="AL480" s="69">
        <f t="shared" ref="AL480:AL481" si="1069">(AC480-AC479)/AC479</f>
        <v>0</v>
      </c>
      <c r="AM480" s="69"/>
      <c r="AN480" s="69">
        <f t="shared" ref="AN480:AN481" si="1070">(AD480-AD479)/AD479</f>
        <v>1.1643835616438357E-2</v>
      </c>
      <c r="AP480" s="56"/>
      <c r="AU480" t="s">
        <v>134</v>
      </c>
      <c r="BA480" t="s">
        <v>134</v>
      </c>
      <c r="BD480" s="152"/>
    </row>
    <row r="481" spans="24:56" x14ac:dyDescent="0.25">
      <c r="X481" t="s">
        <v>251</v>
      </c>
      <c r="Y481">
        <v>2009</v>
      </c>
      <c r="Z481" t="s">
        <v>211</v>
      </c>
      <c r="AA481">
        <v>2230</v>
      </c>
      <c r="AB481">
        <v>3262.8</v>
      </c>
      <c r="AC481">
        <v>147</v>
      </c>
      <c r="AD481">
        <v>1535</v>
      </c>
      <c r="AF481" s="71">
        <f>AA481-AA480</f>
        <v>73</v>
      </c>
      <c r="AG481" s="71">
        <f t="shared" ref="AG481" si="1071">AB481-AB480</f>
        <v>-148.5</v>
      </c>
      <c r="AH481" s="71">
        <f t="shared" ref="AH481" si="1072">AC481-AC480</f>
        <v>-3</v>
      </c>
      <c r="AI481" s="71">
        <f t="shared" ref="AI481" si="1073">AD481-AD480</f>
        <v>58</v>
      </c>
      <c r="AJ481" s="69">
        <f>(AA481-AA480)/AA480</f>
        <v>3.3843300880853036E-2</v>
      </c>
      <c r="AK481" s="69">
        <f t="shared" ref="AK481" si="1074">(AB481-AB480)/AB480</f>
        <v>-4.3531791399173334E-2</v>
      </c>
      <c r="AL481" s="69">
        <f t="shared" si="1069"/>
        <v>-0.02</v>
      </c>
      <c r="AM481" s="69"/>
      <c r="AN481" s="69">
        <f t="shared" si="1070"/>
        <v>3.9268788083953961E-2</v>
      </c>
      <c r="AP481" s="56">
        <f t="shared" si="1049"/>
        <v>-1.2862749869591354</v>
      </c>
      <c r="AQ481">
        <f>(AB481-AB480)/(AA481-AA480)</f>
        <v>-2.0342465753424657</v>
      </c>
      <c r="AR481">
        <f>(AB481-AB480)/(AC481-AC480)</f>
        <v>49.5</v>
      </c>
      <c r="AS481">
        <f>(AB481-AB480)/(AD481-AD480)</f>
        <v>-2.5603448275862069</v>
      </c>
      <c r="AU481" t="s">
        <v>134</v>
      </c>
      <c r="AV481">
        <v>-1.2862749869591354</v>
      </c>
      <c r="AW481">
        <v>-2.0342465753424657</v>
      </c>
      <c r="AX481">
        <v>49.5</v>
      </c>
      <c r="AY481">
        <v>-2.5603448275862069</v>
      </c>
      <c r="BA481" t="s">
        <v>134</v>
      </c>
      <c r="BB481">
        <v>-1.2862749869591354</v>
      </c>
      <c r="BC481">
        <v>-2.0342465753424657</v>
      </c>
      <c r="BD481" s="152">
        <f t="shared" ref="BD481:BD502" si="1075">AK481</f>
        <v>-4.3531791399173334E-2</v>
      </c>
    </row>
    <row r="482" spans="24:56" x14ac:dyDescent="0.25">
      <c r="X482" t="s">
        <v>142</v>
      </c>
      <c r="Y482">
        <v>1989</v>
      </c>
      <c r="Z482" t="s">
        <v>211</v>
      </c>
      <c r="AA482">
        <v>870</v>
      </c>
      <c r="AC482">
        <v>550</v>
      </c>
      <c r="AD482">
        <v>130</v>
      </c>
      <c r="AF482" s="41"/>
      <c r="AG482" s="41"/>
      <c r="AH482" s="41"/>
      <c r="AI482" s="41"/>
      <c r="AP482" s="56"/>
      <c r="AR482" s="1"/>
      <c r="AS482" s="1"/>
      <c r="AU482" t="s">
        <v>247</v>
      </c>
      <c r="BA482" t="s">
        <v>247</v>
      </c>
      <c r="BD482" s="152"/>
    </row>
    <row r="483" spans="24:56" x14ac:dyDescent="0.25">
      <c r="X483" t="s">
        <v>142</v>
      </c>
      <c r="Y483">
        <v>1999</v>
      </c>
      <c r="Z483" t="s">
        <v>211</v>
      </c>
      <c r="AA483">
        <v>993</v>
      </c>
      <c r="AB483">
        <v>30272</v>
      </c>
      <c r="AC483">
        <v>610</v>
      </c>
      <c r="AD483">
        <v>180</v>
      </c>
      <c r="AF483" s="70"/>
      <c r="AG483" s="70"/>
      <c r="AH483" s="70"/>
      <c r="AI483" s="70"/>
      <c r="AJ483" s="69">
        <f>(AA483-AA482)/AA482</f>
        <v>0.14137931034482759</v>
      </c>
      <c r="AK483" s="69"/>
      <c r="AL483" s="69">
        <f t="shared" ref="AL483:AL484" si="1076">(AC483-AC482)/AC482</f>
        <v>0.10909090909090909</v>
      </c>
      <c r="AM483" s="69"/>
      <c r="AN483" s="69">
        <f t="shared" ref="AN483:AN484" si="1077">(AD483-AD482)/AD482</f>
        <v>0.38461538461538464</v>
      </c>
      <c r="AP483" s="56"/>
      <c r="AU483" t="s">
        <v>247</v>
      </c>
      <c r="BA483" t="s">
        <v>247</v>
      </c>
      <c r="BD483" s="152"/>
    </row>
    <row r="484" spans="24:56" x14ac:dyDescent="0.25">
      <c r="X484" t="s">
        <v>142</v>
      </c>
      <c r="Y484">
        <v>2009</v>
      </c>
      <c r="Z484" t="s">
        <v>211</v>
      </c>
      <c r="AA484">
        <v>1150</v>
      </c>
      <c r="AB484">
        <v>28868.2</v>
      </c>
      <c r="AC484">
        <v>700</v>
      </c>
      <c r="AD484">
        <v>190</v>
      </c>
      <c r="AF484" s="71">
        <f>AA484-AA483</f>
        <v>157</v>
      </c>
      <c r="AG484" s="71">
        <f t="shared" ref="AG484" si="1078">AB484-AB483</f>
        <v>-1403.7999999999993</v>
      </c>
      <c r="AH484" s="71">
        <f t="shared" ref="AH484" si="1079">AC484-AC483</f>
        <v>90</v>
      </c>
      <c r="AI484" s="71">
        <f t="shared" ref="AI484" si="1080">AD484-AD483</f>
        <v>10</v>
      </c>
      <c r="AJ484" s="69">
        <f>(AA484-AA483)/AA483</f>
        <v>0.1581067472306143</v>
      </c>
      <c r="AK484" s="69">
        <f t="shared" ref="AK484" si="1081">(AB484-AB483)/AB483</f>
        <v>-4.6372885835095114E-2</v>
      </c>
      <c r="AL484" s="69">
        <f t="shared" si="1076"/>
        <v>0.14754098360655737</v>
      </c>
      <c r="AM484" s="69"/>
      <c r="AN484" s="69">
        <f t="shared" si="1077"/>
        <v>5.5555555555555552E-2</v>
      </c>
      <c r="AP484" s="56">
        <f t="shared" ref="AP484" si="1082">AK484/AJ484</f>
        <v>-0.29330111868948694</v>
      </c>
      <c r="AQ484">
        <f>(AB484-AB483)/(AA484-AA483)</f>
        <v>-8.9414012738853454</v>
      </c>
      <c r="AR484">
        <f>(AB484-AB483)/(AC484-AC483)</f>
        <v>-15.59777777777777</v>
      </c>
      <c r="AS484">
        <f>(AB484-AB483)/(AD484-AD483)</f>
        <v>-140.37999999999994</v>
      </c>
      <c r="AU484" t="s">
        <v>247</v>
      </c>
      <c r="AV484">
        <v>-0.29330111868948694</v>
      </c>
      <c r="AW484">
        <v>-8.9414012738853454</v>
      </c>
      <c r="AX484">
        <v>-15.59777777777777</v>
      </c>
      <c r="AY484">
        <v>-140.37999999999994</v>
      </c>
      <c r="BA484" t="s">
        <v>247</v>
      </c>
      <c r="BB484">
        <v>-0.29330111868948694</v>
      </c>
      <c r="BC484">
        <v>-8.9414012738853454</v>
      </c>
      <c r="BD484" s="152">
        <f t="shared" si="1075"/>
        <v>-4.6372885835095114E-2</v>
      </c>
    </row>
    <row r="485" spans="24:56" x14ac:dyDescent="0.25">
      <c r="X485" t="s">
        <v>143</v>
      </c>
      <c r="Y485">
        <v>1989</v>
      </c>
      <c r="Z485" t="s">
        <v>211</v>
      </c>
      <c r="AA485">
        <v>17122</v>
      </c>
      <c r="AC485">
        <v>92</v>
      </c>
      <c r="AD485">
        <v>14960</v>
      </c>
      <c r="AF485" s="41"/>
      <c r="AG485" s="41"/>
      <c r="AH485" s="41"/>
      <c r="AI485" s="41"/>
      <c r="AP485" s="1"/>
      <c r="AQ485" s="1"/>
      <c r="AR485" s="1"/>
      <c r="AS485" s="1"/>
      <c r="AU485" t="s">
        <v>135</v>
      </c>
      <c r="BA485" t="s">
        <v>135</v>
      </c>
      <c r="BD485" s="152"/>
    </row>
    <row r="486" spans="24:56" x14ac:dyDescent="0.25">
      <c r="X486" t="s">
        <v>143</v>
      </c>
      <c r="Y486">
        <v>1999</v>
      </c>
      <c r="Z486" t="s">
        <v>211</v>
      </c>
      <c r="AA486">
        <v>20083</v>
      </c>
      <c r="AB486">
        <v>19546.900000000001</v>
      </c>
      <c r="AC486">
        <v>87</v>
      </c>
      <c r="AD486">
        <v>17046</v>
      </c>
      <c r="AF486" s="70"/>
      <c r="AG486" s="70"/>
      <c r="AH486" s="70"/>
      <c r="AI486" s="70"/>
      <c r="AJ486" s="69">
        <f t="shared" ref="AJ486:AJ487" si="1083">(AA486-AA485)/AA485</f>
        <v>0.17293540474243663</v>
      </c>
      <c r="AK486" s="69"/>
      <c r="AL486" s="69">
        <f t="shared" ref="AL486:AL487" si="1084">(AC486-AC485)/AC485</f>
        <v>-5.434782608695652E-2</v>
      </c>
      <c r="AM486" s="69"/>
      <c r="AN486" s="69">
        <f t="shared" ref="AN486:AN487" si="1085">(AD486-AD485)/AD485</f>
        <v>0.13943850267379679</v>
      </c>
      <c r="AU486" t="s">
        <v>135</v>
      </c>
      <c r="BA486" t="s">
        <v>135</v>
      </c>
      <c r="BD486" s="152"/>
    </row>
    <row r="487" spans="24:56" x14ac:dyDescent="0.25">
      <c r="X487" t="s">
        <v>143</v>
      </c>
      <c r="Y487">
        <v>2009</v>
      </c>
      <c r="Z487" t="s">
        <v>211</v>
      </c>
      <c r="AA487">
        <v>20900</v>
      </c>
      <c r="AB487">
        <v>17760.599999999999</v>
      </c>
      <c r="AC487">
        <v>100</v>
      </c>
      <c r="AD487">
        <v>17000</v>
      </c>
      <c r="AF487" s="71">
        <f>AA487-AA486</f>
        <v>817</v>
      </c>
      <c r="AG487" s="71">
        <f t="shared" ref="AG487" si="1086">AB487-AB486</f>
        <v>-1786.3000000000029</v>
      </c>
      <c r="AH487" s="71">
        <f t="shared" ref="AH487" si="1087">AC487-AC486</f>
        <v>13</v>
      </c>
      <c r="AI487" s="71">
        <f t="shared" ref="AI487" si="1088">AD487-AD486</f>
        <v>-46</v>
      </c>
      <c r="AJ487" s="69">
        <f t="shared" si="1083"/>
        <v>4.068117313150426E-2</v>
      </c>
      <c r="AK487" s="69">
        <f t="shared" ref="AK487" si="1089">(AB487-AB486)/AB486</f>
        <v>-9.1385334758964473E-2</v>
      </c>
      <c r="AL487" s="69">
        <f t="shared" si="1084"/>
        <v>0.14942528735632185</v>
      </c>
      <c r="AM487" s="69"/>
      <c r="AN487" s="69">
        <f t="shared" si="1085"/>
        <v>-2.6985803120966796E-3</v>
      </c>
      <c r="AP487" s="56">
        <f>AK487/AJ487</f>
        <v>-2.2463790427959407</v>
      </c>
      <c r="AQ487">
        <f>(AB487-AB486)/(AA487-AA486)</f>
        <v>-2.1864137086903339</v>
      </c>
      <c r="AR487">
        <f>(AB487-AB486)/(AC487-AC486)</f>
        <v>-137.40769230769254</v>
      </c>
      <c r="AS487">
        <f>(AB487-AB486)/(AD487-AD486)</f>
        <v>38.83260869565224</v>
      </c>
      <c r="AU487" t="s">
        <v>135</v>
      </c>
      <c r="AV487">
        <v>-2.2463790427959407</v>
      </c>
      <c r="AW487">
        <v>-2.1864137086903339</v>
      </c>
      <c r="AX487">
        <v>-137.40769230769254</v>
      </c>
      <c r="AY487">
        <v>38.83260869565224</v>
      </c>
      <c r="BA487" t="s">
        <v>135</v>
      </c>
      <c r="BB487">
        <v>-2.2463790427959407</v>
      </c>
      <c r="BC487">
        <v>-2.1864137086903339</v>
      </c>
      <c r="BD487" s="152">
        <f t="shared" si="1075"/>
        <v>-9.1385334758964473E-2</v>
      </c>
    </row>
    <row r="488" spans="24:56" x14ac:dyDescent="0.25">
      <c r="X488" t="s">
        <v>144</v>
      </c>
      <c r="Y488">
        <v>1989</v>
      </c>
      <c r="Z488" t="s">
        <v>211</v>
      </c>
      <c r="AA488">
        <v>18939</v>
      </c>
      <c r="AC488">
        <v>410</v>
      </c>
      <c r="AD488">
        <v>15129</v>
      </c>
      <c r="AF488" s="41"/>
      <c r="AG488" s="41"/>
      <c r="AH488" s="41"/>
      <c r="AI488" s="41"/>
      <c r="AP488" s="56"/>
      <c r="AR488" s="1"/>
      <c r="AS488" s="1"/>
      <c r="AU488" t="s">
        <v>136</v>
      </c>
      <c r="BA488" t="s">
        <v>136</v>
      </c>
      <c r="BD488" s="152"/>
    </row>
    <row r="489" spans="24:56" x14ac:dyDescent="0.25">
      <c r="X489" t="s">
        <v>144</v>
      </c>
      <c r="Y489">
        <v>1999</v>
      </c>
      <c r="Z489" t="s">
        <v>211</v>
      </c>
      <c r="AA489">
        <v>21110</v>
      </c>
      <c r="AB489">
        <v>69307.3</v>
      </c>
      <c r="AC489">
        <v>560</v>
      </c>
      <c r="AD489">
        <v>16900</v>
      </c>
      <c r="AF489" s="70"/>
      <c r="AG489" s="70"/>
      <c r="AH489" s="70"/>
      <c r="AI489" s="70"/>
      <c r="AJ489" s="69">
        <f>(AA489-AA488)/AA488</f>
        <v>0.11463118432863403</v>
      </c>
      <c r="AK489" s="69"/>
      <c r="AL489" s="69">
        <f t="shared" ref="AL489:AL490" si="1090">(AC489-AC488)/AC488</f>
        <v>0.36585365853658536</v>
      </c>
      <c r="AM489" s="69"/>
      <c r="AN489" s="69">
        <f t="shared" ref="AN489:AN490" si="1091">(AD489-AD488)/AD488</f>
        <v>0.11705995108731575</v>
      </c>
      <c r="AP489" s="56"/>
      <c r="AU489" t="s">
        <v>136</v>
      </c>
      <c r="BA489" t="s">
        <v>136</v>
      </c>
      <c r="BD489" s="152"/>
    </row>
    <row r="490" spans="24:56" x14ac:dyDescent="0.25">
      <c r="X490" t="s">
        <v>144</v>
      </c>
      <c r="Y490">
        <v>2009</v>
      </c>
      <c r="Z490" t="s">
        <v>211</v>
      </c>
      <c r="AA490">
        <v>21440</v>
      </c>
      <c r="AB490">
        <v>68142</v>
      </c>
      <c r="AC490">
        <v>790</v>
      </c>
      <c r="AD490">
        <v>17000</v>
      </c>
      <c r="AF490" s="71">
        <f>AA490-AA489</f>
        <v>330</v>
      </c>
      <c r="AG490" s="71">
        <f t="shared" ref="AG490" si="1092">AB490-AB489</f>
        <v>-1165.3000000000029</v>
      </c>
      <c r="AH490" s="71">
        <f t="shared" ref="AH490" si="1093">AC490-AC489</f>
        <v>230</v>
      </c>
      <c r="AI490" s="71">
        <f t="shared" ref="AI490" si="1094">AD490-AD489</f>
        <v>100</v>
      </c>
      <c r="AJ490" s="69">
        <f>(AA490-AA489)/AA489</f>
        <v>1.5632401705352912E-2</v>
      </c>
      <c r="AK490" s="69">
        <f t="shared" ref="AK490" si="1095">(AB490-AB489)/AB489</f>
        <v>-1.6813524693647032E-2</v>
      </c>
      <c r="AL490" s="69">
        <f t="shared" si="1090"/>
        <v>0.4107142857142857</v>
      </c>
      <c r="AM490" s="69"/>
      <c r="AN490" s="69">
        <f t="shared" si="1091"/>
        <v>5.9171597633136093E-3</v>
      </c>
      <c r="AP490" s="56">
        <f t="shared" ref="AP490:AP502" si="1096">AK490/AJ490</f>
        <v>-1.0755560796451178</v>
      </c>
      <c r="AQ490">
        <f>(AB490-AB489)/(AA490-AA489)</f>
        <v>-3.5312121212121301</v>
      </c>
      <c r="AR490">
        <f>(AB490-AB489)/(AC490-AC489)</f>
        <v>-5.0665217391304473</v>
      </c>
      <c r="AS490">
        <f>(AB490-AB489)/(AD490-AD489)</f>
        <v>-11.653000000000029</v>
      </c>
      <c r="AU490" t="s">
        <v>136</v>
      </c>
      <c r="AV490">
        <v>-1.0755560796451178</v>
      </c>
      <c r="AW490">
        <v>-3.5312121212121301</v>
      </c>
      <c r="AX490">
        <v>-5.0665217391304473</v>
      </c>
      <c r="AY490">
        <v>-11.653000000000029</v>
      </c>
      <c r="BA490" t="s">
        <v>136</v>
      </c>
      <c r="BB490">
        <v>-1.0755560796451178</v>
      </c>
      <c r="BC490">
        <v>-3.5312121212121301</v>
      </c>
      <c r="BD490" s="152">
        <f t="shared" si="1075"/>
        <v>-1.6813524693647032E-2</v>
      </c>
    </row>
    <row r="491" spans="24:56" x14ac:dyDescent="0.25">
      <c r="X491" t="s">
        <v>252</v>
      </c>
      <c r="Y491">
        <v>1989</v>
      </c>
      <c r="Z491" t="s">
        <v>211</v>
      </c>
      <c r="AA491">
        <v>11100</v>
      </c>
      <c r="AC491">
        <v>4400</v>
      </c>
      <c r="AD491">
        <v>1240</v>
      </c>
      <c r="AF491" s="41"/>
      <c r="AG491" s="41"/>
      <c r="AH491" s="41"/>
      <c r="AI491" s="41"/>
      <c r="AP491" s="56"/>
      <c r="AR491" s="1"/>
      <c r="AS491" s="1"/>
      <c r="AU491" t="s">
        <v>137</v>
      </c>
      <c r="BA491" t="s">
        <v>137</v>
      </c>
      <c r="BD491" s="152"/>
    </row>
    <row r="492" spans="24:56" x14ac:dyDescent="0.25">
      <c r="X492" t="s">
        <v>252</v>
      </c>
      <c r="Y492">
        <v>1999</v>
      </c>
      <c r="Z492" t="s">
        <v>211</v>
      </c>
      <c r="AA492">
        <v>11535</v>
      </c>
      <c r="AB492">
        <v>7062.3</v>
      </c>
      <c r="AC492">
        <v>5000</v>
      </c>
      <c r="AD492">
        <v>1450</v>
      </c>
      <c r="AF492" s="70"/>
      <c r="AG492" s="70"/>
      <c r="AH492" s="70"/>
      <c r="AI492" s="70"/>
      <c r="AJ492" s="69">
        <f>(AA492-AA491)/AA491</f>
        <v>3.9189189189189191E-2</v>
      </c>
      <c r="AK492" s="69"/>
      <c r="AL492" s="69">
        <f t="shared" ref="AL492:AL493" si="1097">(AC492-AC491)/AC491</f>
        <v>0.13636363636363635</v>
      </c>
      <c r="AM492" s="69"/>
      <c r="AN492" s="69">
        <f t="shared" ref="AN492:AN493" si="1098">(AD492-AD491)/AD491</f>
        <v>0.16935483870967741</v>
      </c>
      <c r="AP492" s="56"/>
      <c r="AU492" t="s">
        <v>137</v>
      </c>
      <c r="BA492" t="s">
        <v>137</v>
      </c>
      <c r="BD492" s="152"/>
    </row>
    <row r="493" spans="24:56" x14ac:dyDescent="0.25">
      <c r="X493" t="s">
        <v>252</v>
      </c>
      <c r="Y493">
        <v>2009</v>
      </c>
      <c r="Z493" t="s">
        <v>211</v>
      </c>
      <c r="AA493">
        <v>11950</v>
      </c>
      <c r="AB493">
        <v>7610.2</v>
      </c>
      <c r="AC493">
        <v>5050</v>
      </c>
      <c r="AD493">
        <v>1500</v>
      </c>
      <c r="AF493" s="71">
        <f>AA493-AA492</f>
        <v>415</v>
      </c>
      <c r="AG493" s="71">
        <f t="shared" ref="AG493" si="1099">AB493-AB492</f>
        <v>547.89999999999964</v>
      </c>
      <c r="AH493" s="71">
        <f t="shared" ref="AH493" si="1100">AC493-AC492</f>
        <v>50</v>
      </c>
      <c r="AI493" s="71">
        <f t="shared" ref="AI493" si="1101">AD493-AD492</f>
        <v>50</v>
      </c>
      <c r="AJ493" s="69">
        <f>(AA493-AA492)/AA492</f>
        <v>3.5977459904638055E-2</v>
      </c>
      <c r="AK493" s="69">
        <f t="shared" ref="AK493" si="1102">(AB493-AB492)/AB492</f>
        <v>7.7580958044829534E-2</v>
      </c>
      <c r="AL493" s="69">
        <f t="shared" si="1097"/>
        <v>0.01</v>
      </c>
      <c r="AM493" s="69"/>
      <c r="AN493" s="69">
        <f t="shared" si="1098"/>
        <v>3.4482758620689655E-2</v>
      </c>
      <c r="AP493" s="56">
        <f t="shared" si="1096"/>
        <v>2.1563767495111055</v>
      </c>
      <c r="AQ493">
        <f>(AB493-AB492)/(AA493-AA492)</f>
        <v>1.3202409638554209</v>
      </c>
      <c r="AR493">
        <f>(AB493-AB492)/(AC493-AC492)</f>
        <v>10.957999999999993</v>
      </c>
      <c r="AS493">
        <f>(AB493-AB492)/(AD493-AD492)</f>
        <v>10.957999999999993</v>
      </c>
      <c r="AU493" t="s">
        <v>137</v>
      </c>
      <c r="AV493">
        <v>2.1563767495111055</v>
      </c>
      <c r="AW493">
        <v>1.3202409638554209</v>
      </c>
      <c r="AX493">
        <v>10.957999999999993</v>
      </c>
      <c r="AY493">
        <v>10.957999999999993</v>
      </c>
      <c r="BA493" t="s">
        <v>137</v>
      </c>
      <c r="BD493" s="152">
        <f t="shared" si="1075"/>
        <v>7.7580958044829534E-2</v>
      </c>
    </row>
    <row r="494" spans="24:56" x14ac:dyDescent="0.25">
      <c r="X494" t="s">
        <v>145</v>
      </c>
      <c r="Y494">
        <v>1989</v>
      </c>
      <c r="Z494" t="s">
        <v>211</v>
      </c>
      <c r="AF494" s="41"/>
      <c r="AG494" s="41"/>
      <c r="AH494" s="41"/>
      <c r="AI494" s="41"/>
      <c r="AP494" s="1"/>
      <c r="AQ494" s="1"/>
      <c r="AR494" s="1"/>
      <c r="AS494" s="1"/>
      <c r="AU494" t="s">
        <v>248</v>
      </c>
      <c r="BA494" t="s">
        <v>248</v>
      </c>
      <c r="BD494" s="152"/>
    </row>
    <row r="495" spans="24:56" x14ac:dyDescent="0.25">
      <c r="X495" t="s">
        <v>145</v>
      </c>
      <c r="Y495">
        <v>1999</v>
      </c>
      <c r="Z495" t="s">
        <v>211</v>
      </c>
      <c r="AB495">
        <v>3.5</v>
      </c>
      <c r="AF495" s="70"/>
      <c r="AG495" s="70"/>
      <c r="AH495" s="70"/>
      <c r="AI495" s="70"/>
      <c r="AJ495" s="69" t="e">
        <f t="shared" ref="AJ495:AJ496" si="1103">(AA495-AA494)/AA494</f>
        <v>#DIV/0!</v>
      </c>
      <c r="AK495" s="69"/>
      <c r="AL495" s="69" t="e">
        <f t="shared" ref="AL495:AL496" si="1104">(AC495-AC494)/AC494</f>
        <v>#DIV/0!</v>
      </c>
      <c r="AM495" s="69"/>
      <c r="AN495" s="69" t="e">
        <f t="shared" ref="AN495:AN496" si="1105">(AD495-AD494)/AD494</f>
        <v>#DIV/0!</v>
      </c>
      <c r="AU495" t="s">
        <v>248</v>
      </c>
      <c r="BA495" t="s">
        <v>248</v>
      </c>
      <c r="BD495" s="152"/>
    </row>
    <row r="496" spans="24:56" x14ac:dyDescent="0.25">
      <c r="X496" t="s">
        <v>145</v>
      </c>
      <c r="Y496">
        <v>2009</v>
      </c>
      <c r="Z496" t="s">
        <v>211</v>
      </c>
      <c r="AB496">
        <v>3.5</v>
      </c>
      <c r="AF496" s="71">
        <f>AA496-AA495</f>
        <v>0</v>
      </c>
      <c r="AG496" s="71">
        <f t="shared" ref="AG496" si="1106">AB496-AB495</f>
        <v>0</v>
      </c>
      <c r="AH496" s="71">
        <f t="shared" ref="AH496" si="1107">AC496-AC495</f>
        <v>0</v>
      </c>
      <c r="AI496" s="71">
        <f t="shared" ref="AI496" si="1108">AD496-AD495</f>
        <v>0</v>
      </c>
      <c r="AJ496" s="69" t="e">
        <f t="shared" si="1103"/>
        <v>#DIV/0!</v>
      </c>
      <c r="AK496" s="69">
        <f t="shared" ref="AK496" si="1109">(AB496-AB495)/AB495</f>
        <v>0</v>
      </c>
      <c r="AL496" s="69" t="e">
        <f t="shared" si="1104"/>
        <v>#DIV/0!</v>
      </c>
      <c r="AM496" s="69"/>
      <c r="AN496" s="69" t="e">
        <f t="shared" si="1105"/>
        <v>#DIV/0!</v>
      </c>
      <c r="AP496" s="56"/>
      <c r="AU496" t="s">
        <v>248</v>
      </c>
      <c r="BA496" t="s">
        <v>248</v>
      </c>
      <c r="BD496" s="152">
        <f t="shared" si="1075"/>
        <v>0</v>
      </c>
    </row>
    <row r="497" spans="24:56" x14ac:dyDescent="0.25">
      <c r="X497" t="s">
        <v>146</v>
      </c>
      <c r="Y497">
        <v>1989</v>
      </c>
      <c r="Z497" t="s">
        <v>211</v>
      </c>
      <c r="AA497">
        <v>18807</v>
      </c>
      <c r="AC497">
        <v>345</v>
      </c>
      <c r="AD497">
        <v>4048</v>
      </c>
      <c r="AF497" s="41"/>
      <c r="AG497" s="41"/>
      <c r="AH497" s="41"/>
      <c r="AI497" s="41"/>
      <c r="AP497" s="56"/>
      <c r="AR497" s="1"/>
      <c r="AS497" s="1"/>
      <c r="AU497" t="s">
        <v>138</v>
      </c>
      <c r="BA497" t="s">
        <v>138</v>
      </c>
      <c r="BD497" s="152"/>
    </row>
    <row r="498" spans="24:56" x14ac:dyDescent="0.25">
      <c r="X498" t="s">
        <v>146</v>
      </c>
      <c r="Y498">
        <v>1999</v>
      </c>
      <c r="Z498" t="s">
        <v>211</v>
      </c>
      <c r="AA498">
        <v>18435</v>
      </c>
      <c r="AB498">
        <v>9041.2000000000007</v>
      </c>
      <c r="AC498">
        <v>329</v>
      </c>
      <c r="AD498">
        <v>4034</v>
      </c>
      <c r="AF498" s="70"/>
      <c r="AG498" s="70"/>
      <c r="AH498" s="70"/>
      <c r="AI498" s="70"/>
      <c r="AJ498" s="69">
        <f t="shared" ref="AJ498:AJ499" si="1110">(AA498-AA497)/AA497</f>
        <v>-1.9779869197639178E-2</v>
      </c>
      <c r="AK498" s="69"/>
      <c r="AL498" s="69">
        <f t="shared" ref="AL498:AL499" si="1111">(AC498-AC497)/AC497</f>
        <v>-4.6376811594202899E-2</v>
      </c>
      <c r="AM498" s="69"/>
      <c r="AN498" s="69"/>
      <c r="AP498" s="56"/>
      <c r="AU498" t="s">
        <v>138</v>
      </c>
      <c r="BA498" t="s">
        <v>138</v>
      </c>
      <c r="BD498" s="152"/>
    </row>
    <row r="499" spans="24:56" x14ac:dyDescent="0.25">
      <c r="X499" t="s">
        <v>146</v>
      </c>
      <c r="Y499">
        <v>2009</v>
      </c>
      <c r="Z499" t="s">
        <v>211</v>
      </c>
      <c r="AA499">
        <v>16119</v>
      </c>
      <c r="AB499">
        <v>9309.6</v>
      </c>
      <c r="AC499">
        <v>400</v>
      </c>
      <c r="AD499">
        <v>3180</v>
      </c>
      <c r="AF499" s="71">
        <f>AA499-AA498</f>
        <v>-2316</v>
      </c>
      <c r="AG499" s="71">
        <f t="shared" ref="AG499" si="1112">AB499-AB498</f>
        <v>268.39999999999964</v>
      </c>
      <c r="AH499" s="71">
        <f t="shared" ref="AH499" si="1113">AC499-AC498</f>
        <v>71</v>
      </c>
      <c r="AI499" s="71">
        <f t="shared" ref="AI499" si="1114">AD499-AD498</f>
        <v>-854</v>
      </c>
      <c r="AJ499" s="69">
        <f t="shared" si="1110"/>
        <v>-0.1256305939788446</v>
      </c>
      <c r="AK499" s="69">
        <f t="shared" ref="AK499" si="1115">(AB499-AB498)/AB498</f>
        <v>2.9686324824138344E-2</v>
      </c>
      <c r="AL499" s="69">
        <f t="shared" si="1111"/>
        <v>0.21580547112462006</v>
      </c>
      <c r="AM499" s="69"/>
      <c r="AN499" s="69"/>
      <c r="AP499" s="56">
        <f t="shared" si="1096"/>
        <v>-0.23629853114550531</v>
      </c>
      <c r="AQ499">
        <f>(AB499-AB498)/(AA499-AA498)</f>
        <v>-0.11588946459412765</v>
      </c>
      <c r="AR499">
        <f>(AB499-AB498)/(AC499-AC498)</f>
        <v>3.78028169014084</v>
      </c>
      <c r="AS499">
        <f>(AB499-AB498)/(AD499-AD498)</f>
        <v>-0.31428571428571384</v>
      </c>
      <c r="AU499" t="s">
        <v>138</v>
      </c>
      <c r="BA499" t="s">
        <v>138</v>
      </c>
      <c r="BD499" s="152">
        <f t="shared" si="1075"/>
        <v>2.9686324824138344E-2</v>
      </c>
    </row>
    <row r="500" spans="24:56" x14ac:dyDescent="0.25">
      <c r="X500" t="s">
        <v>253</v>
      </c>
      <c r="Y500">
        <v>1989</v>
      </c>
      <c r="Z500" t="s">
        <v>211</v>
      </c>
      <c r="AA500">
        <v>4005</v>
      </c>
      <c r="AC500">
        <v>789</v>
      </c>
      <c r="AD500">
        <v>838</v>
      </c>
      <c r="AF500" s="41"/>
      <c r="AG500" s="41"/>
      <c r="AH500" s="41"/>
      <c r="AI500" s="41"/>
      <c r="AP500" s="56"/>
      <c r="AR500" s="1"/>
      <c r="AS500" s="1"/>
      <c r="AU500" t="s">
        <v>139</v>
      </c>
      <c r="BA500" t="s">
        <v>139</v>
      </c>
      <c r="BD500" s="152"/>
    </row>
    <row r="501" spans="24:56" x14ac:dyDescent="0.25">
      <c r="X501" t="s">
        <v>253</v>
      </c>
      <c r="Y501">
        <v>1999</v>
      </c>
      <c r="Z501" t="s">
        <v>211</v>
      </c>
      <c r="AA501">
        <v>3863</v>
      </c>
      <c r="AB501">
        <v>3410.7</v>
      </c>
      <c r="AC501">
        <v>711</v>
      </c>
      <c r="AD501">
        <v>1437</v>
      </c>
      <c r="AF501" s="70"/>
      <c r="AG501" s="70"/>
      <c r="AH501" s="70"/>
      <c r="AI501" s="70"/>
      <c r="AJ501" s="69">
        <f t="shared" ref="AJ501:AJ502" si="1116">(AA501-AA500)/AA500</f>
        <v>-3.5455680399500623E-2</v>
      </c>
      <c r="AK501" s="69"/>
      <c r="AL501" s="69"/>
      <c r="AM501" s="69"/>
      <c r="AN501" s="69">
        <f t="shared" ref="AN501:AN502" si="1117">(AD501-AD500)/AD500</f>
        <v>0.71479713603818618</v>
      </c>
      <c r="AP501" s="56"/>
      <c r="AU501" t="s">
        <v>139</v>
      </c>
      <c r="BA501" t="s">
        <v>139</v>
      </c>
      <c r="BD501" s="152"/>
    </row>
    <row r="502" spans="24:56" x14ac:dyDescent="0.25">
      <c r="X502" t="s">
        <v>253</v>
      </c>
      <c r="Y502">
        <v>2009</v>
      </c>
      <c r="Z502" t="s">
        <v>211</v>
      </c>
      <c r="AA502">
        <v>3684</v>
      </c>
      <c r="AB502">
        <v>3452.2</v>
      </c>
      <c r="AC502">
        <v>778</v>
      </c>
      <c r="AD502">
        <v>1781</v>
      </c>
      <c r="AF502" s="71">
        <f>AA502-AA501</f>
        <v>-179</v>
      </c>
      <c r="AG502" s="71">
        <f t="shared" ref="AG502" si="1118">AB502-AB501</f>
        <v>41.5</v>
      </c>
      <c r="AH502" s="71">
        <f t="shared" ref="AH502" si="1119">AC502-AC501</f>
        <v>67</v>
      </c>
      <c r="AI502" s="71">
        <f t="shared" ref="AI502" si="1120">AD502-AD501</f>
        <v>344</v>
      </c>
      <c r="AJ502" s="69">
        <f t="shared" si="1116"/>
        <v>-4.6337043748382087E-2</v>
      </c>
      <c r="AK502" s="69">
        <f t="shared" ref="AK502" si="1121">(AB502-AB501)/AB501</f>
        <v>1.2167590230744423E-2</v>
      </c>
      <c r="AL502" s="69"/>
      <c r="AM502" s="69"/>
      <c r="AN502" s="69">
        <f t="shared" si="1117"/>
        <v>0.23938761308281142</v>
      </c>
      <c r="AP502" s="56">
        <f t="shared" si="1096"/>
        <v>-0.26258883274505979</v>
      </c>
      <c r="AQ502">
        <f>(AB502-AB501)/(AA502-AA501)</f>
        <v>-0.23184357541899442</v>
      </c>
      <c r="AR502">
        <f>(AB502-AB501)/(AC502-AC501)</f>
        <v>0.61940298507462688</v>
      </c>
      <c r="AS502">
        <f>(AB502-AB501)/(AD502-AD501)</f>
        <v>0.12063953488372094</v>
      </c>
      <c r="AU502" t="s">
        <v>139</v>
      </c>
      <c r="BA502" t="s">
        <v>139</v>
      </c>
      <c r="BD502" s="152">
        <f t="shared" si="1075"/>
        <v>1.2167590230744423E-2</v>
      </c>
    </row>
    <row r="503" spans="24:56" x14ac:dyDescent="0.25">
      <c r="X503" t="s">
        <v>147</v>
      </c>
      <c r="Y503">
        <v>1989</v>
      </c>
      <c r="Z503" t="s">
        <v>211</v>
      </c>
      <c r="AA503">
        <v>450</v>
      </c>
      <c r="AC503">
        <v>50</v>
      </c>
      <c r="AD503">
        <v>330</v>
      </c>
      <c r="AF503" s="41"/>
      <c r="AG503" s="41"/>
      <c r="AH503" s="41"/>
      <c r="AI503" s="41"/>
      <c r="AP503" s="1"/>
      <c r="AQ503" s="1"/>
      <c r="AR503" s="1"/>
      <c r="AS503" s="1"/>
      <c r="AU503" t="s">
        <v>249</v>
      </c>
      <c r="BA503" t="s">
        <v>249</v>
      </c>
      <c r="BD503" s="152"/>
    </row>
    <row r="504" spans="24:56" x14ac:dyDescent="0.25">
      <c r="X504" t="s">
        <v>147</v>
      </c>
      <c r="Y504">
        <v>1999</v>
      </c>
      <c r="Z504" t="s">
        <v>211</v>
      </c>
      <c r="AA504">
        <v>259.89999999999998</v>
      </c>
      <c r="AB504">
        <v>446.3</v>
      </c>
      <c r="AC504">
        <v>44</v>
      </c>
      <c r="AD504">
        <v>161.30000000000001</v>
      </c>
      <c r="AF504" s="70"/>
      <c r="AG504" s="70"/>
      <c r="AH504" s="70"/>
      <c r="AI504" s="70"/>
      <c r="AJ504" s="69">
        <f t="shared" ref="AJ504:AJ505" si="1122">(AA504-AA503)/AA503</f>
        <v>-0.42244444444444451</v>
      </c>
      <c r="AK504" s="69"/>
      <c r="AL504" s="69">
        <f t="shared" ref="AL504:AL505" si="1123">(AC504-AC503)/AC503</f>
        <v>-0.12</v>
      </c>
      <c r="AM504" s="69"/>
      <c r="AN504" s="69">
        <f t="shared" ref="AN504:AN505" si="1124">(AD504-AD503)/AD503</f>
        <v>-0.51121212121212123</v>
      </c>
      <c r="AU504" t="s">
        <v>249</v>
      </c>
      <c r="BA504" t="s">
        <v>249</v>
      </c>
      <c r="BD504" s="152"/>
    </row>
    <row r="505" spans="24:56" x14ac:dyDescent="0.25">
      <c r="X505" t="s">
        <v>147</v>
      </c>
      <c r="Y505">
        <v>2009</v>
      </c>
      <c r="Z505" t="s">
        <v>211</v>
      </c>
      <c r="AA505">
        <v>190</v>
      </c>
      <c r="AB505">
        <v>543.20000000000005</v>
      </c>
      <c r="AC505">
        <v>40</v>
      </c>
      <c r="AD505">
        <v>90</v>
      </c>
      <c r="AF505" s="71">
        <f>AA505-AA504</f>
        <v>-69.899999999999977</v>
      </c>
      <c r="AG505" s="71">
        <f t="shared" ref="AG505" si="1125">AB505-AB504</f>
        <v>96.900000000000034</v>
      </c>
      <c r="AH505" s="71">
        <f t="shared" ref="AH505" si="1126">AC505-AC504</f>
        <v>-4</v>
      </c>
      <c r="AI505" s="71">
        <f t="shared" ref="AI505" si="1127">AD505-AD504</f>
        <v>-71.300000000000011</v>
      </c>
      <c r="AJ505" s="69">
        <f t="shared" si="1122"/>
        <v>-0.26894959599846086</v>
      </c>
      <c r="AK505" s="69">
        <f t="shared" ref="AK505" si="1128">(AB505-AB504)/AB504</f>
        <v>0.21711853013667942</v>
      </c>
      <c r="AL505" s="69">
        <f t="shared" si="1123"/>
        <v>-9.0909090909090912E-2</v>
      </c>
      <c r="AM505" s="69"/>
      <c r="AN505" s="69">
        <f t="shared" si="1124"/>
        <v>-0.44203347799132053</v>
      </c>
      <c r="AP505" s="56">
        <f>AK505/AJ505</f>
        <v>-0.8072833473894564</v>
      </c>
      <c r="AQ505">
        <f>(AB505-AB504)/(AA505-AA504)</f>
        <v>-1.3862660944206018</v>
      </c>
      <c r="AR505">
        <f>(AB505-AB504)/(AC505-AC504)</f>
        <v>-24.225000000000009</v>
      </c>
      <c r="AS505">
        <f>(AB505-AB504)/(AD505-AD504)</f>
        <v>-1.3590462833099581</v>
      </c>
      <c r="AU505" t="s">
        <v>249</v>
      </c>
      <c r="AV505">
        <v>-0.8072833473894564</v>
      </c>
      <c r="AW505">
        <v>-1.3862660944206018</v>
      </c>
      <c r="AX505">
        <v>-24.225000000000009</v>
      </c>
      <c r="AY505">
        <v>-1.3590462833099581</v>
      </c>
      <c r="BA505" t="s">
        <v>249</v>
      </c>
      <c r="BD505" s="152">
        <f t="shared" ref="BD505:BD517" si="1129">AK505</f>
        <v>0.21711853013667942</v>
      </c>
    </row>
    <row r="506" spans="24:56" x14ac:dyDescent="0.25">
      <c r="X506" t="s">
        <v>148</v>
      </c>
      <c r="Y506">
        <v>1989</v>
      </c>
      <c r="Z506" t="s">
        <v>211</v>
      </c>
      <c r="AA506">
        <v>60</v>
      </c>
      <c r="AC506">
        <v>1</v>
      </c>
      <c r="AD506">
        <v>50</v>
      </c>
      <c r="AF506" s="41"/>
      <c r="AG506" s="41"/>
      <c r="AH506" s="41"/>
      <c r="AI506" s="41"/>
      <c r="AP506" s="56"/>
      <c r="AR506" s="1"/>
      <c r="AS506" s="1"/>
      <c r="AU506" t="s">
        <v>250</v>
      </c>
      <c r="BA506" t="s">
        <v>250</v>
      </c>
    </row>
    <row r="507" spans="24:56" x14ac:dyDescent="0.25">
      <c r="X507" t="s">
        <v>148</v>
      </c>
      <c r="Y507">
        <v>1999</v>
      </c>
      <c r="Z507" t="s">
        <v>211</v>
      </c>
      <c r="AA507">
        <v>66</v>
      </c>
      <c r="AB507">
        <v>0</v>
      </c>
      <c r="AC507">
        <v>3</v>
      </c>
      <c r="AD507">
        <v>50</v>
      </c>
      <c r="AF507" s="70"/>
      <c r="AG507" s="70"/>
      <c r="AH507" s="70"/>
      <c r="AI507" s="70"/>
      <c r="AJ507" s="69">
        <f>(AA507-AA506)/AA506</f>
        <v>0.1</v>
      </c>
      <c r="AK507" s="69"/>
      <c r="AL507" s="69">
        <f t="shared" ref="AL507:AL508" si="1130">(AC507-AC506)/AC506</f>
        <v>2</v>
      </c>
      <c r="AM507" s="69"/>
      <c r="AN507" s="69">
        <f t="shared" ref="AN507:AN508" si="1131">(AD507-AD506)/AD506</f>
        <v>0</v>
      </c>
      <c r="AP507" s="56"/>
      <c r="AU507" t="s">
        <v>250</v>
      </c>
      <c r="BA507" t="s">
        <v>250</v>
      </c>
      <c r="BD507" s="152"/>
    </row>
    <row r="508" spans="24:56" x14ac:dyDescent="0.25">
      <c r="X508" t="s">
        <v>148</v>
      </c>
      <c r="Y508">
        <v>2009</v>
      </c>
      <c r="Z508" t="s">
        <v>211</v>
      </c>
      <c r="AA508">
        <v>65</v>
      </c>
      <c r="AB508">
        <v>0</v>
      </c>
      <c r="AC508">
        <v>3</v>
      </c>
      <c r="AD508">
        <v>50</v>
      </c>
      <c r="AF508" s="71">
        <f>AA508-AA507</f>
        <v>-1</v>
      </c>
      <c r="AG508" s="71">
        <f t="shared" ref="AG508" si="1132">AB508-AB507</f>
        <v>0</v>
      </c>
      <c r="AH508" s="71">
        <f t="shared" ref="AH508" si="1133">AC508-AC507</f>
        <v>0</v>
      </c>
      <c r="AI508" s="71">
        <f t="shared" ref="AI508" si="1134">AD508-AD507</f>
        <v>0</v>
      </c>
      <c r="AJ508" s="69">
        <f>(AA508-AA507)/AA507</f>
        <v>-1.5151515151515152E-2</v>
      </c>
      <c r="AK508" s="69" t="e">
        <f t="shared" ref="AK508" si="1135">(AB508-AB507)/AB507</f>
        <v>#DIV/0!</v>
      </c>
      <c r="AL508" s="69">
        <f t="shared" si="1130"/>
        <v>0</v>
      </c>
      <c r="AM508" s="69"/>
      <c r="AN508" s="69">
        <f t="shared" si="1131"/>
        <v>0</v>
      </c>
      <c r="AP508" s="56"/>
      <c r="AQ508">
        <f>(AB508-AB507)/(AA508-AA507)</f>
        <v>0</v>
      </c>
      <c r="AU508" t="s">
        <v>250</v>
      </c>
      <c r="BA508" t="s">
        <v>250</v>
      </c>
      <c r="BD508" s="152"/>
    </row>
    <row r="509" spans="24:56" x14ac:dyDescent="0.25">
      <c r="X509" t="s">
        <v>254</v>
      </c>
      <c r="Y509">
        <v>1989</v>
      </c>
      <c r="Z509" t="s">
        <v>211</v>
      </c>
      <c r="AA509">
        <v>2197</v>
      </c>
      <c r="AC509">
        <v>149</v>
      </c>
      <c r="AD509">
        <v>70</v>
      </c>
      <c r="AF509" s="41"/>
      <c r="AG509" s="41"/>
      <c r="AH509" s="41"/>
      <c r="AI509" s="41"/>
      <c r="AP509" s="56"/>
      <c r="AR509" s="1"/>
      <c r="AS509" s="1"/>
      <c r="AU509" t="s">
        <v>140</v>
      </c>
      <c r="BA509" t="s">
        <v>140</v>
      </c>
    </row>
    <row r="510" spans="24:56" x14ac:dyDescent="0.25">
      <c r="X510" t="s">
        <v>254</v>
      </c>
      <c r="Y510">
        <v>1999</v>
      </c>
      <c r="Z510" t="s">
        <v>211</v>
      </c>
      <c r="AA510">
        <v>1954</v>
      </c>
      <c r="AB510">
        <v>6296.2</v>
      </c>
      <c r="AC510">
        <v>200</v>
      </c>
      <c r="AD510">
        <v>55</v>
      </c>
      <c r="AF510" s="70"/>
      <c r="AG510" s="70"/>
      <c r="AH510" s="70"/>
      <c r="AI510" s="70"/>
      <c r="AJ510" s="69">
        <f>(AA510-AA509)/AA509</f>
        <v>-0.11060537096040055</v>
      </c>
      <c r="AK510" s="69"/>
      <c r="AL510" s="69">
        <f t="shared" ref="AL510:AL511" si="1136">(AC510-AC509)/AC509</f>
        <v>0.34228187919463088</v>
      </c>
      <c r="AM510" s="69"/>
      <c r="AN510" s="69">
        <f t="shared" ref="AN510:AN511" si="1137">(AD510-AD509)/AD509</f>
        <v>-0.21428571428571427</v>
      </c>
      <c r="AP510" s="56"/>
      <c r="AU510" t="s">
        <v>140</v>
      </c>
      <c r="BA510" t="s">
        <v>140</v>
      </c>
      <c r="BD510" s="152"/>
    </row>
    <row r="511" spans="24:56" x14ac:dyDescent="0.25">
      <c r="X511" t="s">
        <v>254</v>
      </c>
      <c r="Y511">
        <v>2009</v>
      </c>
      <c r="Z511" t="s">
        <v>211</v>
      </c>
      <c r="AA511">
        <v>1854</v>
      </c>
      <c r="AB511">
        <v>6228.6</v>
      </c>
      <c r="AC511">
        <v>201</v>
      </c>
      <c r="AD511">
        <v>58</v>
      </c>
      <c r="AF511" s="71">
        <f>AA511-AA510</f>
        <v>-100</v>
      </c>
      <c r="AG511" s="71">
        <f t="shared" ref="AG511" si="1138">AB511-AB510</f>
        <v>-67.599999999999454</v>
      </c>
      <c r="AH511" s="71">
        <f t="shared" ref="AH511" si="1139">AC511-AC510</f>
        <v>1</v>
      </c>
      <c r="AI511" s="71">
        <f t="shared" ref="AI511" si="1140">AD511-AD510</f>
        <v>3</v>
      </c>
      <c r="AJ511" s="69">
        <f>(AA511-AA510)/AA510</f>
        <v>-5.1177072671443197E-2</v>
      </c>
      <c r="AK511" s="69">
        <f t="shared" ref="AK511" si="1141">(AB511-AB510)/AB510</f>
        <v>-1.0736634795590906E-2</v>
      </c>
      <c r="AL511" s="69">
        <f t="shared" si="1136"/>
        <v>5.0000000000000001E-3</v>
      </c>
      <c r="AM511" s="69"/>
      <c r="AN511" s="69">
        <f t="shared" si="1137"/>
        <v>5.4545454545454543E-2</v>
      </c>
      <c r="AP511" s="56">
        <f t="shared" ref="AP511:AP520" si="1142">AK511/AJ511</f>
        <v>0.20979384390584629</v>
      </c>
      <c r="AQ511">
        <f>(AB511-AB510)/(AA511-AA510)</f>
        <v>0.67599999999999449</v>
      </c>
      <c r="AR511">
        <f>(AB511-AB510)/(AC511-AC510)</f>
        <v>-67.599999999999454</v>
      </c>
      <c r="AS511">
        <f>(AB511-AB510)/(AD511-AD510)</f>
        <v>-22.53333333333315</v>
      </c>
      <c r="AU511" t="s">
        <v>140</v>
      </c>
      <c r="AV511">
        <v>0.20979384390584629</v>
      </c>
      <c r="AW511">
        <v>0.67599999999999449</v>
      </c>
      <c r="AX511">
        <v>-67.599999999999454</v>
      </c>
      <c r="AY511">
        <v>-22.53333333333315</v>
      </c>
      <c r="BA511" t="s">
        <v>140</v>
      </c>
      <c r="BB511">
        <v>0.20979384390584629</v>
      </c>
      <c r="BC511">
        <v>0.67599999999999449</v>
      </c>
      <c r="BD511" s="152">
        <f t="shared" si="1129"/>
        <v>-1.0736634795590906E-2</v>
      </c>
    </row>
    <row r="512" spans="24:56" x14ac:dyDescent="0.25">
      <c r="X512" t="s">
        <v>149</v>
      </c>
      <c r="Y512">
        <v>1989</v>
      </c>
      <c r="Z512" t="s">
        <v>211</v>
      </c>
      <c r="AF512" s="41"/>
      <c r="AG512" s="41"/>
      <c r="AH512" s="41"/>
      <c r="AI512" s="41"/>
      <c r="AP512" s="1"/>
      <c r="AQ512" s="1"/>
      <c r="AR512" s="1"/>
      <c r="AS512" s="1"/>
      <c r="AU512" t="s">
        <v>141</v>
      </c>
      <c r="BA512" t="s">
        <v>141</v>
      </c>
    </row>
    <row r="513" spans="24:56" x14ac:dyDescent="0.25">
      <c r="X513" t="s">
        <v>149</v>
      </c>
      <c r="Y513">
        <v>1999</v>
      </c>
      <c r="Z513" t="s">
        <v>211</v>
      </c>
      <c r="AA513">
        <v>2557</v>
      </c>
      <c r="AB513">
        <v>323.5</v>
      </c>
      <c r="AC513">
        <v>371</v>
      </c>
      <c r="AD513">
        <v>374</v>
      </c>
      <c r="AF513" s="70"/>
      <c r="AG513" s="70"/>
      <c r="AH513" s="70"/>
      <c r="AI513" s="70"/>
      <c r="AJ513" s="69" t="e">
        <f t="shared" ref="AJ513:AJ514" si="1143">(AA513-AA512)/AA512</f>
        <v>#DIV/0!</v>
      </c>
      <c r="AK513" s="69"/>
      <c r="AL513" s="69" t="e">
        <f t="shared" ref="AL513:AL514" si="1144">(AC513-AC512)/AC512</f>
        <v>#DIV/0!</v>
      </c>
      <c r="AM513" s="69"/>
      <c r="AN513" s="69" t="e">
        <f t="shared" ref="AN513:AN514" si="1145">(AD513-AD512)/AD512</f>
        <v>#DIV/0!</v>
      </c>
      <c r="AU513" t="s">
        <v>141</v>
      </c>
      <c r="BA513" t="s">
        <v>141</v>
      </c>
      <c r="BD513" s="152"/>
    </row>
    <row r="514" spans="24:56" x14ac:dyDescent="0.25">
      <c r="X514" t="s">
        <v>149</v>
      </c>
      <c r="Y514">
        <v>2009</v>
      </c>
      <c r="Z514" t="s">
        <v>211</v>
      </c>
      <c r="AA514">
        <v>2472</v>
      </c>
      <c r="AB514">
        <v>381.4</v>
      </c>
      <c r="AC514">
        <v>301</v>
      </c>
      <c r="AD514">
        <v>354</v>
      </c>
      <c r="AF514" s="71">
        <f>AA514-AA513</f>
        <v>-85</v>
      </c>
      <c r="AG514" s="71">
        <f t="shared" ref="AG514" si="1146">AB514-AB513</f>
        <v>57.899999999999977</v>
      </c>
      <c r="AH514" s="71">
        <f t="shared" ref="AH514" si="1147">AC514-AC513</f>
        <v>-70</v>
      </c>
      <c r="AI514" s="71">
        <f t="shared" ref="AI514" si="1148">AD514-AD513</f>
        <v>-20</v>
      </c>
      <c r="AJ514" s="69">
        <f t="shared" si="1143"/>
        <v>-3.3242080563159956E-2</v>
      </c>
      <c r="AK514" s="69">
        <f t="shared" ref="AK514" si="1149">(AB514-AB513)/AB513</f>
        <v>0.17897990726429669</v>
      </c>
      <c r="AL514" s="69">
        <f t="shared" si="1144"/>
        <v>-0.18867924528301888</v>
      </c>
      <c r="AM514" s="69"/>
      <c r="AN514" s="69">
        <f t="shared" si="1145"/>
        <v>-5.3475935828877004E-2</v>
      </c>
      <c r="AP514" s="56">
        <f>AK514/AJ514</f>
        <v>-5.3841367397036066</v>
      </c>
      <c r="AQ514">
        <f>(AB514-AB513)/(AA514-AA513)</f>
        <v>-0.68117647058823505</v>
      </c>
      <c r="AR514">
        <f>(AB514-AB513)/(AC514-AC513)</f>
        <v>-0.82714285714285685</v>
      </c>
      <c r="AS514">
        <f>(AB514-AB513)/(AD514-AD513)</f>
        <v>-2.8949999999999987</v>
      </c>
      <c r="AU514" t="s">
        <v>141</v>
      </c>
      <c r="AV514">
        <v>-5.3841367397036066</v>
      </c>
      <c r="AW514">
        <v>-0.68117647058823505</v>
      </c>
      <c r="AX514">
        <v>-0.82714285714285685</v>
      </c>
      <c r="AY514">
        <v>-2.8949999999999987</v>
      </c>
      <c r="BA514" t="s">
        <v>141</v>
      </c>
      <c r="BD514" s="152">
        <f t="shared" si="1129"/>
        <v>0.17897990726429669</v>
      </c>
    </row>
    <row r="515" spans="24:56" x14ac:dyDescent="0.25">
      <c r="X515" t="s">
        <v>150</v>
      </c>
      <c r="Y515">
        <v>1989</v>
      </c>
      <c r="Z515" t="s">
        <v>211</v>
      </c>
      <c r="AA515">
        <v>63</v>
      </c>
      <c r="AC515">
        <v>5</v>
      </c>
      <c r="AD515">
        <v>11</v>
      </c>
      <c r="AF515" s="41"/>
      <c r="AG515" s="41"/>
      <c r="AH515" s="41"/>
      <c r="AI515" s="41"/>
      <c r="AP515" s="56"/>
      <c r="AR515" s="1"/>
      <c r="AS515" s="1"/>
      <c r="AU515" t="s">
        <v>251</v>
      </c>
      <c r="BA515" t="s">
        <v>251</v>
      </c>
    </row>
    <row r="516" spans="24:56" x14ac:dyDescent="0.25">
      <c r="X516" t="s">
        <v>150</v>
      </c>
      <c r="Y516">
        <v>1999</v>
      </c>
      <c r="Z516" t="s">
        <v>211</v>
      </c>
      <c r="AA516">
        <v>50</v>
      </c>
      <c r="AB516">
        <v>87</v>
      </c>
      <c r="AC516">
        <v>4</v>
      </c>
      <c r="AD516">
        <v>9</v>
      </c>
      <c r="AF516" s="70"/>
      <c r="AG516" s="70"/>
      <c r="AH516" s="70"/>
      <c r="AI516" s="70"/>
      <c r="AJ516" s="69">
        <f>(AA516-AA515)/AA515</f>
        <v>-0.20634920634920634</v>
      </c>
      <c r="AK516" s="69"/>
      <c r="AL516" s="69">
        <f t="shared" ref="AL516:AL517" si="1150">(AC516-AC515)/AC515</f>
        <v>-0.2</v>
      </c>
      <c r="AM516" s="69"/>
      <c r="AN516" s="69">
        <f t="shared" ref="AN516:AN517" si="1151">(AD516-AD515)/AD515</f>
        <v>-0.18181818181818182</v>
      </c>
      <c r="AP516" s="56"/>
      <c r="AU516" t="s">
        <v>251</v>
      </c>
      <c r="BA516" t="s">
        <v>251</v>
      </c>
      <c r="BD516" s="152"/>
    </row>
    <row r="517" spans="24:56" x14ac:dyDescent="0.25">
      <c r="X517" t="s">
        <v>150</v>
      </c>
      <c r="Y517">
        <v>2009</v>
      </c>
      <c r="Z517" t="s">
        <v>211</v>
      </c>
      <c r="AA517">
        <v>47.1</v>
      </c>
      <c r="AB517">
        <v>87.4</v>
      </c>
      <c r="AC517">
        <v>2.9</v>
      </c>
      <c r="AD517">
        <v>11.4</v>
      </c>
      <c r="AF517" s="71">
        <f>AA517-AA516</f>
        <v>-2.8999999999999986</v>
      </c>
      <c r="AG517" s="71">
        <f t="shared" ref="AG517" si="1152">AB517-AB516</f>
        <v>0.40000000000000568</v>
      </c>
      <c r="AH517" s="71">
        <f t="shared" ref="AH517" si="1153">AC517-AC516</f>
        <v>-1.1000000000000001</v>
      </c>
      <c r="AI517" s="71">
        <f t="shared" ref="AI517" si="1154">AD517-AD516</f>
        <v>2.4000000000000004</v>
      </c>
      <c r="AJ517" s="69">
        <f>(AA517-AA516)/AA516</f>
        <v>-5.7999999999999968E-2</v>
      </c>
      <c r="AK517" s="69">
        <f t="shared" ref="AK517" si="1155">(AB517-AB516)/AB516</f>
        <v>4.5977011494253523E-3</v>
      </c>
      <c r="AL517" s="69">
        <f t="shared" si="1150"/>
        <v>-0.27500000000000002</v>
      </c>
      <c r="AM517" s="69"/>
      <c r="AN517" s="69">
        <f t="shared" si="1151"/>
        <v>0.26666666666666672</v>
      </c>
      <c r="AP517" s="56">
        <f t="shared" si="1142"/>
        <v>-7.9270709472850948E-2</v>
      </c>
      <c r="AQ517">
        <f>(AB517-AB516)/(AA517-AA516)</f>
        <v>-0.13793103448276064</v>
      </c>
      <c r="AR517">
        <f>(AB517-AB516)/(AC517-AC516)</f>
        <v>-0.36363636363636875</v>
      </c>
      <c r="AS517">
        <f>(AB517-AB516)/(AD517-AD516)</f>
        <v>0.16666666666666902</v>
      </c>
      <c r="AU517" t="s">
        <v>251</v>
      </c>
      <c r="AV517">
        <v>-7.9270709472850948E-2</v>
      </c>
      <c r="AW517">
        <v>-0.13793103448276064</v>
      </c>
      <c r="AX517">
        <v>-0.36363636363636875</v>
      </c>
      <c r="AY517">
        <v>0.16666666666666902</v>
      </c>
      <c r="BA517" t="s">
        <v>251</v>
      </c>
      <c r="BD517" s="152">
        <f t="shared" si="1129"/>
        <v>4.5977011494253523E-3</v>
      </c>
    </row>
    <row r="518" spans="24:56" x14ac:dyDescent="0.25">
      <c r="X518" t="s">
        <v>151</v>
      </c>
      <c r="Y518">
        <v>1989</v>
      </c>
      <c r="Z518" t="s">
        <v>211</v>
      </c>
      <c r="AA518">
        <v>14758</v>
      </c>
      <c r="AC518">
        <v>595</v>
      </c>
      <c r="AD518">
        <v>4705</v>
      </c>
      <c r="AF518" s="41"/>
      <c r="AG518" s="41"/>
      <c r="AH518" s="41"/>
      <c r="AI518" s="41"/>
      <c r="AP518" s="56"/>
      <c r="AR518" s="1"/>
      <c r="AS518" s="1"/>
      <c r="AU518" t="s">
        <v>142</v>
      </c>
      <c r="BA518" t="s">
        <v>142</v>
      </c>
    </row>
    <row r="519" spans="24:56" x14ac:dyDescent="0.25">
      <c r="X519" t="s">
        <v>151</v>
      </c>
      <c r="Y519">
        <v>1999</v>
      </c>
      <c r="Z519" t="s">
        <v>211</v>
      </c>
      <c r="AA519">
        <v>14781</v>
      </c>
      <c r="AB519">
        <v>6366.5</v>
      </c>
      <c r="AC519">
        <v>513</v>
      </c>
      <c r="AD519">
        <v>4936</v>
      </c>
      <c r="AF519" s="70"/>
      <c r="AG519" s="70"/>
      <c r="AH519" s="70"/>
      <c r="AI519" s="70"/>
      <c r="AJ519" s="69">
        <f>(AA519-AA518)/AA518</f>
        <v>1.5584767583683426E-3</v>
      </c>
      <c r="AK519" s="69"/>
      <c r="AL519" s="69">
        <f t="shared" ref="AL519:AL520" si="1156">(AC519-AC518)/AC518</f>
        <v>-0.13781512605042018</v>
      </c>
      <c r="AM519" s="69"/>
      <c r="AN519" s="69">
        <f t="shared" ref="AN519:AN520" si="1157">(AD519-AD518)/AD518</f>
        <v>4.9096705632306059E-2</v>
      </c>
      <c r="AP519" s="56"/>
      <c r="AU519" t="s">
        <v>142</v>
      </c>
      <c r="BA519" t="s">
        <v>142</v>
      </c>
      <c r="BD519" s="152"/>
    </row>
    <row r="520" spans="24:56" x14ac:dyDescent="0.25">
      <c r="X520" t="s">
        <v>151</v>
      </c>
      <c r="Y520">
        <v>2009</v>
      </c>
      <c r="Z520" t="s">
        <v>211</v>
      </c>
      <c r="AA520">
        <v>13523</v>
      </c>
      <c r="AB520">
        <v>6536.6</v>
      </c>
      <c r="AC520">
        <v>362</v>
      </c>
      <c r="AD520">
        <v>4372</v>
      </c>
      <c r="AF520" s="71">
        <f>AA520-AA519</f>
        <v>-1258</v>
      </c>
      <c r="AG520" s="71">
        <f t="shared" ref="AG520" si="1158">AB520-AB519</f>
        <v>170.10000000000036</v>
      </c>
      <c r="AH520" s="71">
        <f t="shared" ref="AH520" si="1159">AC520-AC519</f>
        <v>-151</v>
      </c>
      <c r="AI520" s="71">
        <f t="shared" ref="AI520" si="1160">AD520-AD519</f>
        <v>-564</v>
      </c>
      <c r="AJ520" s="69">
        <f>(AA520-AA519)/AA519</f>
        <v>-8.5109261890264534E-2</v>
      </c>
      <c r="AK520" s="69">
        <f t="shared" ref="AK520" si="1161">(AB520-AB519)/AB519</f>
        <v>2.6717976910390382E-2</v>
      </c>
      <c r="AL520" s="69">
        <f t="shared" si="1156"/>
        <v>-0.29434697855750486</v>
      </c>
      <c r="AM520" s="69"/>
      <c r="AN520" s="69">
        <f t="shared" si="1157"/>
        <v>-0.11426256077795786</v>
      </c>
      <c r="AP520" s="56">
        <f t="shared" si="1142"/>
        <v>-0.31392560946938014</v>
      </c>
      <c r="AQ520">
        <f>(AB520-AB519)/(AA520-AA519)</f>
        <v>-0.13521462639109727</v>
      </c>
      <c r="AR520">
        <f>(AB520-AB519)/(AC520-AC519)</f>
        <v>-1.126490066225168</v>
      </c>
      <c r="AS520">
        <f>(AB520-AB519)/(AD520-AD519)</f>
        <v>-0.30159574468085171</v>
      </c>
      <c r="AU520" t="s">
        <v>142</v>
      </c>
      <c r="BA520" t="s">
        <v>142</v>
      </c>
      <c r="BD520" s="152">
        <f t="shared" ref="BD520" si="1162">AK520</f>
        <v>2.6717976910390382E-2</v>
      </c>
    </row>
    <row r="521" spans="24:56" x14ac:dyDescent="0.25">
      <c r="X521" t="s">
        <v>152</v>
      </c>
      <c r="Y521">
        <v>1989</v>
      </c>
      <c r="Z521" t="s">
        <v>211</v>
      </c>
      <c r="AF521" s="41"/>
      <c r="AG521" s="41"/>
      <c r="AH521" s="41"/>
      <c r="AI521" s="41"/>
      <c r="AP521" s="1"/>
      <c r="AQ521" s="1"/>
      <c r="AR521" s="1"/>
      <c r="AS521" s="1"/>
      <c r="AU521" t="s">
        <v>143</v>
      </c>
      <c r="BA521" t="s">
        <v>143</v>
      </c>
    </row>
    <row r="522" spans="24:56" x14ac:dyDescent="0.25">
      <c r="X522" t="s">
        <v>152</v>
      </c>
      <c r="Y522">
        <v>1999</v>
      </c>
      <c r="Z522" t="s">
        <v>211</v>
      </c>
      <c r="AA522">
        <v>216790</v>
      </c>
      <c r="AB522">
        <v>809236.6</v>
      </c>
      <c r="AC522">
        <v>1845</v>
      </c>
      <c r="AD522">
        <v>89970</v>
      </c>
      <c r="AF522" s="70"/>
      <c r="AG522" s="70"/>
      <c r="AH522" s="70"/>
      <c r="AI522" s="70"/>
      <c r="AJ522" s="69" t="e">
        <f t="shared" ref="AJ522:AJ523" si="1163">(AA522-AA521)/AA521</f>
        <v>#DIV/0!</v>
      </c>
      <c r="AK522" s="69"/>
      <c r="AL522" s="69" t="e">
        <f t="shared" ref="AL522:AL523" si="1164">(AC522-AC521)/AC521</f>
        <v>#DIV/0!</v>
      </c>
      <c r="AM522" s="69"/>
      <c r="AN522" s="69" t="e">
        <f t="shared" ref="AN522:AN523" si="1165">(AD522-AD521)/AD521</f>
        <v>#DIV/0!</v>
      </c>
      <c r="AU522" t="s">
        <v>143</v>
      </c>
      <c r="BA522" t="s">
        <v>143</v>
      </c>
      <c r="BD522" s="152"/>
    </row>
    <row r="523" spans="24:56" x14ac:dyDescent="0.25">
      <c r="X523" t="s">
        <v>152</v>
      </c>
      <c r="Y523">
        <v>2009</v>
      </c>
      <c r="Z523" t="s">
        <v>211</v>
      </c>
      <c r="AA523">
        <v>215561</v>
      </c>
      <c r="AB523">
        <v>809030</v>
      </c>
      <c r="AC523">
        <v>1791</v>
      </c>
      <c r="AD523">
        <v>92020</v>
      </c>
      <c r="AF523" s="71">
        <f>AA523-AA522</f>
        <v>-1229</v>
      </c>
      <c r="AG523" s="71">
        <f t="shared" ref="AG523" si="1166">AB523-AB522</f>
        <v>-206.59999999997672</v>
      </c>
      <c r="AH523" s="71">
        <f t="shared" ref="AH523" si="1167">AC523-AC522</f>
        <v>-54</v>
      </c>
      <c r="AI523" s="71">
        <f t="shared" ref="AI523" si="1168">AD523-AD522</f>
        <v>2050</v>
      </c>
      <c r="AJ523" s="69">
        <f t="shared" si="1163"/>
        <v>-5.6690806771530055E-3</v>
      </c>
      <c r="AK523" s="69">
        <f t="shared" ref="AK523" si="1169">(AB523-AB522)/AB522</f>
        <v>-2.5530234297358367E-4</v>
      </c>
      <c r="AL523" s="69">
        <f t="shared" si="1164"/>
        <v>-2.9268292682926831E-2</v>
      </c>
      <c r="AM523" s="69"/>
      <c r="AN523" s="69">
        <f t="shared" si="1165"/>
        <v>2.2785372902078469E-2</v>
      </c>
      <c r="AP523" s="56">
        <f>AK523/AJ523</f>
        <v>4.5034170002638894E-2</v>
      </c>
      <c r="AQ523">
        <f>(AB523-AB522)/(AA523-AA522)</f>
        <v>0.16810414971519669</v>
      </c>
      <c r="AR523">
        <f>(AB523-AB522)/(AC523-AC522)</f>
        <v>3.8259259259254947</v>
      </c>
      <c r="AS523">
        <f>(AB523-AB522)/(AD523-AD522)</f>
        <v>-0.10078048780486669</v>
      </c>
      <c r="AU523" t="s">
        <v>143</v>
      </c>
      <c r="AV523">
        <v>4.5034170002638894E-2</v>
      </c>
      <c r="AW523">
        <v>0.16810414971519669</v>
      </c>
      <c r="AX523">
        <v>3.8259259259254947</v>
      </c>
      <c r="AY523">
        <v>-0.10078048780486669</v>
      </c>
      <c r="BA523" t="s">
        <v>143</v>
      </c>
      <c r="BD523" s="152">
        <f t="shared" ref="BD523" si="1170">AK523</f>
        <v>-2.5530234297358367E-4</v>
      </c>
    </row>
    <row r="524" spans="24:56" x14ac:dyDescent="0.25">
      <c r="X524" t="s">
        <v>255</v>
      </c>
      <c r="Y524">
        <v>1989</v>
      </c>
      <c r="Z524" t="s">
        <v>211</v>
      </c>
      <c r="AA524">
        <v>1855</v>
      </c>
      <c r="AC524">
        <v>305</v>
      </c>
      <c r="AD524">
        <v>700</v>
      </c>
      <c r="AF524" s="41"/>
      <c r="AG524" s="41"/>
      <c r="AH524" s="41"/>
      <c r="AI524" s="41"/>
      <c r="AP524" s="56"/>
      <c r="AR524" s="1"/>
      <c r="AS524" s="1"/>
      <c r="AU524" t="s">
        <v>144</v>
      </c>
      <c r="BA524" t="s">
        <v>144</v>
      </c>
    </row>
    <row r="525" spans="24:56" x14ac:dyDescent="0.25">
      <c r="X525" t="s">
        <v>255</v>
      </c>
      <c r="Y525">
        <v>1999</v>
      </c>
      <c r="Z525" t="s">
        <v>211</v>
      </c>
      <c r="AA525">
        <v>1661</v>
      </c>
      <c r="AB525">
        <v>341.4</v>
      </c>
      <c r="AC525">
        <v>250</v>
      </c>
      <c r="AD525">
        <v>545</v>
      </c>
      <c r="AF525" s="70"/>
      <c r="AG525" s="70"/>
      <c r="AH525" s="70"/>
      <c r="AI525" s="70"/>
      <c r="AJ525" s="69">
        <f>(AA525-AA524)/AA524</f>
        <v>-0.1045822102425876</v>
      </c>
      <c r="AK525" s="69"/>
      <c r="AL525" s="69">
        <f t="shared" ref="AL525:AL526" si="1171">(AC525-AC524)/AC524</f>
        <v>-0.18032786885245902</v>
      </c>
      <c r="AM525" s="69"/>
      <c r="AN525" s="69">
        <f t="shared" ref="AN525:AN526" si="1172">(AD525-AD524)/AD524</f>
        <v>-0.22142857142857142</v>
      </c>
      <c r="AP525" s="56"/>
      <c r="AU525" t="s">
        <v>144</v>
      </c>
      <c r="BA525" t="s">
        <v>144</v>
      </c>
      <c r="BD525" s="152"/>
    </row>
    <row r="526" spans="24:56" x14ac:dyDescent="0.25">
      <c r="X526" t="s">
        <v>255</v>
      </c>
      <c r="Y526">
        <v>2009</v>
      </c>
      <c r="Z526" t="s">
        <v>211</v>
      </c>
      <c r="AA526">
        <v>2000</v>
      </c>
      <c r="AB526">
        <v>425</v>
      </c>
      <c r="AC526">
        <v>280</v>
      </c>
      <c r="AD526">
        <v>420</v>
      </c>
      <c r="AF526" s="71">
        <f>AA526-AA525</f>
        <v>339</v>
      </c>
      <c r="AG526" s="71">
        <f t="shared" ref="AG526" si="1173">AB526-AB525</f>
        <v>83.600000000000023</v>
      </c>
      <c r="AH526" s="71">
        <f t="shared" ref="AH526" si="1174">AC526-AC525</f>
        <v>30</v>
      </c>
      <c r="AI526" s="71">
        <f t="shared" ref="AI526" si="1175">AD526-AD525</f>
        <v>-125</v>
      </c>
      <c r="AJ526" s="69">
        <f>(AA526-AA525)/AA525</f>
        <v>0.20409391932570742</v>
      </c>
      <c r="AK526" s="69">
        <f t="shared" ref="AK526" si="1176">(AB526-AB525)/AB525</f>
        <v>0.24487404803749277</v>
      </c>
      <c r="AL526" s="69">
        <f t="shared" si="1171"/>
        <v>0.12</v>
      </c>
      <c r="AM526" s="69"/>
      <c r="AN526" s="69">
        <f t="shared" si="1172"/>
        <v>-0.22935779816513763</v>
      </c>
      <c r="AP526" s="56">
        <f t="shared" ref="AP526:AP535" si="1177">AK526/AJ526</f>
        <v>1.199810601151255</v>
      </c>
      <c r="AQ526">
        <f>(AB526-AB525)/(AA526-AA525)</f>
        <v>0.24660766961651925</v>
      </c>
      <c r="AR526">
        <f>(AB526-AB525)/(AC526-AC525)</f>
        <v>2.7866666666666675</v>
      </c>
      <c r="AS526">
        <f>(AB526-AB525)/(AD526-AD525)</f>
        <v>-0.66880000000000017</v>
      </c>
      <c r="AU526" t="s">
        <v>144</v>
      </c>
      <c r="AV526">
        <v>1.199810601151255</v>
      </c>
      <c r="AW526">
        <v>0.24660766961651925</v>
      </c>
      <c r="AX526">
        <v>2.7866666666666675</v>
      </c>
      <c r="AY526">
        <v>-0.66880000000000017</v>
      </c>
      <c r="BA526" t="s">
        <v>144</v>
      </c>
      <c r="BD526" s="152">
        <f t="shared" ref="BD526" si="1178">AK526</f>
        <v>0.24487404803749277</v>
      </c>
    </row>
    <row r="527" spans="24:56" x14ac:dyDescent="0.25">
      <c r="X527" t="s">
        <v>153</v>
      </c>
      <c r="Y527">
        <v>1989</v>
      </c>
      <c r="Z527" t="s">
        <v>211</v>
      </c>
      <c r="AA527">
        <v>10</v>
      </c>
      <c r="AD527">
        <v>8</v>
      </c>
      <c r="AF527" s="41"/>
      <c r="AG527" s="41"/>
      <c r="AH527" s="41"/>
      <c r="AI527" s="41"/>
      <c r="AP527" s="56"/>
      <c r="AR527" s="1"/>
      <c r="AS527" s="1"/>
      <c r="AU527" t="s">
        <v>252</v>
      </c>
      <c r="BA527" t="s">
        <v>252</v>
      </c>
    </row>
    <row r="528" spans="24:56" x14ac:dyDescent="0.25">
      <c r="X528" t="s">
        <v>153</v>
      </c>
      <c r="Y528">
        <v>1999</v>
      </c>
      <c r="Z528" t="s">
        <v>211</v>
      </c>
      <c r="AA528">
        <v>12</v>
      </c>
      <c r="AB528">
        <v>2</v>
      </c>
      <c r="AD528">
        <v>8</v>
      </c>
      <c r="AF528" s="70"/>
      <c r="AG528" s="70"/>
      <c r="AH528" s="70"/>
      <c r="AI528" s="70"/>
      <c r="AJ528" s="69">
        <f>(AA528-AA527)/AA527</f>
        <v>0.2</v>
      </c>
      <c r="AK528" s="69"/>
      <c r="AL528" s="69" t="e">
        <f t="shared" ref="AL528:AL529" si="1179">(AC528-AC527)/AC527</f>
        <v>#DIV/0!</v>
      </c>
      <c r="AM528" s="69"/>
      <c r="AN528" s="69">
        <f t="shared" ref="AN528:AN529" si="1180">(AD528-AD527)/AD527</f>
        <v>0</v>
      </c>
      <c r="AP528" s="56"/>
      <c r="AU528" t="s">
        <v>252</v>
      </c>
      <c r="BA528" t="s">
        <v>252</v>
      </c>
      <c r="BD528" s="152"/>
    </row>
    <row r="529" spans="24:56" x14ac:dyDescent="0.25">
      <c r="X529" t="s">
        <v>153</v>
      </c>
      <c r="Y529">
        <v>2009</v>
      </c>
      <c r="Z529" t="s">
        <v>211</v>
      </c>
      <c r="AA529">
        <v>12</v>
      </c>
      <c r="AB529">
        <v>2</v>
      </c>
      <c r="AD529">
        <v>8</v>
      </c>
      <c r="AF529" s="71">
        <f>AA529-AA528</f>
        <v>0</v>
      </c>
      <c r="AG529" s="71">
        <f t="shared" ref="AG529" si="1181">AB529-AB528</f>
        <v>0</v>
      </c>
      <c r="AH529" s="71">
        <f t="shared" ref="AH529" si="1182">AC529-AC528</f>
        <v>0</v>
      </c>
      <c r="AI529" s="71">
        <f t="shared" ref="AI529" si="1183">AD529-AD528</f>
        <v>0</v>
      </c>
      <c r="AJ529" s="69">
        <f>(AA529-AA528)/AA528</f>
        <v>0</v>
      </c>
      <c r="AK529" s="69">
        <f t="shared" ref="AK529" si="1184">(AB529-AB528)/AB528</f>
        <v>0</v>
      </c>
      <c r="AL529" s="69" t="e">
        <f t="shared" si="1179"/>
        <v>#DIV/0!</v>
      </c>
      <c r="AM529" s="69"/>
      <c r="AN529" s="69">
        <f t="shared" si="1180"/>
        <v>0</v>
      </c>
      <c r="AP529" s="56"/>
      <c r="AU529" t="s">
        <v>252</v>
      </c>
      <c r="BA529" t="s">
        <v>252</v>
      </c>
      <c r="BD529" s="152">
        <f t="shared" ref="BD529" si="1185">AK529</f>
        <v>0</v>
      </c>
    </row>
    <row r="530" spans="24:56" x14ac:dyDescent="0.25">
      <c r="X530" t="s">
        <v>154</v>
      </c>
      <c r="Y530">
        <v>1989</v>
      </c>
      <c r="Z530" t="s">
        <v>211</v>
      </c>
      <c r="AA530">
        <v>12</v>
      </c>
      <c r="AC530">
        <v>3</v>
      </c>
      <c r="AD530">
        <v>1</v>
      </c>
      <c r="AF530" s="41"/>
      <c r="AG530" s="41"/>
      <c r="AH530" s="41"/>
      <c r="AI530" s="41"/>
      <c r="AP530" s="1"/>
      <c r="AQ530" s="1"/>
      <c r="AR530" s="1"/>
      <c r="AS530" s="1"/>
      <c r="AU530" t="s">
        <v>145</v>
      </c>
      <c r="BA530" t="s">
        <v>145</v>
      </c>
    </row>
    <row r="531" spans="24:56" x14ac:dyDescent="0.25">
      <c r="X531" t="s">
        <v>154</v>
      </c>
      <c r="Y531">
        <v>1999</v>
      </c>
      <c r="Z531" t="s">
        <v>211</v>
      </c>
      <c r="AA531">
        <v>10</v>
      </c>
      <c r="AB531">
        <v>11</v>
      </c>
      <c r="AC531">
        <v>1</v>
      </c>
      <c r="AD531">
        <v>2</v>
      </c>
      <c r="AF531" s="70"/>
      <c r="AG531" s="70"/>
      <c r="AH531" s="70"/>
      <c r="AI531" s="70"/>
      <c r="AJ531" s="69">
        <f t="shared" ref="AJ531:AJ532" si="1186">(AA531-AA530)/AA530</f>
        <v>-0.16666666666666666</v>
      </c>
      <c r="AK531" s="69"/>
      <c r="AL531" s="69">
        <f t="shared" ref="AL531:AL532" si="1187">(AC531-AC530)/AC530</f>
        <v>-0.66666666666666663</v>
      </c>
      <c r="AM531" s="69"/>
      <c r="AN531" s="69">
        <f t="shared" ref="AN531:AN532" si="1188">(AD531-AD530)/AD530</f>
        <v>1</v>
      </c>
      <c r="AU531" t="s">
        <v>145</v>
      </c>
      <c r="BA531" t="s">
        <v>145</v>
      </c>
      <c r="BD531" s="152"/>
    </row>
    <row r="532" spans="24:56" x14ac:dyDescent="0.25">
      <c r="X532" t="s">
        <v>154</v>
      </c>
      <c r="Y532">
        <v>2009</v>
      </c>
      <c r="Z532" t="s">
        <v>211</v>
      </c>
      <c r="AA532">
        <v>5.5</v>
      </c>
      <c r="AB532">
        <v>11</v>
      </c>
      <c r="AC532">
        <v>0.2</v>
      </c>
      <c r="AD532">
        <v>1.3</v>
      </c>
      <c r="AF532" s="71">
        <f>AA532-AA531</f>
        <v>-4.5</v>
      </c>
      <c r="AG532" s="71">
        <f t="shared" ref="AG532" si="1189">AB532-AB531</f>
        <v>0</v>
      </c>
      <c r="AH532" s="71">
        <f t="shared" ref="AH532" si="1190">AC532-AC531</f>
        <v>-0.8</v>
      </c>
      <c r="AI532" s="71">
        <f t="shared" ref="AI532" si="1191">AD532-AD531</f>
        <v>-0.7</v>
      </c>
      <c r="AJ532" s="69">
        <f t="shared" si="1186"/>
        <v>-0.45</v>
      </c>
      <c r="AK532" s="69">
        <f t="shared" ref="AK532" si="1192">(AB532-AB531)/AB531</f>
        <v>0</v>
      </c>
      <c r="AL532" s="69">
        <f t="shared" si="1187"/>
        <v>-0.8</v>
      </c>
      <c r="AM532" s="69"/>
      <c r="AN532" s="69">
        <f t="shared" si="1188"/>
        <v>-0.35</v>
      </c>
      <c r="AP532" s="56">
        <f>AK532/AJ532</f>
        <v>0</v>
      </c>
      <c r="AQ532">
        <f>(AB532-AB531)/(AA532-AA531)</f>
        <v>0</v>
      </c>
      <c r="AR532">
        <f>(AB532-AB531)/(AC532-AC531)</f>
        <v>0</v>
      </c>
      <c r="AS532">
        <f>(AB532-AB531)/(AD532-AD531)</f>
        <v>0</v>
      </c>
      <c r="AU532" t="s">
        <v>145</v>
      </c>
      <c r="BA532" t="s">
        <v>145</v>
      </c>
      <c r="BD532" s="152">
        <f t="shared" ref="BD532" si="1193">AK532</f>
        <v>0</v>
      </c>
    </row>
    <row r="533" spans="24:56" x14ac:dyDescent="0.25">
      <c r="X533" t="s">
        <v>256</v>
      </c>
      <c r="Y533">
        <v>1989</v>
      </c>
      <c r="Z533" t="s">
        <v>211</v>
      </c>
      <c r="AA533">
        <v>20</v>
      </c>
      <c r="AC533">
        <v>13</v>
      </c>
      <c r="AD533">
        <v>2</v>
      </c>
      <c r="AF533" s="41"/>
      <c r="AG533" s="41"/>
      <c r="AH533" s="41"/>
      <c r="AI533" s="41"/>
      <c r="AP533" s="56"/>
      <c r="AR533" s="1"/>
      <c r="AS533" s="1"/>
      <c r="AU533" t="s">
        <v>146</v>
      </c>
      <c r="BA533" t="s">
        <v>146</v>
      </c>
    </row>
    <row r="534" spans="24:56" x14ac:dyDescent="0.25">
      <c r="X534" t="s">
        <v>256</v>
      </c>
      <c r="Y534">
        <v>1999</v>
      </c>
      <c r="Z534" t="s">
        <v>211</v>
      </c>
      <c r="AA534">
        <v>17</v>
      </c>
      <c r="AB534">
        <v>46.41</v>
      </c>
      <c r="AC534">
        <v>13</v>
      </c>
      <c r="AD534">
        <v>2</v>
      </c>
      <c r="AF534" s="70"/>
      <c r="AG534" s="70"/>
      <c r="AH534" s="70"/>
      <c r="AI534" s="70"/>
      <c r="AJ534" s="69">
        <f t="shared" ref="AJ534:AJ535" si="1194">(AA534-AA533)/AA533</f>
        <v>-0.15</v>
      </c>
      <c r="AK534" s="69"/>
      <c r="AL534" s="69">
        <f t="shared" ref="AL534:AL535" si="1195">(AC534-AC533)/AC533</f>
        <v>0</v>
      </c>
      <c r="AM534" s="69"/>
      <c r="AN534" s="69"/>
      <c r="AP534" s="56"/>
      <c r="AU534" t="s">
        <v>146</v>
      </c>
      <c r="BA534" t="s">
        <v>146</v>
      </c>
      <c r="BD534" s="152"/>
    </row>
    <row r="535" spans="24:56" x14ac:dyDescent="0.25">
      <c r="X535" t="s">
        <v>256</v>
      </c>
      <c r="Y535">
        <v>2009</v>
      </c>
      <c r="Z535" t="s">
        <v>211</v>
      </c>
      <c r="AA535">
        <v>11</v>
      </c>
      <c r="AB535">
        <v>47</v>
      </c>
      <c r="AC535">
        <v>7</v>
      </c>
      <c r="AD535">
        <v>1</v>
      </c>
      <c r="AF535" s="71">
        <f>AA535-AA534</f>
        <v>-6</v>
      </c>
      <c r="AG535" s="71">
        <f t="shared" ref="AG535" si="1196">AB535-AB534</f>
        <v>0.59000000000000341</v>
      </c>
      <c r="AH535" s="71">
        <f t="shared" ref="AH535" si="1197">AC535-AC534</f>
        <v>-6</v>
      </c>
      <c r="AI535" s="71">
        <f t="shared" ref="AI535" si="1198">AD535-AD534</f>
        <v>-1</v>
      </c>
      <c r="AJ535" s="69">
        <f t="shared" si="1194"/>
        <v>-0.35294117647058826</v>
      </c>
      <c r="AK535" s="69">
        <f t="shared" ref="AK535" si="1199">(AB535-AB534)/AB534</f>
        <v>1.2712777418659846E-2</v>
      </c>
      <c r="AL535" s="69">
        <f t="shared" si="1195"/>
        <v>-0.46153846153846156</v>
      </c>
      <c r="AM535" s="69"/>
      <c r="AN535" s="69"/>
      <c r="AP535" s="56">
        <f t="shared" si="1177"/>
        <v>-3.6019536019536232E-2</v>
      </c>
      <c r="AQ535">
        <f>(AB535-AB534)/(AA535-AA534)</f>
        <v>-9.8333333333333897E-2</v>
      </c>
      <c r="AR535">
        <f>(AB535-AB534)/(AC535-AC534)</f>
        <v>-9.8333333333333897E-2</v>
      </c>
      <c r="AS535">
        <f>(AB535-AB534)/(AD535-AD534)</f>
        <v>-0.59000000000000341</v>
      </c>
      <c r="AU535" t="s">
        <v>146</v>
      </c>
      <c r="AV535">
        <v>-3.6019536019536232E-2</v>
      </c>
      <c r="AW535">
        <v>-9.8333333333333897E-2</v>
      </c>
      <c r="AX535">
        <v>-9.8333333333333897E-2</v>
      </c>
      <c r="AY535">
        <v>-0.59000000000000341</v>
      </c>
      <c r="BA535" t="s">
        <v>146</v>
      </c>
      <c r="BD535" s="152">
        <f t="shared" ref="BD535" si="1200">AK535</f>
        <v>1.2712777418659846E-2</v>
      </c>
    </row>
    <row r="536" spans="24:56" x14ac:dyDescent="0.25">
      <c r="X536" t="s">
        <v>155</v>
      </c>
      <c r="Y536">
        <v>1989</v>
      </c>
      <c r="Z536" t="s">
        <v>211</v>
      </c>
      <c r="AA536">
        <v>3</v>
      </c>
      <c r="AF536" s="41"/>
      <c r="AG536" s="41"/>
      <c r="AH536" s="41"/>
      <c r="AI536" s="41"/>
      <c r="AP536" s="56"/>
      <c r="AR536" s="1"/>
      <c r="AS536" s="1"/>
      <c r="AU536" t="s">
        <v>253</v>
      </c>
      <c r="BA536" t="s">
        <v>253</v>
      </c>
    </row>
    <row r="537" spans="24:56" x14ac:dyDescent="0.25">
      <c r="X537" t="s">
        <v>155</v>
      </c>
      <c r="Y537">
        <v>1999</v>
      </c>
      <c r="Z537" t="s">
        <v>211</v>
      </c>
      <c r="AA537">
        <v>3</v>
      </c>
      <c r="AB537">
        <v>3.22</v>
      </c>
      <c r="AF537" s="70"/>
      <c r="AG537" s="70"/>
      <c r="AH537" s="70"/>
      <c r="AI537" s="70"/>
      <c r="AJ537" s="69">
        <f t="shared" ref="AJ537:AJ538" si="1201">(AA537-AA536)/AA536</f>
        <v>0</v>
      </c>
      <c r="AK537" s="69"/>
      <c r="AL537" s="69"/>
      <c r="AM537" s="69"/>
      <c r="AN537" s="69" t="e">
        <f t="shared" ref="AN537:AN538" si="1202">(AD537-AD536)/AD536</f>
        <v>#DIV/0!</v>
      </c>
      <c r="AP537" s="56"/>
      <c r="AU537" t="s">
        <v>253</v>
      </c>
      <c r="BA537" t="s">
        <v>253</v>
      </c>
      <c r="BD537" s="152"/>
    </row>
    <row r="538" spans="24:56" x14ac:dyDescent="0.25">
      <c r="X538" t="s">
        <v>155</v>
      </c>
      <c r="Y538">
        <v>2009</v>
      </c>
      <c r="Z538" t="s">
        <v>211</v>
      </c>
      <c r="AA538">
        <v>3</v>
      </c>
      <c r="AB538">
        <v>2.92</v>
      </c>
      <c r="AF538" s="71">
        <f>AA538-AA537</f>
        <v>0</v>
      </c>
      <c r="AG538" s="71">
        <f t="shared" ref="AG538" si="1203">AB538-AB537</f>
        <v>-0.30000000000000027</v>
      </c>
      <c r="AH538" s="71">
        <f t="shared" ref="AH538" si="1204">AC538-AC537</f>
        <v>0</v>
      </c>
      <c r="AI538" s="71">
        <f t="shared" ref="AI538" si="1205">AD538-AD537</f>
        <v>0</v>
      </c>
      <c r="AJ538" s="69">
        <f t="shared" si="1201"/>
        <v>0</v>
      </c>
      <c r="AK538" s="69">
        <f t="shared" ref="AK538" si="1206">(AB538-AB537)/AB537</f>
        <v>-9.3167701863354116E-2</v>
      </c>
      <c r="AL538" s="69"/>
      <c r="AM538" s="69"/>
      <c r="AN538" s="69" t="e">
        <f t="shared" si="1202"/>
        <v>#DIV/0!</v>
      </c>
      <c r="AP538" s="56"/>
      <c r="AU538" t="s">
        <v>253</v>
      </c>
      <c r="BA538" t="s">
        <v>253</v>
      </c>
      <c r="BD538" s="152">
        <f t="shared" ref="BD538:BD565" si="1207">AK538</f>
        <v>-9.3167701863354116E-2</v>
      </c>
    </row>
    <row r="539" spans="24:56" x14ac:dyDescent="0.25">
      <c r="X539" t="s">
        <v>156</v>
      </c>
      <c r="Y539">
        <v>1989</v>
      </c>
      <c r="Z539" t="s">
        <v>211</v>
      </c>
      <c r="AA539">
        <v>13</v>
      </c>
      <c r="AC539">
        <v>7</v>
      </c>
      <c r="AD539">
        <v>2</v>
      </c>
      <c r="AF539" s="41"/>
      <c r="AG539" s="41"/>
      <c r="AH539" s="41"/>
      <c r="AI539" s="41"/>
      <c r="AP539" s="1"/>
      <c r="AQ539" s="1"/>
      <c r="AR539" s="1"/>
      <c r="AS539" s="1"/>
      <c r="AU539" t="s">
        <v>147</v>
      </c>
      <c r="BA539" t="s">
        <v>147</v>
      </c>
    </row>
    <row r="540" spans="24:56" x14ac:dyDescent="0.25">
      <c r="X540" t="s">
        <v>156</v>
      </c>
      <c r="Y540">
        <v>1999</v>
      </c>
      <c r="Z540" t="s">
        <v>211</v>
      </c>
      <c r="AA540">
        <v>11</v>
      </c>
      <c r="AB540">
        <v>25.93</v>
      </c>
      <c r="AC540">
        <v>4</v>
      </c>
      <c r="AD540">
        <v>2</v>
      </c>
      <c r="AF540" s="70"/>
      <c r="AG540" s="70"/>
      <c r="AH540" s="70"/>
      <c r="AI540" s="70"/>
      <c r="AJ540" s="69">
        <f t="shared" ref="AJ540:AJ541" si="1208">(AA540-AA539)/AA539</f>
        <v>-0.15384615384615385</v>
      </c>
      <c r="AK540" s="69"/>
      <c r="AL540" s="69">
        <f t="shared" ref="AL540:AL541" si="1209">(AC540-AC539)/AC539</f>
        <v>-0.42857142857142855</v>
      </c>
      <c r="AM540" s="69"/>
      <c r="AN540" s="69">
        <f t="shared" ref="AN540:AN541" si="1210">(AD540-AD539)/AD539</f>
        <v>0</v>
      </c>
      <c r="AU540" t="s">
        <v>147</v>
      </c>
      <c r="BA540" t="s">
        <v>147</v>
      </c>
      <c r="BD540" s="152"/>
    </row>
    <row r="541" spans="24:56" x14ac:dyDescent="0.25">
      <c r="X541" t="s">
        <v>156</v>
      </c>
      <c r="Y541">
        <v>2009</v>
      </c>
      <c r="Z541" t="s">
        <v>211</v>
      </c>
      <c r="AA541">
        <v>10</v>
      </c>
      <c r="AB541">
        <v>26.62</v>
      </c>
      <c r="AC541">
        <v>3</v>
      </c>
      <c r="AD541">
        <v>2</v>
      </c>
      <c r="AF541" s="71">
        <f>AA541-AA540</f>
        <v>-1</v>
      </c>
      <c r="AG541" s="71">
        <f t="shared" ref="AG541" si="1211">AB541-AB540</f>
        <v>0.69000000000000128</v>
      </c>
      <c r="AH541" s="71">
        <f t="shared" ref="AH541" si="1212">AC541-AC540</f>
        <v>-1</v>
      </c>
      <c r="AI541" s="71">
        <f t="shared" ref="AI541" si="1213">AD541-AD540</f>
        <v>0</v>
      </c>
      <c r="AJ541" s="69">
        <f t="shared" si="1208"/>
        <v>-9.0909090909090912E-2</v>
      </c>
      <c r="AK541" s="69">
        <f t="shared" ref="AK541" si="1214">(AB541-AB540)/AB540</f>
        <v>2.6610104126494456E-2</v>
      </c>
      <c r="AL541" s="69">
        <f t="shared" si="1209"/>
        <v>-0.25</v>
      </c>
      <c r="AM541" s="69"/>
      <c r="AN541" s="69">
        <f t="shared" si="1210"/>
        <v>0</v>
      </c>
      <c r="AP541" s="56">
        <f>AK541/AJ541</f>
        <v>-0.292711145391439</v>
      </c>
      <c r="AQ541">
        <f>(AB541-AB540)/(AA541-AA540)</f>
        <v>-0.69000000000000128</v>
      </c>
      <c r="AR541">
        <f>(AB541-AB540)/(AC541-AC540)</f>
        <v>-0.69000000000000128</v>
      </c>
      <c r="AU541" t="s">
        <v>147</v>
      </c>
      <c r="AV541">
        <v>-0.292711145391439</v>
      </c>
      <c r="AW541">
        <v>-0.69000000000000128</v>
      </c>
      <c r="AX541">
        <v>-0.69000000000000128</v>
      </c>
      <c r="BA541" t="s">
        <v>147</v>
      </c>
      <c r="BB541">
        <v>-0.292711145391439</v>
      </c>
      <c r="BC541">
        <v>-0.69000000000000128</v>
      </c>
      <c r="BD541" s="152">
        <f t="shared" si="1207"/>
        <v>2.6610104126494456E-2</v>
      </c>
    </row>
    <row r="542" spans="24:56" x14ac:dyDescent="0.25">
      <c r="X542" t="s">
        <v>157</v>
      </c>
      <c r="Y542">
        <v>1989</v>
      </c>
      <c r="Z542" t="s">
        <v>211</v>
      </c>
      <c r="AA542">
        <v>67</v>
      </c>
      <c r="AC542">
        <v>35</v>
      </c>
      <c r="AD542">
        <v>2</v>
      </c>
      <c r="AF542" s="41"/>
      <c r="AG542" s="41"/>
      <c r="AH542" s="41"/>
      <c r="AI542" s="41"/>
      <c r="AP542" s="56"/>
      <c r="AR542" s="1"/>
      <c r="AS542" s="1"/>
      <c r="AU542" t="s">
        <v>148</v>
      </c>
      <c r="BA542" t="s">
        <v>148</v>
      </c>
    </row>
    <row r="543" spans="24:56" x14ac:dyDescent="0.25">
      <c r="X543" t="s">
        <v>157</v>
      </c>
      <c r="Y543">
        <v>1999</v>
      </c>
      <c r="Z543" t="s">
        <v>211</v>
      </c>
      <c r="AA543">
        <v>64</v>
      </c>
      <c r="AB543">
        <v>166.9</v>
      </c>
      <c r="AC543">
        <v>35</v>
      </c>
      <c r="AD543">
        <v>3</v>
      </c>
      <c r="AF543" s="70"/>
      <c r="AG543" s="70"/>
      <c r="AH543" s="70"/>
      <c r="AI543" s="70"/>
      <c r="AJ543" s="69">
        <f>(AA543-AA542)/AA542</f>
        <v>-4.4776119402985072E-2</v>
      </c>
      <c r="AK543" s="69"/>
      <c r="AL543" s="69">
        <f t="shared" ref="AL543:AL544" si="1215">(AC543-AC542)/AC542</f>
        <v>0</v>
      </c>
      <c r="AM543" s="69"/>
      <c r="AN543" s="69">
        <f t="shared" ref="AN543:AN544" si="1216">(AD543-AD542)/AD542</f>
        <v>0.5</v>
      </c>
      <c r="AP543" s="56"/>
      <c r="AU543" t="s">
        <v>148</v>
      </c>
      <c r="BA543" t="s">
        <v>148</v>
      </c>
      <c r="BD543" s="152"/>
    </row>
    <row r="544" spans="24:56" x14ac:dyDescent="0.25">
      <c r="X544" t="s">
        <v>157</v>
      </c>
      <c r="Y544">
        <v>2009</v>
      </c>
      <c r="Z544" t="s">
        <v>211</v>
      </c>
      <c r="AA544">
        <v>67</v>
      </c>
      <c r="AB544">
        <v>171</v>
      </c>
      <c r="AC544">
        <v>39</v>
      </c>
      <c r="AD544">
        <v>3</v>
      </c>
      <c r="AF544" s="71">
        <f>AA544-AA543</f>
        <v>3</v>
      </c>
      <c r="AG544" s="71">
        <f t="shared" ref="AG544" si="1217">AB544-AB543</f>
        <v>4.0999999999999943</v>
      </c>
      <c r="AH544" s="71">
        <f t="shared" ref="AH544" si="1218">AC544-AC543</f>
        <v>4</v>
      </c>
      <c r="AI544" s="71">
        <f t="shared" ref="AI544" si="1219">AD544-AD543</f>
        <v>0</v>
      </c>
      <c r="AJ544" s="69">
        <f>(AA544-AA543)/AA543</f>
        <v>4.6875E-2</v>
      </c>
      <c r="AK544" s="69">
        <f t="shared" ref="AK544" si="1220">(AB544-AB543)/AB543</f>
        <v>2.4565608148591937E-2</v>
      </c>
      <c r="AL544" s="69">
        <f t="shared" si="1215"/>
        <v>0.11428571428571428</v>
      </c>
      <c r="AM544" s="69"/>
      <c r="AN544" s="69">
        <f t="shared" si="1216"/>
        <v>0</v>
      </c>
      <c r="AP544" s="56">
        <f t="shared" ref="AP544:AP556" si="1221">AK544/AJ544</f>
        <v>0.52406630716996128</v>
      </c>
      <c r="AQ544">
        <f>(AB544-AB543)/(AA544-AA543)</f>
        <v>1.3666666666666647</v>
      </c>
      <c r="AR544">
        <f>(AB544-AB543)/(AC544-AC543)</f>
        <v>1.0249999999999986</v>
      </c>
      <c r="AU544" t="s">
        <v>148</v>
      </c>
      <c r="AV544">
        <v>0.52406630716996128</v>
      </c>
      <c r="AW544">
        <v>1.3666666666666647</v>
      </c>
      <c r="AX544">
        <v>1.0249999999999986</v>
      </c>
      <c r="BA544" t="s">
        <v>148</v>
      </c>
      <c r="BD544" s="152">
        <f t="shared" si="1207"/>
        <v>2.4565608148591937E-2</v>
      </c>
    </row>
    <row r="545" spans="24:56" x14ac:dyDescent="0.25">
      <c r="X545" t="s">
        <v>257</v>
      </c>
      <c r="Y545">
        <v>1989</v>
      </c>
      <c r="Z545" t="s">
        <v>211</v>
      </c>
      <c r="AA545">
        <v>1</v>
      </c>
      <c r="AF545" s="41"/>
      <c r="AG545" s="41"/>
      <c r="AH545" s="41"/>
      <c r="AI545" s="41"/>
      <c r="AP545" s="56"/>
      <c r="AR545" s="1"/>
      <c r="AS545" s="1"/>
      <c r="AU545" t="s">
        <v>254</v>
      </c>
      <c r="BA545" t="s">
        <v>254</v>
      </c>
    </row>
    <row r="546" spans="24:56" x14ac:dyDescent="0.25">
      <c r="X546" t="s">
        <v>257</v>
      </c>
      <c r="Y546">
        <v>1999</v>
      </c>
      <c r="Z546" t="s">
        <v>211</v>
      </c>
      <c r="AA546">
        <v>1</v>
      </c>
      <c r="AB546">
        <v>0</v>
      </c>
      <c r="AF546" s="70"/>
      <c r="AG546" s="70"/>
      <c r="AH546" s="70"/>
      <c r="AI546" s="70"/>
      <c r="AJ546" s="69">
        <f>(AA546-AA545)/AA545</f>
        <v>0</v>
      </c>
      <c r="AK546" s="69"/>
      <c r="AL546" s="69" t="e">
        <f t="shared" ref="AL546:AL547" si="1222">(AC546-AC545)/AC545</f>
        <v>#DIV/0!</v>
      </c>
      <c r="AM546" s="69"/>
      <c r="AN546" s="69" t="e">
        <f t="shared" ref="AN546:AN547" si="1223">(AD546-AD545)/AD545</f>
        <v>#DIV/0!</v>
      </c>
      <c r="AP546" s="56"/>
      <c r="AU546" t="s">
        <v>254</v>
      </c>
      <c r="BA546" t="s">
        <v>254</v>
      </c>
      <c r="BD546" s="152"/>
    </row>
    <row r="547" spans="24:56" x14ac:dyDescent="0.25">
      <c r="X547" t="s">
        <v>257</v>
      </c>
      <c r="Y547">
        <v>2009</v>
      </c>
      <c r="Z547" t="s">
        <v>211</v>
      </c>
      <c r="AA547">
        <v>1</v>
      </c>
      <c r="AB547">
        <v>0</v>
      </c>
      <c r="AF547" s="71">
        <f>AA547-AA546</f>
        <v>0</v>
      </c>
      <c r="AG547" s="71">
        <f t="shared" ref="AG547" si="1224">AB547-AB546</f>
        <v>0</v>
      </c>
      <c r="AH547" s="71">
        <f t="shared" ref="AH547" si="1225">AC547-AC546</f>
        <v>0</v>
      </c>
      <c r="AI547" s="71">
        <f t="shared" ref="AI547" si="1226">AD547-AD546</f>
        <v>0</v>
      </c>
      <c r="AJ547" s="69">
        <f>(AA547-AA546)/AA546</f>
        <v>0</v>
      </c>
      <c r="AK547" s="69" t="e">
        <f t="shared" ref="AK547" si="1227">(AB547-AB546)/AB546</f>
        <v>#DIV/0!</v>
      </c>
      <c r="AL547" s="69" t="e">
        <f t="shared" si="1222"/>
        <v>#DIV/0!</v>
      </c>
      <c r="AM547" s="69"/>
      <c r="AN547" s="69" t="e">
        <f t="shared" si="1223"/>
        <v>#DIV/0!</v>
      </c>
      <c r="AP547" s="56"/>
      <c r="AU547" t="s">
        <v>254</v>
      </c>
      <c r="BA547" t="s">
        <v>254</v>
      </c>
      <c r="BD547" s="152"/>
    </row>
    <row r="548" spans="24:56" x14ac:dyDescent="0.25">
      <c r="X548" t="s">
        <v>9</v>
      </c>
      <c r="Y548">
        <v>1989</v>
      </c>
      <c r="Z548" t="s">
        <v>211</v>
      </c>
      <c r="AA548">
        <v>42</v>
      </c>
      <c r="AC548">
        <v>39</v>
      </c>
      <c r="AD548">
        <v>1</v>
      </c>
      <c r="AF548" s="41"/>
      <c r="AG548" s="41"/>
      <c r="AH548" s="41"/>
      <c r="AI548" s="41"/>
      <c r="AP548" s="1"/>
      <c r="AQ548" s="1"/>
      <c r="AR548" s="1"/>
      <c r="AS548" s="1"/>
      <c r="AU548" t="s">
        <v>149</v>
      </c>
      <c r="BA548" t="s">
        <v>149</v>
      </c>
    </row>
    <row r="549" spans="24:56" x14ac:dyDescent="0.25">
      <c r="X549" t="s">
        <v>9</v>
      </c>
      <c r="Y549">
        <v>1999</v>
      </c>
      <c r="Z549" t="s">
        <v>211</v>
      </c>
      <c r="AA549">
        <v>49</v>
      </c>
      <c r="AB549">
        <v>27</v>
      </c>
      <c r="AC549">
        <v>42</v>
      </c>
      <c r="AD549">
        <v>1</v>
      </c>
      <c r="AF549" s="70"/>
      <c r="AG549" s="70"/>
      <c r="AH549" s="70"/>
      <c r="AI549" s="70"/>
      <c r="AJ549" s="69">
        <f t="shared" ref="AJ549:AJ550" si="1228">(AA549-AA548)/AA548</f>
        <v>0.16666666666666666</v>
      </c>
      <c r="AK549" s="69"/>
      <c r="AL549" s="69">
        <f t="shared" ref="AL549:AL550" si="1229">(AC549-AC548)/AC548</f>
        <v>7.6923076923076927E-2</v>
      </c>
      <c r="AM549" s="69"/>
      <c r="AN549" s="69">
        <f t="shared" ref="AN549:AN550" si="1230">(AD549-AD548)/AD548</f>
        <v>0</v>
      </c>
      <c r="AU549" t="s">
        <v>149</v>
      </c>
      <c r="BA549" t="s">
        <v>149</v>
      </c>
      <c r="BD549" s="152"/>
    </row>
    <row r="550" spans="24:56" x14ac:dyDescent="0.25">
      <c r="X550" t="s">
        <v>9</v>
      </c>
      <c r="Y550">
        <v>2009</v>
      </c>
      <c r="Z550" t="s">
        <v>211</v>
      </c>
      <c r="AA550">
        <v>56</v>
      </c>
      <c r="AB550">
        <v>27</v>
      </c>
      <c r="AC550">
        <v>45</v>
      </c>
      <c r="AD550">
        <v>1</v>
      </c>
      <c r="AF550" s="71">
        <f>AA550-AA549</f>
        <v>7</v>
      </c>
      <c r="AG550" s="71">
        <f t="shared" ref="AG550" si="1231">AB550-AB549</f>
        <v>0</v>
      </c>
      <c r="AH550" s="71">
        <f t="shared" ref="AH550" si="1232">AC550-AC549</f>
        <v>3</v>
      </c>
      <c r="AI550" s="71">
        <f t="shared" ref="AI550" si="1233">AD550-AD549</f>
        <v>0</v>
      </c>
      <c r="AJ550" s="69">
        <f t="shared" si="1228"/>
        <v>0.14285714285714285</v>
      </c>
      <c r="AK550" s="69">
        <f t="shared" ref="AK550" si="1234">(AB550-AB549)/AB549</f>
        <v>0</v>
      </c>
      <c r="AL550" s="69">
        <f t="shared" si="1229"/>
        <v>7.1428571428571425E-2</v>
      </c>
      <c r="AM550" s="69"/>
      <c r="AN550" s="69">
        <f t="shared" si="1230"/>
        <v>0</v>
      </c>
      <c r="AP550" s="56">
        <f>AK550/AJ550</f>
        <v>0</v>
      </c>
      <c r="AQ550">
        <f>(AB550-AB549)/(AA550-AA549)</f>
        <v>0</v>
      </c>
      <c r="AR550">
        <f>(AB550-AB549)/(AC550-AC549)</f>
        <v>0</v>
      </c>
      <c r="AU550" t="s">
        <v>149</v>
      </c>
      <c r="BA550" t="s">
        <v>149</v>
      </c>
      <c r="BD550" s="152">
        <f t="shared" si="1207"/>
        <v>0</v>
      </c>
    </row>
    <row r="551" spans="24:56" x14ac:dyDescent="0.25">
      <c r="X551" t="s">
        <v>158</v>
      </c>
      <c r="Y551">
        <v>1989</v>
      </c>
      <c r="Z551" t="s">
        <v>211</v>
      </c>
      <c r="AA551">
        <v>118290</v>
      </c>
      <c r="AC551">
        <v>90</v>
      </c>
      <c r="AD551">
        <v>115000</v>
      </c>
      <c r="AF551" s="41"/>
      <c r="AG551" s="41"/>
      <c r="AH551" s="41"/>
      <c r="AI551" s="41"/>
      <c r="AP551" s="56"/>
      <c r="AR551" s="1"/>
      <c r="AS551" s="1"/>
      <c r="AU551" t="s">
        <v>150</v>
      </c>
      <c r="BA551" t="s">
        <v>150</v>
      </c>
    </row>
    <row r="552" spans="24:56" x14ac:dyDescent="0.25">
      <c r="X552" t="s">
        <v>158</v>
      </c>
      <c r="Y552">
        <v>1999</v>
      </c>
      <c r="Z552" t="s">
        <v>211</v>
      </c>
      <c r="AA552">
        <v>173785</v>
      </c>
      <c r="AB552">
        <v>977</v>
      </c>
      <c r="AC552">
        <v>191</v>
      </c>
      <c r="AD552">
        <v>170000</v>
      </c>
      <c r="AF552" s="70"/>
      <c r="AG552" s="70"/>
      <c r="AH552" s="70"/>
      <c r="AI552" s="70"/>
      <c r="AJ552" s="69">
        <f>(AA552-AA551)/AA551</f>
        <v>0.46914363006171272</v>
      </c>
      <c r="AK552" s="69"/>
      <c r="AL552" s="69">
        <f t="shared" ref="AL552:AL553" si="1235">(AC552-AC551)/AC551</f>
        <v>1.1222222222222222</v>
      </c>
      <c r="AM552" s="69"/>
      <c r="AN552" s="69">
        <f t="shared" ref="AN552:AN553" si="1236">(AD552-AD551)/AD551</f>
        <v>0.47826086956521741</v>
      </c>
      <c r="AP552" s="56"/>
      <c r="AU552" t="s">
        <v>150</v>
      </c>
      <c r="BA552" t="s">
        <v>150</v>
      </c>
      <c r="BD552" s="152"/>
    </row>
    <row r="553" spans="24:56" x14ac:dyDescent="0.25">
      <c r="X553" t="s">
        <v>158</v>
      </c>
      <c r="Y553">
        <v>2009</v>
      </c>
      <c r="Z553" t="s">
        <v>211</v>
      </c>
      <c r="AA553">
        <v>173435</v>
      </c>
      <c r="AB553">
        <v>977</v>
      </c>
      <c r="AC553">
        <v>235</v>
      </c>
      <c r="AD553">
        <v>170000</v>
      </c>
      <c r="AF553" s="71">
        <f>AA553-AA552</f>
        <v>-350</v>
      </c>
      <c r="AG553" s="71">
        <f t="shared" ref="AG553" si="1237">AB553-AB552</f>
        <v>0</v>
      </c>
      <c r="AH553" s="71">
        <f t="shared" ref="AH553" si="1238">AC553-AC552</f>
        <v>44</v>
      </c>
      <c r="AI553" s="71">
        <f t="shared" ref="AI553" si="1239">AD553-AD552</f>
        <v>0</v>
      </c>
      <c r="AJ553" s="69">
        <f>(AA553-AA552)/AA552</f>
        <v>-2.0139827948326954E-3</v>
      </c>
      <c r="AK553" s="69">
        <f t="shared" ref="AK553" si="1240">(AB553-AB552)/AB552</f>
        <v>0</v>
      </c>
      <c r="AL553" s="69">
        <f t="shared" si="1235"/>
        <v>0.23036649214659685</v>
      </c>
      <c r="AM553" s="69"/>
      <c r="AN553" s="69">
        <f t="shared" si="1236"/>
        <v>0</v>
      </c>
      <c r="AP553" s="56">
        <f t="shared" si="1221"/>
        <v>0</v>
      </c>
      <c r="AQ553">
        <f>(AB553-AB552)/(AA553-AA552)</f>
        <v>0</v>
      </c>
      <c r="AR553">
        <f>(AB553-AB552)/(AC553-AC552)</f>
        <v>0</v>
      </c>
      <c r="AU553" t="s">
        <v>150</v>
      </c>
      <c r="BA553" t="s">
        <v>150</v>
      </c>
      <c r="BD553" s="152">
        <f t="shared" si="1207"/>
        <v>0</v>
      </c>
    </row>
    <row r="554" spans="24:56" x14ac:dyDescent="0.25">
      <c r="X554" t="s">
        <v>159</v>
      </c>
      <c r="Y554">
        <v>1989</v>
      </c>
      <c r="Z554" t="s">
        <v>211</v>
      </c>
      <c r="AA554">
        <v>8827</v>
      </c>
      <c r="AC554">
        <v>33</v>
      </c>
      <c r="AD554">
        <v>5700</v>
      </c>
      <c r="AF554" s="41"/>
      <c r="AG554" s="41"/>
      <c r="AH554" s="41"/>
      <c r="AI554" s="41"/>
      <c r="AP554" s="56"/>
      <c r="AR554" s="1"/>
      <c r="AS554" s="1"/>
      <c r="AU554" t="s">
        <v>151</v>
      </c>
      <c r="BA554" t="s">
        <v>151</v>
      </c>
    </row>
    <row r="555" spans="24:56" x14ac:dyDescent="0.25">
      <c r="X555" t="s">
        <v>159</v>
      </c>
      <c r="Y555">
        <v>1999</v>
      </c>
      <c r="Z555" t="s">
        <v>211</v>
      </c>
      <c r="AA555">
        <v>8713</v>
      </c>
      <c r="AB555">
        <v>8943.2000000000007</v>
      </c>
      <c r="AC555">
        <v>55</v>
      </c>
      <c r="AD555">
        <v>5650</v>
      </c>
      <c r="AF555" s="70"/>
      <c r="AG555" s="70"/>
      <c r="AH555" s="70"/>
      <c r="AI555" s="70"/>
      <c r="AJ555" s="69">
        <f>(AA555-AA554)/AA554</f>
        <v>-1.2914920131414976E-2</v>
      </c>
      <c r="AK555" s="69"/>
      <c r="AL555" s="69">
        <f t="shared" ref="AL555:AL556" si="1241">(AC555-AC554)/AC554</f>
        <v>0.66666666666666663</v>
      </c>
      <c r="AM555" s="69"/>
      <c r="AN555" s="69">
        <f t="shared" ref="AN555:AN556" si="1242">(AD555-AD554)/AD554</f>
        <v>-8.771929824561403E-3</v>
      </c>
      <c r="AP555" s="56"/>
      <c r="AU555" t="s">
        <v>151</v>
      </c>
      <c r="BA555" t="s">
        <v>151</v>
      </c>
      <c r="BD555" s="152"/>
    </row>
    <row r="556" spans="24:56" x14ac:dyDescent="0.25">
      <c r="X556" t="s">
        <v>159</v>
      </c>
      <c r="Y556">
        <v>2009</v>
      </c>
      <c r="Z556" t="s">
        <v>211</v>
      </c>
      <c r="AA556">
        <v>9505</v>
      </c>
      <c r="AB556">
        <v>8513</v>
      </c>
      <c r="AC556">
        <v>55</v>
      </c>
      <c r="AD556">
        <v>5600</v>
      </c>
      <c r="AF556" s="71">
        <f>AA556-AA555</f>
        <v>792</v>
      </c>
      <c r="AG556" s="71">
        <f t="shared" ref="AG556" si="1243">AB556-AB555</f>
        <v>-430.20000000000073</v>
      </c>
      <c r="AH556" s="71">
        <f t="shared" ref="AH556" si="1244">AC556-AC555</f>
        <v>0</v>
      </c>
      <c r="AI556" s="71">
        <f t="shared" ref="AI556" si="1245">AD556-AD555</f>
        <v>-50</v>
      </c>
      <c r="AJ556" s="69">
        <f>(AA556-AA555)/AA555</f>
        <v>9.0898657178928033E-2</v>
      </c>
      <c r="AK556" s="69">
        <f t="shared" ref="AK556" si="1246">(AB556-AB555)/AB555</f>
        <v>-4.8103587082923414E-2</v>
      </c>
      <c r="AL556" s="69">
        <f t="shared" si="1241"/>
        <v>0</v>
      </c>
      <c r="AM556" s="69"/>
      <c r="AN556" s="69">
        <f t="shared" si="1242"/>
        <v>-8.8495575221238937E-3</v>
      </c>
      <c r="AP556" s="56">
        <f t="shared" si="1221"/>
        <v>-0.52920019476453506</v>
      </c>
      <c r="AQ556">
        <f>(AB556-AB555)/(AA556-AA555)</f>
        <v>-0.5431818181818191</v>
      </c>
      <c r="AS556">
        <f>(AB556-AB555)/(AD556-AD555)</f>
        <v>8.6040000000000152</v>
      </c>
      <c r="AU556" t="s">
        <v>151</v>
      </c>
      <c r="AV556">
        <v>-0.52920019476453506</v>
      </c>
      <c r="AW556">
        <v>-0.5431818181818191</v>
      </c>
      <c r="AY556">
        <v>8.6040000000000152</v>
      </c>
      <c r="BA556" t="s">
        <v>151</v>
      </c>
      <c r="BB556">
        <v>-0.52920019476453506</v>
      </c>
      <c r="BC556">
        <v>-0.5431818181818191</v>
      </c>
      <c r="BD556" s="152">
        <f t="shared" si="1207"/>
        <v>-4.8103587082923414E-2</v>
      </c>
    </row>
    <row r="557" spans="24:56" x14ac:dyDescent="0.25">
      <c r="X557" t="s">
        <v>160</v>
      </c>
      <c r="Y557">
        <v>1989</v>
      </c>
      <c r="Z557" t="s">
        <v>211</v>
      </c>
      <c r="AF557" s="41"/>
      <c r="AG557" s="41"/>
      <c r="AH557" s="41"/>
      <c r="AI557" s="41"/>
      <c r="AP557" s="56"/>
      <c r="AQ557" s="1"/>
      <c r="AR557" s="1"/>
      <c r="AS557" s="1"/>
      <c r="AU557" t="s">
        <v>152</v>
      </c>
      <c r="BA557" t="s">
        <v>152</v>
      </c>
    </row>
    <row r="558" spans="24:56" x14ac:dyDescent="0.25">
      <c r="X558" t="s">
        <v>160</v>
      </c>
      <c r="Y558">
        <v>1999</v>
      </c>
      <c r="Z558" t="s">
        <v>211</v>
      </c>
      <c r="AF558" s="70"/>
      <c r="AG558" s="70"/>
      <c r="AH558" s="70"/>
      <c r="AI558" s="70"/>
      <c r="AJ558" s="69" t="e">
        <f t="shared" ref="AJ558:AJ559" si="1247">(AA558-AA557)/AA557</f>
        <v>#DIV/0!</v>
      </c>
      <c r="AK558" s="69"/>
      <c r="AL558" s="69" t="e">
        <f t="shared" ref="AL558:AL559" si="1248">(AC558-AC557)/AC557</f>
        <v>#DIV/0!</v>
      </c>
      <c r="AM558" s="69"/>
      <c r="AN558" s="69" t="e">
        <f t="shared" ref="AN558:AN559" si="1249">(AD558-AD557)/AD557</f>
        <v>#DIV/0!</v>
      </c>
      <c r="AP558" s="56"/>
      <c r="AU558" t="s">
        <v>152</v>
      </c>
      <c r="BA558" t="s">
        <v>152</v>
      </c>
      <c r="BD558" s="152"/>
    </row>
    <row r="559" spans="24:56" x14ac:dyDescent="0.25">
      <c r="X559" t="s">
        <v>160</v>
      </c>
      <c r="Y559">
        <v>2009</v>
      </c>
      <c r="Z559" t="s">
        <v>211</v>
      </c>
      <c r="AA559">
        <v>5055</v>
      </c>
      <c r="AB559">
        <v>2665.6</v>
      </c>
      <c r="AC559">
        <v>298</v>
      </c>
      <c r="AD559">
        <v>1459</v>
      </c>
      <c r="AF559" s="71">
        <f>AA559-AA558</f>
        <v>5055</v>
      </c>
      <c r="AG559" s="71">
        <f t="shared" ref="AG559" si="1250">AB559-AB558</f>
        <v>2665.6</v>
      </c>
      <c r="AH559" s="71">
        <f t="shared" ref="AH559" si="1251">AC559-AC558</f>
        <v>298</v>
      </c>
      <c r="AI559" s="71">
        <f t="shared" ref="AI559" si="1252">AD559-AD558</f>
        <v>1459</v>
      </c>
      <c r="AJ559" s="69" t="e">
        <f t="shared" si="1247"/>
        <v>#DIV/0!</v>
      </c>
      <c r="AK559" s="69" t="e">
        <f t="shared" ref="AK559" si="1253">(AB559-AB558)/AB558</f>
        <v>#DIV/0!</v>
      </c>
      <c r="AL559" s="69" t="e">
        <f t="shared" si="1248"/>
        <v>#DIV/0!</v>
      </c>
      <c r="AM559" s="69"/>
      <c r="AN559" s="69" t="e">
        <f t="shared" si="1249"/>
        <v>#DIV/0!</v>
      </c>
      <c r="AP559" s="56"/>
      <c r="AQ559">
        <f>(AB559-AB558)/(AA559-AA558)</f>
        <v>0.52731948565776454</v>
      </c>
      <c r="AR559">
        <f>(AB559-AB558)/(AC559-AC558)</f>
        <v>8.9449664429530191</v>
      </c>
      <c r="AS559">
        <f>(AB559-AB558)/(AD559-AD558)</f>
        <v>1.8270047978067168</v>
      </c>
      <c r="AU559" t="s">
        <v>152</v>
      </c>
      <c r="BA559" t="s">
        <v>152</v>
      </c>
      <c r="BD559" s="152"/>
    </row>
    <row r="560" spans="24:56" x14ac:dyDescent="0.25">
      <c r="X560" t="s">
        <v>161</v>
      </c>
      <c r="Y560">
        <v>1989</v>
      </c>
      <c r="Z560" t="s">
        <v>211</v>
      </c>
      <c r="AF560" s="41"/>
      <c r="AG560" s="41"/>
      <c r="AH560" s="41"/>
      <c r="AI560" s="41"/>
      <c r="AP560" s="1"/>
      <c r="AR560" s="1"/>
      <c r="AS560" s="1"/>
      <c r="AU560" t="s">
        <v>255</v>
      </c>
      <c r="BA560" t="s">
        <v>255</v>
      </c>
    </row>
    <row r="561" spans="24:56" x14ac:dyDescent="0.25">
      <c r="X561" t="s">
        <v>161</v>
      </c>
      <c r="Y561">
        <v>1999</v>
      </c>
      <c r="Z561" t="s">
        <v>211</v>
      </c>
      <c r="AA561">
        <v>5600</v>
      </c>
      <c r="AB561">
        <v>2988.3</v>
      </c>
      <c r="AC561">
        <v>331</v>
      </c>
      <c r="AD561">
        <v>1867</v>
      </c>
      <c r="AF561" s="70"/>
      <c r="AG561" s="70"/>
      <c r="AH561" s="70"/>
      <c r="AI561" s="70"/>
      <c r="AJ561" s="69" t="e">
        <f>(AA561-AA560)/AA560</f>
        <v>#DIV/0!</v>
      </c>
      <c r="AK561" s="69"/>
      <c r="AL561" s="69" t="e">
        <f t="shared" ref="AL561:AL562" si="1254">(AC561-AC560)/AC560</f>
        <v>#DIV/0!</v>
      </c>
      <c r="AM561" s="69"/>
      <c r="AN561" s="69" t="e">
        <f t="shared" ref="AN561:AN562" si="1255">(AD561-AD560)/AD560</f>
        <v>#DIV/0!</v>
      </c>
      <c r="AU561" t="s">
        <v>255</v>
      </c>
      <c r="BA561" t="s">
        <v>255</v>
      </c>
      <c r="BD561" s="152"/>
    </row>
    <row r="562" spans="24:56" x14ac:dyDescent="0.25">
      <c r="X562" t="s">
        <v>161</v>
      </c>
      <c r="Y562">
        <v>2009</v>
      </c>
      <c r="Z562" t="s">
        <v>211</v>
      </c>
      <c r="AF562" s="71">
        <f>AA562-AA561</f>
        <v>-5600</v>
      </c>
      <c r="AG562" s="71">
        <f t="shared" ref="AG562" si="1256">AB562-AB561</f>
        <v>-2988.3</v>
      </c>
      <c r="AH562" s="71">
        <f t="shared" ref="AH562" si="1257">AC562-AC561</f>
        <v>-331</v>
      </c>
      <c r="AI562" s="71">
        <f t="shared" ref="AI562" si="1258">AD562-AD561</f>
        <v>-1867</v>
      </c>
      <c r="AJ562" s="69">
        <f>(AA562-AA561)/AA561</f>
        <v>-1</v>
      </c>
      <c r="AK562" s="69">
        <f t="shared" ref="AK562" si="1259">(AB562-AB561)/AB561</f>
        <v>-1</v>
      </c>
      <c r="AL562" s="69">
        <f t="shared" si="1254"/>
        <v>-1</v>
      </c>
      <c r="AM562" s="69"/>
      <c r="AN562" s="69">
        <f t="shared" si="1255"/>
        <v>-1</v>
      </c>
      <c r="AP562" s="56">
        <f>AK562/AJ562</f>
        <v>1</v>
      </c>
      <c r="AQ562">
        <f>(AB562-AB561)/(AA562-AA561)</f>
        <v>0.53362500000000002</v>
      </c>
      <c r="AR562">
        <f>(AB562-AB561)/(AC562-AC561)</f>
        <v>9.0280966767371602</v>
      </c>
      <c r="AS562">
        <f>(AB562-AB561)/(AD562-AD561)</f>
        <v>1.6005891805034815</v>
      </c>
      <c r="AU562" t="s">
        <v>255</v>
      </c>
      <c r="BA562" t="s">
        <v>255</v>
      </c>
      <c r="BD562" s="152">
        <f t="shared" si="1207"/>
        <v>-1</v>
      </c>
    </row>
    <row r="563" spans="24:56" x14ac:dyDescent="0.25">
      <c r="X563" t="s">
        <v>162</v>
      </c>
      <c r="Y563">
        <v>1989</v>
      </c>
      <c r="Z563" t="s">
        <v>211</v>
      </c>
      <c r="AA563">
        <v>5</v>
      </c>
      <c r="AC563">
        <v>4</v>
      </c>
      <c r="AF563" s="41"/>
      <c r="AG563" s="41"/>
      <c r="AH563" s="41"/>
      <c r="AI563" s="41"/>
      <c r="AP563" s="56"/>
      <c r="AR563" s="1"/>
      <c r="AS563" s="1"/>
      <c r="AU563" t="s">
        <v>153</v>
      </c>
      <c r="BA563" t="s">
        <v>153</v>
      </c>
    </row>
    <row r="564" spans="24:56" x14ac:dyDescent="0.25">
      <c r="X564" t="s">
        <v>162</v>
      </c>
      <c r="Y564">
        <v>1999</v>
      </c>
      <c r="Z564" t="s">
        <v>211</v>
      </c>
      <c r="AA564">
        <v>4</v>
      </c>
      <c r="AB564">
        <v>40.700000000000003</v>
      </c>
      <c r="AC564">
        <v>3</v>
      </c>
      <c r="AF564" s="70"/>
      <c r="AG564" s="70"/>
      <c r="AH564" s="70"/>
      <c r="AI564" s="70"/>
      <c r="AJ564" s="69">
        <f>(AA564-AA563)/AA563</f>
        <v>-0.2</v>
      </c>
      <c r="AK564" s="69"/>
      <c r="AL564" s="69">
        <f t="shared" ref="AL564:AL565" si="1260">(AC564-AC563)/AC563</f>
        <v>-0.25</v>
      </c>
      <c r="AM564" s="69"/>
      <c r="AN564" s="69" t="e">
        <f t="shared" ref="AN564:AN565" si="1261">(AD564-AD563)/AD563</f>
        <v>#DIV/0!</v>
      </c>
      <c r="AP564" s="56"/>
      <c r="AU564" t="s">
        <v>153</v>
      </c>
      <c r="BA564" t="s">
        <v>153</v>
      </c>
      <c r="BD564" s="152"/>
    </row>
    <row r="565" spans="24:56" x14ac:dyDescent="0.25">
      <c r="X565" t="s">
        <v>162</v>
      </c>
      <c r="Y565">
        <v>2009</v>
      </c>
      <c r="Z565" t="s">
        <v>211</v>
      </c>
      <c r="AA565">
        <v>3</v>
      </c>
      <c r="AB565">
        <v>40.700000000000003</v>
      </c>
      <c r="AC565">
        <v>2</v>
      </c>
      <c r="AF565" s="71">
        <f>AA565-AA564</f>
        <v>-1</v>
      </c>
      <c r="AG565" s="71">
        <f t="shared" ref="AG565" si="1262">AB565-AB564</f>
        <v>0</v>
      </c>
      <c r="AH565" s="71">
        <f t="shared" ref="AH565" si="1263">AC565-AC564</f>
        <v>-1</v>
      </c>
      <c r="AI565" s="71">
        <f t="shared" ref="AI565" si="1264">AD565-AD564</f>
        <v>0</v>
      </c>
      <c r="AJ565" s="69">
        <f>(AA565-AA564)/AA564</f>
        <v>-0.25</v>
      </c>
      <c r="AK565" s="69">
        <f t="shared" ref="AK565" si="1265">(AB565-AB564)/AB564</f>
        <v>0</v>
      </c>
      <c r="AL565" s="69">
        <f t="shared" si="1260"/>
        <v>-0.33333333333333331</v>
      </c>
      <c r="AM565" s="69"/>
      <c r="AN565" s="69" t="e">
        <f t="shared" si="1261"/>
        <v>#DIV/0!</v>
      </c>
      <c r="AP565" s="56">
        <f t="shared" ref="AP565:AP577" si="1266">AK565/AJ565</f>
        <v>0</v>
      </c>
      <c r="AQ565">
        <f>(AB565-AB564)/(AA565-AA564)</f>
        <v>0</v>
      </c>
      <c r="AR565">
        <f>(AB565-AB564)/(AC565-AC564)</f>
        <v>0</v>
      </c>
      <c r="AU565" t="s">
        <v>153</v>
      </c>
      <c r="BA565" t="s">
        <v>153</v>
      </c>
      <c r="BD565" s="152">
        <f t="shared" si="1207"/>
        <v>0</v>
      </c>
    </row>
    <row r="566" spans="24:56" x14ac:dyDescent="0.25">
      <c r="X566" t="s">
        <v>163</v>
      </c>
      <c r="Y566">
        <v>1989</v>
      </c>
      <c r="Z566" t="s">
        <v>211</v>
      </c>
      <c r="AA566">
        <v>2825</v>
      </c>
      <c r="AC566">
        <v>135</v>
      </c>
      <c r="AD566">
        <v>2204</v>
      </c>
      <c r="AF566" s="41"/>
      <c r="AG566" s="41"/>
      <c r="AH566" s="41"/>
      <c r="AI566" s="41"/>
      <c r="AP566" s="56"/>
      <c r="AQ566" s="1"/>
      <c r="AR566" s="1"/>
      <c r="AS566" s="1"/>
      <c r="AU566" t="s">
        <v>154</v>
      </c>
      <c r="BA566" t="s">
        <v>154</v>
      </c>
    </row>
    <row r="567" spans="24:56" x14ac:dyDescent="0.25">
      <c r="X567" t="s">
        <v>163</v>
      </c>
      <c r="Y567">
        <v>1999</v>
      </c>
      <c r="Z567" t="s">
        <v>211</v>
      </c>
      <c r="AA567">
        <v>2804</v>
      </c>
      <c r="AB567">
        <v>2941.6</v>
      </c>
      <c r="AC567">
        <v>120</v>
      </c>
      <c r="AD567">
        <v>2200</v>
      </c>
      <c r="AF567" s="70"/>
      <c r="AG567" s="70"/>
      <c r="AH567" s="70"/>
      <c r="AI567" s="70"/>
      <c r="AJ567" s="69">
        <f t="shared" ref="AJ567:AJ568" si="1267">(AA567-AA566)/AA566</f>
        <v>-7.4336283185840709E-3</v>
      </c>
      <c r="AK567" s="69"/>
      <c r="AL567" s="69">
        <f t="shared" ref="AL567:AL568" si="1268">(AC567-AC566)/AC566</f>
        <v>-0.1111111111111111</v>
      </c>
      <c r="AM567" s="69"/>
      <c r="AN567" s="69">
        <f t="shared" ref="AN567:AN568" si="1269">(AD567-AD566)/AD566</f>
        <v>-1.8148820326678765E-3</v>
      </c>
      <c r="AP567" s="56"/>
      <c r="AU567" t="s">
        <v>154</v>
      </c>
      <c r="BA567" t="s">
        <v>154</v>
      </c>
      <c r="BD567" s="152"/>
    </row>
    <row r="568" spans="24:56" x14ac:dyDescent="0.25">
      <c r="X568" t="s">
        <v>163</v>
      </c>
      <c r="Y568">
        <v>2009</v>
      </c>
      <c r="Z568" t="s">
        <v>211</v>
      </c>
      <c r="AA568">
        <v>3415</v>
      </c>
      <c r="AB568">
        <v>2745.6</v>
      </c>
      <c r="AC568">
        <v>130</v>
      </c>
      <c r="AD568">
        <v>2200</v>
      </c>
      <c r="AF568" s="71">
        <f>AA568-AA567</f>
        <v>611</v>
      </c>
      <c r="AG568" s="71">
        <f t="shared" ref="AG568" si="1270">AB568-AB567</f>
        <v>-196</v>
      </c>
      <c r="AH568" s="71">
        <f t="shared" ref="AH568" si="1271">AC568-AC567</f>
        <v>10</v>
      </c>
      <c r="AI568" s="71">
        <f t="shared" ref="AI568" si="1272">AD568-AD567</f>
        <v>0</v>
      </c>
      <c r="AJ568" s="69">
        <f t="shared" si="1267"/>
        <v>0.21790299572039942</v>
      </c>
      <c r="AK568" s="69">
        <f t="shared" ref="AK568" si="1273">(AB568-AB567)/AB567</f>
        <v>-6.6630405221648079E-2</v>
      </c>
      <c r="AL568" s="69">
        <f t="shared" si="1268"/>
        <v>8.3333333333333329E-2</v>
      </c>
      <c r="AM568" s="69"/>
      <c r="AN568" s="69">
        <f t="shared" si="1269"/>
        <v>0</v>
      </c>
      <c r="AP568" s="56">
        <f t="shared" si="1266"/>
        <v>-0.30578012478150773</v>
      </c>
      <c r="AQ568">
        <f>(AB568-AB567)/(AA568-AA567)</f>
        <v>-0.32078559738134205</v>
      </c>
      <c r="AR568">
        <f>(AB568-AB567)/(AC568-AC567)</f>
        <v>-19.600000000000001</v>
      </c>
      <c r="AU568" t="s">
        <v>154</v>
      </c>
      <c r="AV568">
        <v>-0.30578012478150773</v>
      </c>
      <c r="AW568">
        <v>-0.32078559738134205</v>
      </c>
      <c r="AX568">
        <v>-19.600000000000001</v>
      </c>
      <c r="BA568" t="s">
        <v>154</v>
      </c>
      <c r="BB568">
        <v>-0.30578012478150773</v>
      </c>
      <c r="BC568">
        <v>-0.32078559738134205</v>
      </c>
      <c r="BD568" s="152">
        <f t="shared" ref="BD568:BD577" si="1274">AK568</f>
        <v>-6.6630405221648079E-2</v>
      </c>
    </row>
    <row r="569" spans="24:56" x14ac:dyDescent="0.25">
      <c r="X569" t="s">
        <v>164</v>
      </c>
      <c r="Y569">
        <v>1989</v>
      </c>
      <c r="Z569" t="s">
        <v>211</v>
      </c>
      <c r="AA569">
        <v>2</v>
      </c>
      <c r="AC569">
        <v>1</v>
      </c>
      <c r="AF569" s="41"/>
      <c r="AG569" s="41"/>
      <c r="AH569" s="41"/>
      <c r="AI569" s="41"/>
      <c r="AP569" s="1"/>
      <c r="AR569" s="1"/>
      <c r="AS569" s="1"/>
      <c r="AU569" t="s">
        <v>256</v>
      </c>
      <c r="BA569" t="s">
        <v>256</v>
      </c>
    </row>
    <row r="570" spans="24:56" x14ac:dyDescent="0.25">
      <c r="X570" t="s">
        <v>164</v>
      </c>
      <c r="Y570">
        <v>1999</v>
      </c>
      <c r="Z570" t="s">
        <v>211</v>
      </c>
      <c r="AA570">
        <v>1.2</v>
      </c>
      <c r="AB570">
        <v>2.2999999999999998</v>
      </c>
      <c r="AC570">
        <v>0.2</v>
      </c>
      <c r="AF570" s="70"/>
      <c r="AG570" s="70"/>
      <c r="AH570" s="70"/>
      <c r="AI570" s="70"/>
      <c r="AJ570" s="69">
        <f t="shared" ref="AJ570:AJ571" si="1275">(AA570-AA569)/AA569</f>
        <v>-0.4</v>
      </c>
      <c r="AK570" s="69"/>
      <c r="AL570" s="69">
        <f t="shared" ref="AL570:AL571" si="1276">(AC570-AC569)/AC569</f>
        <v>-0.8</v>
      </c>
      <c r="AM570" s="69"/>
      <c r="AN570" s="69"/>
      <c r="AU570" t="s">
        <v>256</v>
      </c>
      <c r="BA570" t="s">
        <v>256</v>
      </c>
      <c r="BD570" s="152"/>
    </row>
    <row r="571" spans="24:56" x14ac:dyDescent="0.25">
      <c r="X571" t="s">
        <v>164</v>
      </c>
      <c r="Y571">
        <v>2009</v>
      </c>
      <c r="Z571" t="s">
        <v>211</v>
      </c>
      <c r="AA571">
        <v>0.7</v>
      </c>
      <c r="AB571">
        <v>2.2999999999999998</v>
      </c>
      <c r="AC571">
        <v>0.2</v>
      </c>
      <c r="AF571" s="71">
        <f>AA571-AA570</f>
        <v>-0.5</v>
      </c>
      <c r="AG571" s="71">
        <f t="shared" ref="AG571" si="1277">AB571-AB570</f>
        <v>0</v>
      </c>
      <c r="AH571" s="71">
        <f t="shared" ref="AH571" si="1278">AC571-AC570</f>
        <v>0</v>
      </c>
      <c r="AI571" s="71">
        <f t="shared" ref="AI571" si="1279">AD571-AD570</f>
        <v>0</v>
      </c>
      <c r="AJ571" s="69">
        <f t="shared" si="1275"/>
        <v>-0.41666666666666669</v>
      </c>
      <c r="AK571" s="69">
        <f t="shared" ref="AK571" si="1280">(AB571-AB570)/AB570</f>
        <v>0</v>
      </c>
      <c r="AL571" s="69">
        <f t="shared" si="1276"/>
        <v>0</v>
      </c>
      <c r="AM571" s="69"/>
      <c r="AN571" s="69"/>
      <c r="AP571" s="56">
        <f>AK571/AJ571</f>
        <v>0</v>
      </c>
      <c r="AQ571">
        <f>(AB571-AB570)/(AA571-AA570)</f>
        <v>0</v>
      </c>
      <c r="AU571" t="s">
        <v>256</v>
      </c>
      <c r="BA571" t="s">
        <v>256</v>
      </c>
      <c r="BD571" s="152">
        <f t="shared" si="1274"/>
        <v>0</v>
      </c>
    </row>
    <row r="572" spans="24:56" x14ac:dyDescent="0.25">
      <c r="X572" t="s">
        <v>165</v>
      </c>
      <c r="Y572">
        <v>1989</v>
      </c>
      <c r="Z572" t="s">
        <v>211</v>
      </c>
      <c r="AF572" s="41"/>
      <c r="AG572" s="41"/>
      <c r="AH572" s="41"/>
      <c r="AI572" s="41"/>
      <c r="AP572" s="56"/>
      <c r="AR572" s="1"/>
      <c r="AS572" s="1"/>
      <c r="AU572" t="s">
        <v>155</v>
      </c>
      <c r="BA572" t="s">
        <v>155</v>
      </c>
    </row>
    <row r="573" spans="24:56" x14ac:dyDescent="0.25">
      <c r="X573" t="s">
        <v>165</v>
      </c>
      <c r="Y573">
        <v>1999</v>
      </c>
      <c r="Z573" t="s">
        <v>211</v>
      </c>
      <c r="AA573">
        <v>2443</v>
      </c>
      <c r="AB573">
        <v>1921.1</v>
      </c>
      <c r="AC573">
        <v>48</v>
      </c>
      <c r="AD573">
        <v>856</v>
      </c>
      <c r="AF573" s="70"/>
      <c r="AG573" s="70"/>
      <c r="AH573" s="70"/>
      <c r="AI573" s="70"/>
      <c r="AJ573" s="69" t="e">
        <f t="shared" ref="AJ573:AJ574" si="1281">(AA573-AA572)/AA572</f>
        <v>#DIV/0!</v>
      </c>
      <c r="AK573" s="69"/>
      <c r="AL573" s="69"/>
      <c r="AM573" s="69"/>
      <c r="AN573" s="69" t="e">
        <f t="shared" ref="AN573:AN574" si="1282">(AD573-AD572)/AD572</f>
        <v>#DIV/0!</v>
      </c>
      <c r="AP573" s="56"/>
      <c r="AU573" t="s">
        <v>155</v>
      </c>
      <c r="BA573" t="s">
        <v>155</v>
      </c>
      <c r="BD573" s="152"/>
    </row>
    <row r="574" spans="24:56" x14ac:dyDescent="0.25">
      <c r="X574" t="s">
        <v>165</v>
      </c>
      <c r="Y574">
        <v>2009</v>
      </c>
      <c r="Z574" t="s">
        <v>211</v>
      </c>
      <c r="AA574">
        <v>1930</v>
      </c>
      <c r="AB574">
        <v>1932.8</v>
      </c>
      <c r="AC574">
        <v>24</v>
      </c>
      <c r="AD574">
        <v>524</v>
      </c>
      <c r="AF574" s="71">
        <f>AA574-AA573</f>
        <v>-513</v>
      </c>
      <c r="AG574" s="71">
        <f t="shared" ref="AG574" si="1283">AB574-AB573</f>
        <v>11.700000000000045</v>
      </c>
      <c r="AH574" s="71">
        <f t="shared" ref="AH574" si="1284">AC574-AC573</f>
        <v>-24</v>
      </c>
      <c r="AI574" s="71">
        <f t="shared" ref="AI574" si="1285">AD574-AD573</f>
        <v>-332</v>
      </c>
      <c r="AJ574" s="69">
        <f t="shared" si="1281"/>
        <v>-0.20998772001637331</v>
      </c>
      <c r="AK574" s="69">
        <f t="shared" ref="AK574" si="1286">(AB574-AB573)/AB573</f>
        <v>6.0902607880901809E-3</v>
      </c>
      <c r="AL574" s="69"/>
      <c r="AM574" s="69"/>
      <c r="AN574" s="69">
        <f t="shared" si="1282"/>
        <v>-0.38785046728971961</v>
      </c>
      <c r="AP574" s="56">
        <f t="shared" si="1266"/>
        <v>-2.9002937827103923E-2</v>
      </c>
      <c r="AQ574">
        <f>(AB574-AB573)/(AA574-AA573)</f>
        <v>-2.2807017543859737E-2</v>
      </c>
      <c r="AR574">
        <f>(AB574-AB573)/(AC574-AC573)</f>
        <v>-0.48750000000000188</v>
      </c>
      <c r="AS574">
        <f>(AB574-AB573)/(AD574-AD573)</f>
        <v>-3.5240963855421824E-2</v>
      </c>
      <c r="AU574" t="s">
        <v>155</v>
      </c>
      <c r="BA574" t="s">
        <v>155</v>
      </c>
      <c r="BD574" s="152">
        <f t="shared" si="1274"/>
        <v>6.0902607880901809E-3</v>
      </c>
    </row>
    <row r="575" spans="24:56" x14ac:dyDescent="0.25">
      <c r="X575" t="s">
        <v>166</v>
      </c>
      <c r="Y575">
        <v>1989</v>
      </c>
      <c r="Z575" t="s">
        <v>211</v>
      </c>
      <c r="AF575" s="41"/>
      <c r="AG575" s="41"/>
      <c r="AH575" s="41"/>
      <c r="AI575" s="41"/>
      <c r="AP575" s="56"/>
      <c r="AQ575" s="1"/>
      <c r="AR575" s="1"/>
      <c r="AS575" s="1"/>
      <c r="AU575" t="s">
        <v>156</v>
      </c>
      <c r="BA575" t="s">
        <v>156</v>
      </c>
    </row>
    <row r="576" spans="24:56" x14ac:dyDescent="0.25">
      <c r="X576" t="s">
        <v>166</v>
      </c>
      <c r="Y576">
        <v>1999</v>
      </c>
      <c r="Z576" t="s">
        <v>211</v>
      </c>
      <c r="AA576">
        <v>500</v>
      </c>
      <c r="AB576">
        <v>1228.5</v>
      </c>
      <c r="AC576">
        <v>31</v>
      </c>
      <c r="AD576">
        <v>298</v>
      </c>
      <c r="AF576" s="70"/>
      <c r="AG576" s="70"/>
      <c r="AH576" s="70"/>
      <c r="AI576" s="70"/>
      <c r="AJ576" s="69" t="e">
        <f t="shared" ref="AJ576:AJ577" si="1287">(AA576-AA575)/AA575</f>
        <v>#DIV/0!</v>
      </c>
      <c r="AK576" s="69"/>
      <c r="AL576" s="69" t="e">
        <f t="shared" ref="AL576:AL577" si="1288">(AC576-AC575)/AC575</f>
        <v>#DIV/0!</v>
      </c>
      <c r="AM576" s="69"/>
      <c r="AN576" s="69" t="e">
        <f t="shared" ref="AN576:AN577" si="1289">(AD576-AD575)/AD575</f>
        <v>#DIV/0!</v>
      </c>
      <c r="AP576" s="56"/>
      <c r="AU576" t="s">
        <v>156</v>
      </c>
      <c r="BA576" t="s">
        <v>156</v>
      </c>
      <c r="BD576" s="152"/>
    </row>
    <row r="577" spans="24:56" x14ac:dyDescent="0.25">
      <c r="X577" t="s">
        <v>166</v>
      </c>
      <c r="Y577">
        <v>2009</v>
      </c>
      <c r="Z577" t="s">
        <v>211</v>
      </c>
      <c r="AA577">
        <v>468</v>
      </c>
      <c r="AB577">
        <v>1251</v>
      </c>
      <c r="AC577">
        <v>26</v>
      </c>
      <c r="AD577">
        <v>267</v>
      </c>
      <c r="AF577" s="71">
        <f>AA577-AA576</f>
        <v>-32</v>
      </c>
      <c r="AG577" s="71">
        <f t="shared" ref="AG577" si="1290">AB577-AB576</f>
        <v>22.5</v>
      </c>
      <c r="AH577" s="71">
        <f t="shared" ref="AH577" si="1291">AC577-AC576</f>
        <v>-5</v>
      </c>
      <c r="AI577" s="71">
        <f t="shared" ref="AI577" si="1292">AD577-AD576</f>
        <v>-31</v>
      </c>
      <c r="AJ577" s="69">
        <f t="shared" si="1287"/>
        <v>-6.4000000000000001E-2</v>
      </c>
      <c r="AK577" s="69">
        <f t="shared" ref="AK577" si="1293">(AB577-AB576)/AB576</f>
        <v>1.8315018315018316E-2</v>
      </c>
      <c r="AL577" s="69">
        <f t="shared" si="1288"/>
        <v>-0.16129032258064516</v>
      </c>
      <c r="AM577" s="69"/>
      <c r="AN577" s="69">
        <f t="shared" si="1289"/>
        <v>-0.1040268456375839</v>
      </c>
      <c r="AP577" s="56">
        <f t="shared" si="1266"/>
        <v>-0.28617216117216115</v>
      </c>
      <c r="AQ577">
        <f>(AB577-AB576)/(AA577-AA576)</f>
        <v>-0.703125</v>
      </c>
      <c r="AR577">
        <f>(AB577-AB576)/(AC577-AC576)</f>
        <v>-4.5</v>
      </c>
      <c r="AS577">
        <f>(AB577-AB576)/(AD577-AD576)</f>
        <v>-0.72580645161290325</v>
      </c>
      <c r="AU577" t="s">
        <v>156</v>
      </c>
      <c r="BA577" t="s">
        <v>156</v>
      </c>
      <c r="BD577" s="152">
        <f t="shared" si="1274"/>
        <v>1.8315018315018316E-2</v>
      </c>
    </row>
    <row r="578" spans="24:56" x14ac:dyDescent="0.25">
      <c r="X578" t="s">
        <v>167</v>
      </c>
      <c r="Y578">
        <v>1989</v>
      </c>
      <c r="Z578" t="s">
        <v>211</v>
      </c>
      <c r="AA578">
        <v>68</v>
      </c>
      <c r="AC578">
        <v>52</v>
      </c>
      <c r="AD578">
        <v>5</v>
      </c>
      <c r="AF578" s="41"/>
      <c r="AG578" s="41"/>
      <c r="AH578" s="41"/>
      <c r="AI578" s="41"/>
      <c r="AP578" s="1"/>
      <c r="AR578" s="1"/>
      <c r="AS578" s="1"/>
      <c r="AU578" t="s">
        <v>157</v>
      </c>
      <c r="BA578" t="s">
        <v>157</v>
      </c>
    </row>
    <row r="579" spans="24:56" x14ac:dyDescent="0.25">
      <c r="X579" t="s">
        <v>167</v>
      </c>
      <c r="Y579">
        <v>1999</v>
      </c>
      <c r="Z579" t="s">
        <v>211</v>
      </c>
      <c r="AA579">
        <v>76</v>
      </c>
      <c r="AB579">
        <v>2273.6</v>
      </c>
      <c r="AC579">
        <v>55</v>
      </c>
      <c r="AD579">
        <v>7</v>
      </c>
      <c r="AF579" s="70"/>
      <c r="AG579" s="70"/>
      <c r="AH579" s="70"/>
      <c r="AI579" s="70"/>
      <c r="AJ579" s="69">
        <f>(AA579-AA578)/AA578</f>
        <v>0.11764705882352941</v>
      </c>
      <c r="AK579" s="69"/>
      <c r="AL579" s="69">
        <f t="shared" ref="AL579:AL580" si="1294">(AC579-AC578)/AC578</f>
        <v>5.7692307692307696E-2</v>
      </c>
      <c r="AM579" s="69"/>
      <c r="AN579" s="69">
        <f t="shared" ref="AN579:AN580" si="1295">(AD579-AD578)/AD578</f>
        <v>0.4</v>
      </c>
      <c r="AU579" t="s">
        <v>157</v>
      </c>
      <c r="BA579" t="s">
        <v>157</v>
      </c>
      <c r="BD579" s="152"/>
    </row>
    <row r="580" spans="24:56" x14ac:dyDescent="0.25">
      <c r="X580" t="s">
        <v>167</v>
      </c>
      <c r="Y580">
        <v>2009</v>
      </c>
      <c r="Z580" t="s">
        <v>211</v>
      </c>
      <c r="AA580">
        <v>84</v>
      </c>
      <c r="AB580">
        <v>2218.6</v>
      </c>
      <c r="AC580">
        <v>60</v>
      </c>
      <c r="AD580">
        <v>8</v>
      </c>
      <c r="AF580" s="71">
        <f>AA580-AA579</f>
        <v>8</v>
      </c>
      <c r="AG580" s="71">
        <f t="shared" ref="AG580" si="1296">AB580-AB579</f>
        <v>-55</v>
      </c>
      <c r="AH580" s="71">
        <f t="shared" ref="AH580" si="1297">AC580-AC579</f>
        <v>5</v>
      </c>
      <c r="AI580" s="71">
        <f t="shared" ref="AI580" si="1298">AD580-AD579</f>
        <v>1</v>
      </c>
      <c r="AJ580" s="69">
        <f>(AA580-AA579)/AA579</f>
        <v>0.10526315789473684</v>
      </c>
      <c r="AK580" s="69">
        <f t="shared" ref="AK580" si="1299">(AB580-AB579)/AB579</f>
        <v>-2.4190710767065447E-2</v>
      </c>
      <c r="AL580" s="69">
        <f t="shared" si="1294"/>
        <v>9.0909090909090912E-2</v>
      </c>
      <c r="AM580" s="69"/>
      <c r="AN580" s="69">
        <f t="shared" si="1295"/>
        <v>0.14285714285714285</v>
      </c>
      <c r="AP580" s="56">
        <f>AK580/AJ580</f>
        <v>-0.22981175228712175</v>
      </c>
      <c r="AQ580">
        <f>(AB580-AB579)/(AA580-AA579)</f>
        <v>-6.875</v>
      </c>
      <c r="AR580">
        <f>(AB580-AB579)/(AC580-AC579)</f>
        <v>-11</v>
      </c>
      <c r="AS580">
        <f>(AB580-AB579)/(AD580-AD579)</f>
        <v>-55</v>
      </c>
      <c r="AU580" t="s">
        <v>157</v>
      </c>
      <c r="AV580">
        <v>-0.22981175228712175</v>
      </c>
      <c r="AW580">
        <v>-6.875</v>
      </c>
      <c r="AX580">
        <v>-11</v>
      </c>
      <c r="AY580">
        <v>-55</v>
      </c>
      <c r="BA580" t="s">
        <v>157</v>
      </c>
      <c r="BB580">
        <v>-0.22981175228712175</v>
      </c>
      <c r="BC580">
        <v>-6.875</v>
      </c>
      <c r="BD580" s="152">
        <f t="shared" ref="BD580" si="1300">AK580</f>
        <v>-2.4190710767065447E-2</v>
      </c>
    </row>
    <row r="581" spans="24:56" x14ac:dyDescent="0.25">
      <c r="X581" t="s">
        <v>168</v>
      </c>
      <c r="Y581">
        <v>1989</v>
      </c>
      <c r="Z581" t="s">
        <v>211</v>
      </c>
      <c r="AA581">
        <v>44040</v>
      </c>
      <c r="AC581">
        <v>19</v>
      </c>
      <c r="AD581">
        <v>43000</v>
      </c>
      <c r="AF581" s="41"/>
      <c r="AG581" s="41"/>
      <c r="AH581" s="41"/>
      <c r="AI581" s="41"/>
      <c r="AP581" s="56"/>
      <c r="AR581" s="1"/>
      <c r="AS581" s="1"/>
      <c r="AU581" t="s">
        <v>257</v>
      </c>
      <c r="BA581" t="s">
        <v>257</v>
      </c>
    </row>
    <row r="582" spans="24:56" x14ac:dyDescent="0.25">
      <c r="X582" t="s">
        <v>168</v>
      </c>
      <c r="Y582">
        <v>1999</v>
      </c>
      <c r="Z582" t="s">
        <v>211</v>
      </c>
      <c r="AA582">
        <v>44067</v>
      </c>
      <c r="AB582">
        <v>7591.7</v>
      </c>
      <c r="AC582">
        <v>24</v>
      </c>
      <c r="AD582">
        <v>43000</v>
      </c>
      <c r="AF582" s="70"/>
      <c r="AG582" s="70"/>
      <c r="AH582" s="70"/>
      <c r="AI582" s="70"/>
      <c r="AJ582" s="69">
        <f>(AA582-AA581)/AA581</f>
        <v>6.1307901907356954E-4</v>
      </c>
      <c r="AK582" s="69"/>
      <c r="AL582" s="69">
        <f t="shared" ref="AL582:AL583" si="1301">(AC582-AC581)/AC581</f>
        <v>0.26315789473684209</v>
      </c>
      <c r="AM582" s="69"/>
      <c r="AN582" s="69">
        <f t="shared" ref="AN582:AN583" si="1302">(AD582-AD581)/AD581</f>
        <v>0</v>
      </c>
      <c r="AP582" s="56"/>
      <c r="AU582" t="s">
        <v>257</v>
      </c>
      <c r="BA582" t="s">
        <v>257</v>
      </c>
      <c r="BD582" s="152"/>
    </row>
    <row r="583" spans="24:56" x14ac:dyDescent="0.25">
      <c r="X583" t="s">
        <v>168</v>
      </c>
      <c r="Y583">
        <v>2009</v>
      </c>
      <c r="Z583" t="s">
        <v>211</v>
      </c>
      <c r="AA583">
        <v>44028</v>
      </c>
      <c r="AB583">
        <v>6823.8</v>
      </c>
      <c r="AC583">
        <v>28</v>
      </c>
      <c r="AD583">
        <v>43000</v>
      </c>
      <c r="AF583" s="71">
        <f>AA583-AA582</f>
        <v>-39</v>
      </c>
      <c r="AG583" s="71">
        <f t="shared" ref="AG583" si="1303">AB583-AB582</f>
        <v>-767.89999999999964</v>
      </c>
      <c r="AH583" s="71">
        <f t="shared" ref="AH583" si="1304">AC583-AC582</f>
        <v>4</v>
      </c>
      <c r="AI583" s="71">
        <f t="shared" ref="AI583" si="1305">AD583-AD582</f>
        <v>0</v>
      </c>
      <c r="AJ583" s="69">
        <f>(AA583-AA582)/AA582</f>
        <v>-8.8501599836612432E-4</v>
      </c>
      <c r="AK583" s="69">
        <f t="shared" ref="AK583" si="1306">(AB583-AB582)/AB582</f>
        <v>-0.10114994006612481</v>
      </c>
      <c r="AL583" s="69">
        <f t="shared" si="1301"/>
        <v>0.16666666666666666</v>
      </c>
      <c r="AM583" s="69"/>
      <c r="AN583" s="69">
        <f t="shared" si="1302"/>
        <v>0</v>
      </c>
      <c r="AP583" s="56">
        <f t="shared" ref="AP583:AP595" si="1307">AK583/AJ583</f>
        <v>114.29165151010056</v>
      </c>
      <c r="AQ583">
        <f>(AB583-AB582)/(AA583-AA582)</f>
        <v>19.689743589743582</v>
      </c>
      <c r="AR583">
        <f>(AB583-AB582)/(AC583-AC582)</f>
        <v>-191.97499999999991</v>
      </c>
      <c r="AU583" t="s">
        <v>257</v>
      </c>
      <c r="AV583">
        <v>114.29165151010056</v>
      </c>
      <c r="AW583">
        <v>19.689743589743582</v>
      </c>
      <c r="AX583">
        <v>-191.97499999999991</v>
      </c>
      <c r="BA583" t="s">
        <v>257</v>
      </c>
      <c r="BB583">
        <v>114.29165151010056</v>
      </c>
      <c r="BC583">
        <v>19.689743589743582</v>
      </c>
      <c r="BD583" s="152">
        <f t="shared" ref="BD583" si="1308">AK583</f>
        <v>-0.10114994006612481</v>
      </c>
    </row>
    <row r="584" spans="24:56" x14ac:dyDescent="0.25">
      <c r="X584" t="s">
        <v>169</v>
      </c>
      <c r="Y584">
        <v>1989</v>
      </c>
      <c r="Z584" t="s">
        <v>211</v>
      </c>
      <c r="AA584">
        <v>96300</v>
      </c>
      <c r="AC584">
        <v>850</v>
      </c>
      <c r="AD584">
        <v>82300</v>
      </c>
      <c r="AF584" s="41"/>
      <c r="AG584" s="41"/>
      <c r="AH584" s="41"/>
      <c r="AI584" s="41"/>
      <c r="AP584" s="56"/>
      <c r="AQ584" s="1"/>
      <c r="AR584" s="1"/>
      <c r="AS584" s="1"/>
      <c r="AU584" t="s">
        <v>9</v>
      </c>
      <c r="BA584" t="s">
        <v>9</v>
      </c>
    </row>
    <row r="585" spans="24:56" x14ac:dyDescent="0.25">
      <c r="X585" t="s">
        <v>169</v>
      </c>
      <c r="Y585">
        <v>1999</v>
      </c>
      <c r="Z585" t="s">
        <v>211</v>
      </c>
      <c r="AA585">
        <v>99640</v>
      </c>
      <c r="AB585">
        <v>9241</v>
      </c>
      <c r="AC585">
        <v>959</v>
      </c>
      <c r="AD585">
        <v>83928</v>
      </c>
      <c r="AF585" s="70"/>
      <c r="AG585" s="70"/>
      <c r="AH585" s="70"/>
      <c r="AI585" s="70"/>
      <c r="AJ585" s="69">
        <f t="shared" ref="AJ585:AJ586" si="1309">(AA585-AA584)/AA584</f>
        <v>3.4683281412253374E-2</v>
      </c>
      <c r="AK585" s="69"/>
      <c r="AL585" s="69">
        <f t="shared" ref="AL585:AL586" si="1310">(AC585-AC584)/AC584</f>
        <v>0.12823529411764706</v>
      </c>
      <c r="AM585" s="69"/>
      <c r="AN585" s="69">
        <f t="shared" ref="AN585:AN586" si="1311">(AD585-AD584)/AD584</f>
        <v>1.9781287970838397E-2</v>
      </c>
      <c r="AP585" s="56"/>
      <c r="AU585" t="s">
        <v>9</v>
      </c>
      <c r="BA585" t="s">
        <v>9</v>
      </c>
      <c r="BD585" s="152"/>
    </row>
    <row r="586" spans="24:56" x14ac:dyDescent="0.25">
      <c r="X586" t="s">
        <v>169</v>
      </c>
      <c r="Y586">
        <v>2009</v>
      </c>
      <c r="Z586" t="s">
        <v>211</v>
      </c>
      <c r="AA586">
        <v>99228</v>
      </c>
      <c r="AB586">
        <v>9241</v>
      </c>
      <c r="AC586">
        <v>950</v>
      </c>
      <c r="AD586">
        <v>83928</v>
      </c>
      <c r="AF586" s="71">
        <f>AA586-AA585</f>
        <v>-412</v>
      </c>
      <c r="AG586" s="71">
        <f t="shared" ref="AG586" si="1312">AB586-AB585</f>
        <v>0</v>
      </c>
      <c r="AH586" s="71">
        <f t="shared" ref="AH586" si="1313">AC586-AC585</f>
        <v>-9</v>
      </c>
      <c r="AI586" s="71">
        <f t="shared" ref="AI586" si="1314">AD586-AD585</f>
        <v>0</v>
      </c>
      <c r="AJ586" s="69">
        <f t="shared" si="1309"/>
        <v>-4.1348855881172221E-3</v>
      </c>
      <c r="AK586" s="69">
        <f t="shared" ref="AK586" si="1315">(AB586-AB585)/AB585</f>
        <v>0</v>
      </c>
      <c r="AL586" s="69">
        <f t="shared" si="1310"/>
        <v>-9.384775808133473E-3</v>
      </c>
      <c r="AM586" s="69"/>
      <c r="AN586" s="69">
        <f t="shared" si="1311"/>
        <v>0</v>
      </c>
      <c r="AP586" s="56">
        <f t="shared" si="1307"/>
        <v>0</v>
      </c>
      <c r="AQ586">
        <f>(AB586-AB585)/(AA586-AA585)</f>
        <v>0</v>
      </c>
      <c r="AR586">
        <f>(AB586-AB585)/(AC586-AC585)</f>
        <v>0</v>
      </c>
      <c r="AU586" t="s">
        <v>9</v>
      </c>
      <c r="BA586" t="s">
        <v>9</v>
      </c>
      <c r="BD586" s="152">
        <f t="shared" ref="BD586" si="1316">AK586</f>
        <v>0</v>
      </c>
    </row>
    <row r="587" spans="24:56" x14ac:dyDescent="0.25">
      <c r="X587" t="s">
        <v>170</v>
      </c>
      <c r="Y587">
        <v>1989</v>
      </c>
      <c r="Z587" t="s">
        <v>211</v>
      </c>
      <c r="AA587">
        <v>30701</v>
      </c>
      <c r="AC587">
        <v>4812</v>
      </c>
      <c r="AD587">
        <v>10377</v>
      </c>
      <c r="AF587" s="41"/>
      <c r="AG587" s="41"/>
      <c r="AH587" s="41"/>
      <c r="AI587" s="41"/>
      <c r="AP587" s="1"/>
      <c r="AR587" s="1"/>
      <c r="AS587" s="1"/>
      <c r="AU587" t="s">
        <v>158</v>
      </c>
      <c r="BA587" t="s">
        <v>158</v>
      </c>
    </row>
    <row r="588" spans="24:56" x14ac:dyDescent="0.25">
      <c r="X588" t="s">
        <v>170</v>
      </c>
      <c r="Y588">
        <v>1999</v>
      </c>
      <c r="Z588" t="s">
        <v>211</v>
      </c>
      <c r="AA588">
        <v>29778</v>
      </c>
      <c r="AB588">
        <v>16670.900000000001</v>
      </c>
      <c r="AC588">
        <v>4865</v>
      </c>
      <c r="AD588">
        <v>11450</v>
      </c>
      <c r="AF588" s="70"/>
      <c r="AG588" s="70"/>
      <c r="AH588" s="70"/>
      <c r="AI588" s="70"/>
      <c r="AJ588" s="69">
        <f>(AA588-AA587)/AA587</f>
        <v>-3.0064167290967721E-2</v>
      </c>
      <c r="AK588" s="69"/>
      <c r="AL588" s="69">
        <f t="shared" ref="AL588:AL589" si="1317">(AC588-AC587)/AC587</f>
        <v>1.1014131338320864E-2</v>
      </c>
      <c r="AM588" s="69"/>
      <c r="AN588" s="69">
        <f t="shared" ref="AN588:AN589" si="1318">(AD588-AD587)/AD587</f>
        <v>0.10340175387877036</v>
      </c>
      <c r="AU588" t="s">
        <v>158</v>
      </c>
      <c r="BA588" t="s">
        <v>158</v>
      </c>
      <c r="BD588" s="152"/>
    </row>
    <row r="589" spans="24:56" x14ac:dyDescent="0.25">
      <c r="X589" t="s">
        <v>170</v>
      </c>
      <c r="Y589">
        <v>2009</v>
      </c>
      <c r="Z589" t="s">
        <v>211</v>
      </c>
      <c r="AA589">
        <v>27680</v>
      </c>
      <c r="AB589">
        <v>17997.3</v>
      </c>
      <c r="AC589">
        <v>4719</v>
      </c>
      <c r="AD589">
        <v>10464</v>
      </c>
      <c r="AF589" s="71">
        <f>AA589-AA588</f>
        <v>-2098</v>
      </c>
      <c r="AG589" s="71">
        <f t="shared" ref="AG589" si="1319">AB589-AB588</f>
        <v>1326.3999999999978</v>
      </c>
      <c r="AH589" s="71">
        <f t="shared" ref="AH589" si="1320">AC589-AC588</f>
        <v>-146</v>
      </c>
      <c r="AI589" s="71">
        <f t="shared" ref="AI589" si="1321">AD589-AD588</f>
        <v>-986</v>
      </c>
      <c r="AJ589" s="69">
        <f>(AA589-AA588)/AA588</f>
        <v>-7.0454698099267909E-2</v>
      </c>
      <c r="AK589" s="69">
        <f t="shared" ref="AK589" si="1322">(AB589-AB588)/AB588</f>
        <v>7.9563790797137393E-2</v>
      </c>
      <c r="AL589" s="69">
        <f t="shared" si="1317"/>
        <v>-3.0010277492291879E-2</v>
      </c>
      <c r="AM589" s="69"/>
      <c r="AN589" s="69">
        <f t="shared" si="1318"/>
        <v>-8.6113537117903927E-2</v>
      </c>
      <c r="AP589" s="56">
        <f>AK589/AJ589</f>
        <v>-1.1292900678537452</v>
      </c>
      <c r="AQ589">
        <f>(AB589-AB588)/(AA589-AA588)</f>
        <v>-0.63222116301239173</v>
      </c>
      <c r="AR589">
        <f>(AB589-AB588)/(AC589-AC588)</f>
        <v>-9.0849315068492995</v>
      </c>
      <c r="AS589">
        <f>(AB589-AB588)/(AD589-AD588)</f>
        <v>-1.345233265720079</v>
      </c>
      <c r="AU589" t="s">
        <v>158</v>
      </c>
      <c r="BA589" t="s">
        <v>158</v>
      </c>
      <c r="BD589" s="152">
        <f t="shared" ref="BD589" si="1323">AK589</f>
        <v>7.9563790797137393E-2</v>
      </c>
    </row>
    <row r="590" spans="24:56" x14ac:dyDescent="0.25">
      <c r="X590" t="s">
        <v>258</v>
      </c>
      <c r="Y590">
        <v>1989</v>
      </c>
      <c r="Z590" t="s">
        <v>211</v>
      </c>
      <c r="AA590">
        <v>2340</v>
      </c>
      <c r="AC590">
        <v>1000</v>
      </c>
      <c r="AD590">
        <v>439</v>
      </c>
      <c r="AF590" s="41"/>
      <c r="AG590" s="41"/>
      <c r="AH590" s="41"/>
      <c r="AI590" s="41"/>
      <c r="AP590" s="56"/>
      <c r="AR590" s="1"/>
      <c r="AS590" s="1"/>
      <c r="AU590" t="s">
        <v>159</v>
      </c>
      <c r="BA590" t="s">
        <v>159</v>
      </c>
    </row>
    <row r="591" spans="24:56" x14ac:dyDescent="0.25">
      <c r="X591" t="s">
        <v>258</v>
      </c>
      <c r="Y591">
        <v>1999</v>
      </c>
      <c r="Z591" t="s">
        <v>211</v>
      </c>
      <c r="AA591">
        <v>2345</v>
      </c>
      <c r="AB591">
        <v>2108.8000000000002</v>
      </c>
      <c r="AC591">
        <v>1000</v>
      </c>
      <c r="AD591">
        <v>440</v>
      </c>
      <c r="AF591" s="70"/>
      <c r="AG591" s="70"/>
      <c r="AH591" s="70"/>
      <c r="AI591" s="70"/>
      <c r="AJ591" s="69">
        <f>(AA591-AA590)/AA590</f>
        <v>2.136752136752137E-3</v>
      </c>
      <c r="AK591" s="69"/>
      <c r="AL591" s="69">
        <f t="shared" ref="AL591:AL592" si="1324">(AC591-AC590)/AC590</f>
        <v>0</v>
      </c>
      <c r="AM591" s="69"/>
      <c r="AN591" s="69">
        <f t="shared" ref="AN591:AN592" si="1325">(AD591-AD590)/AD590</f>
        <v>2.2779043280182231E-3</v>
      </c>
      <c r="AP591" s="56"/>
      <c r="AU591" t="s">
        <v>159</v>
      </c>
      <c r="BA591" t="s">
        <v>159</v>
      </c>
      <c r="BD591" s="152"/>
    </row>
    <row r="592" spans="24:56" x14ac:dyDescent="0.25">
      <c r="X592" t="s">
        <v>258</v>
      </c>
      <c r="Y592">
        <v>2009</v>
      </c>
      <c r="Z592" t="s">
        <v>211</v>
      </c>
      <c r="AA592">
        <v>2610</v>
      </c>
      <c r="AB592">
        <v>1874.6</v>
      </c>
      <c r="AC592">
        <v>970</v>
      </c>
      <c r="AD592">
        <v>440</v>
      </c>
      <c r="AF592" s="71">
        <f>AA592-AA591</f>
        <v>265</v>
      </c>
      <c r="AG592" s="71">
        <f t="shared" ref="AG592" si="1326">AB592-AB591</f>
        <v>-234.20000000000027</v>
      </c>
      <c r="AH592" s="71">
        <f t="shared" ref="AH592" si="1327">AC592-AC591</f>
        <v>-30</v>
      </c>
      <c r="AI592" s="71">
        <f t="shared" ref="AI592" si="1328">AD592-AD591</f>
        <v>0</v>
      </c>
      <c r="AJ592" s="69">
        <f>(AA592-AA591)/AA591</f>
        <v>0.11300639658848614</v>
      </c>
      <c r="AK592" s="69">
        <f t="shared" ref="AK592" si="1329">(AB592-AB591)/AB591</f>
        <v>-0.11105842185128996</v>
      </c>
      <c r="AL592" s="69">
        <f t="shared" si="1324"/>
        <v>-0.03</v>
      </c>
      <c r="AM592" s="69"/>
      <c r="AN592" s="69">
        <f t="shared" si="1325"/>
        <v>0</v>
      </c>
      <c r="AP592" s="56">
        <f t="shared" si="1307"/>
        <v>-0.98276226128782995</v>
      </c>
      <c r="AQ592">
        <f>(AB592-AB591)/(AA592-AA591)</f>
        <v>-0.88377358490566138</v>
      </c>
      <c r="AR592">
        <f>(AB592-AB591)/(AC592-AC591)</f>
        <v>7.8066666666666755</v>
      </c>
      <c r="AU592" t="s">
        <v>159</v>
      </c>
      <c r="AV592">
        <v>-0.98276226128782995</v>
      </c>
      <c r="AW592">
        <v>-0.88377358490566138</v>
      </c>
      <c r="AX592">
        <v>7.8066666666666755</v>
      </c>
      <c r="BA592" t="s">
        <v>159</v>
      </c>
      <c r="BB592">
        <v>-0.98276226128782995</v>
      </c>
      <c r="BC592">
        <v>-0.88377358490566138</v>
      </c>
      <c r="BD592" s="152">
        <f t="shared" ref="BD592" si="1330">AK592</f>
        <v>-0.11105842185128996</v>
      </c>
    </row>
    <row r="593" spans="24:56" x14ac:dyDescent="0.25">
      <c r="X593" t="s">
        <v>259</v>
      </c>
      <c r="Y593">
        <v>1989</v>
      </c>
      <c r="Z593" t="s">
        <v>211</v>
      </c>
      <c r="AA593">
        <v>122860</v>
      </c>
      <c r="AC593">
        <v>110</v>
      </c>
      <c r="AD593">
        <v>110000</v>
      </c>
      <c r="AF593" s="41"/>
      <c r="AG593" s="41"/>
      <c r="AH593" s="41"/>
      <c r="AI593" s="41"/>
      <c r="AP593" s="56"/>
      <c r="AQ593" s="1"/>
      <c r="AR593" s="1"/>
      <c r="AS593" s="1"/>
      <c r="AU593" t="s">
        <v>160</v>
      </c>
      <c r="BA593" t="s">
        <v>160</v>
      </c>
    </row>
    <row r="594" spans="24:56" x14ac:dyDescent="0.25">
      <c r="X594" t="s">
        <v>259</v>
      </c>
      <c r="Y594">
        <v>1999</v>
      </c>
      <c r="Z594" t="s">
        <v>211</v>
      </c>
      <c r="AA594">
        <v>131352</v>
      </c>
      <c r="AB594">
        <v>71080</v>
      </c>
      <c r="AC594">
        <v>117</v>
      </c>
      <c r="AD594">
        <v>114855</v>
      </c>
      <c r="AF594" s="70"/>
      <c r="AG594" s="70"/>
      <c r="AH594" s="70"/>
      <c r="AI594" s="70"/>
      <c r="AJ594" s="69">
        <f t="shared" ref="AJ594:AJ595" si="1331">(AA594-AA593)/AA593</f>
        <v>6.9119322806446365E-2</v>
      </c>
      <c r="AK594" s="69"/>
      <c r="AL594" s="69">
        <f t="shared" ref="AL594:AL595" si="1332">(AC594-AC593)/AC593</f>
        <v>6.363636363636363E-2</v>
      </c>
      <c r="AM594" s="69"/>
      <c r="AN594" s="69">
        <f t="shared" ref="AN594:AN595" si="1333">(AD594-AD593)/AD593</f>
        <v>4.4136363636363633E-2</v>
      </c>
      <c r="AP594" s="56"/>
      <c r="AU594" t="s">
        <v>160</v>
      </c>
      <c r="BA594" t="s">
        <v>160</v>
      </c>
    </row>
    <row r="595" spans="24:56" x14ac:dyDescent="0.25">
      <c r="X595" t="s">
        <v>259</v>
      </c>
      <c r="Y595">
        <v>2009</v>
      </c>
      <c r="Z595" t="s">
        <v>211</v>
      </c>
      <c r="AA595">
        <v>136731</v>
      </c>
      <c r="AB595">
        <v>70003.199999999997</v>
      </c>
      <c r="AC595">
        <v>231</v>
      </c>
      <c r="AD595">
        <v>116340</v>
      </c>
      <c r="AF595" s="71">
        <f>AA595-AA594</f>
        <v>5379</v>
      </c>
      <c r="AG595" s="71">
        <f t="shared" ref="AG595" si="1334">AB595-AB594</f>
        <v>-1076.8000000000029</v>
      </c>
      <c r="AH595" s="71">
        <f t="shared" ref="AH595" si="1335">AC595-AC594</f>
        <v>114</v>
      </c>
      <c r="AI595" s="71">
        <f t="shared" ref="AI595" si="1336">AD595-AD594</f>
        <v>1485</v>
      </c>
      <c r="AJ595" s="69">
        <f t="shared" si="1331"/>
        <v>4.0951032340581034E-2</v>
      </c>
      <c r="AK595" s="69">
        <f t="shared" ref="AK595" si="1337">(AB595-AB594)/AB594</f>
        <v>-1.5149127743387773E-2</v>
      </c>
      <c r="AL595" s="69">
        <f t="shared" si="1332"/>
        <v>0.97435897435897434</v>
      </c>
      <c r="AM595" s="69"/>
      <c r="AN595" s="69">
        <f t="shared" si="1333"/>
        <v>1.2929345696748074E-2</v>
      </c>
      <c r="AP595" s="56">
        <f t="shared" si="1307"/>
        <v>-0.3699327435117068</v>
      </c>
      <c r="AQ595">
        <f>(AB595-AB594)/(AA595-AA594)</f>
        <v>-0.20018590816136883</v>
      </c>
      <c r="AR595">
        <f>(AB595-AB594)/(AC595-AC594)</f>
        <v>-9.4456140350877451</v>
      </c>
      <c r="AS595">
        <f>(AB595-AB594)/(AD595-AD594)</f>
        <v>-0.72511784511784705</v>
      </c>
      <c r="AU595" t="s">
        <v>160</v>
      </c>
      <c r="AV595">
        <v>-0.3699327435117068</v>
      </c>
      <c r="AW595">
        <v>-0.20018590816136883</v>
      </c>
      <c r="AX595">
        <v>-9.4456140350877451</v>
      </c>
      <c r="AY595">
        <v>-0.72511784511784705</v>
      </c>
      <c r="BA595" t="s">
        <v>160</v>
      </c>
      <c r="BB595">
        <v>-0.3699327435117068</v>
      </c>
      <c r="BC595">
        <v>-0.20018590816136883</v>
      </c>
      <c r="BD595" s="152">
        <f t="shared" ref="BD595:BD631" si="1338">AK595</f>
        <v>-1.5149127743387773E-2</v>
      </c>
    </row>
    <row r="596" spans="24:56" x14ac:dyDescent="0.25">
      <c r="X596" t="s">
        <v>171</v>
      </c>
      <c r="Y596">
        <v>1989</v>
      </c>
      <c r="Z596" t="s">
        <v>211</v>
      </c>
      <c r="AA596">
        <v>88</v>
      </c>
      <c r="AC596">
        <v>11</v>
      </c>
      <c r="AD596">
        <v>20</v>
      </c>
      <c r="AF596" s="41"/>
      <c r="AG596" s="41"/>
      <c r="AH596" s="41"/>
      <c r="AI596" s="41"/>
      <c r="AP596" s="1"/>
      <c r="AR596" s="1"/>
      <c r="AS596" s="1"/>
      <c r="AU596" t="s">
        <v>161</v>
      </c>
      <c r="BA596" t="s">
        <v>161</v>
      </c>
    </row>
    <row r="597" spans="24:56" x14ac:dyDescent="0.25">
      <c r="X597" t="s">
        <v>171</v>
      </c>
      <c r="Y597">
        <v>1999</v>
      </c>
      <c r="Z597" t="s">
        <v>211</v>
      </c>
      <c r="AA597">
        <v>88</v>
      </c>
      <c r="AB597">
        <v>14776</v>
      </c>
      <c r="AC597">
        <v>10</v>
      </c>
      <c r="AD597">
        <v>21</v>
      </c>
      <c r="AF597" s="70"/>
      <c r="AG597" s="70"/>
      <c r="AH597" s="70"/>
      <c r="AI597" s="70"/>
      <c r="AJ597" s="69">
        <f>(AA597-AA596)/AA596</f>
        <v>0</v>
      </c>
      <c r="AK597" s="69"/>
      <c r="AL597" s="69">
        <f t="shared" ref="AL597:AL598" si="1339">(AC597-AC596)/AC596</f>
        <v>-9.0909090909090912E-2</v>
      </c>
      <c r="AM597" s="69"/>
      <c r="AN597" s="69">
        <f t="shared" ref="AN597:AN598" si="1340">(AD597-AD596)/AD596</f>
        <v>0.05</v>
      </c>
      <c r="AU597" t="s">
        <v>161</v>
      </c>
      <c r="BA597" t="s">
        <v>161</v>
      </c>
      <c r="BD597" s="152"/>
    </row>
    <row r="598" spans="24:56" x14ac:dyDescent="0.25">
      <c r="X598" t="s">
        <v>171</v>
      </c>
      <c r="Y598">
        <v>2009</v>
      </c>
      <c r="Z598" t="s">
        <v>211</v>
      </c>
      <c r="AA598">
        <v>81.400000000000006</v>
      </c>
      <c r="AB598">
        <v>14761.6</v>
      </c>
      <c r="AC598">
        <v>6</v>
      </c>
      <c r="AD598">
        <v>17.399999999999999</v>
      </c>
      <c r="AF598" s="71">
        <f>AA598-AA597</f>
        <v>-6.5999999999999943</v>
      </c>
      <c r="AG598" s="71">
        <f t="shared" ref="AG598" si="1341">AB598-AB597</f>
        <v>-14.399999999999636</v>
      </c>
      <c r="AH598" s="71">
        <f t="shared" ref="AH598" si="1342">AC598-AC597</f>
        <v>-4</v>
      </c>
      <c r="AI598" s="71">
        <f t="shared" ref="AI598" si="1343">AD598-AD597</f>
        <v>-3.6000000000000014</v>
      </c>
      <c r="AJ598" s="69">
        <f>(AA598-AA597)/AA597</f>
        <v>-7.4999999999999942E-2</v>
      </c>
      <c r="AK598" s="69">
        <f t="shared" ref="AK598" si="1344">(AB598-AB597)/AB597</f>
        <v>-9.7455332972385192E-4</v>
      </c>
      <c r="AL598" s="69">
        <f t="shared" si="1339"/>
        <v>-0.4</v>
      </c>
      <c r="AM598" s="69"/>
      <c r="AN598" s="69">
        <f t="shared" si="1340"/>
        <v>-0.17142857142857149</v>
      </c>
      <c r="AP598" s="56">
        <f>AK598/AJ598</f>
        <v>1.2994044396318035E-2</v>
      </c>
      <c r="AQ598">
        <f>(AB598-AB597)/(AA598-AA597)</f>
        <v>2.1818181818181284</v>
      </c>
      <c r="AR598">
        <f>(AB598-AB597)/(AC598-AC597)</f>
        <v>3.5999999999999091</v>
      </c>
      <c r="AS598">
        <f>(AB598-AB597)/(AD598-AD597)</f>
        <v>3.9999999999998974</v>
      </c>
      <c r="AU598" t="s">
        <v>161</v>
      </c>
      <c r="AV598">
        <v>1.2994044396318035E-2</v>
      </c>
      <c r="AW598">
        <v>2.1818181818181284</v>
      </c>
      <c r="AX598">
        <v>3.5999999999999091</v>
      </c>
      <c r="AY598">
        <v>3.9999999999998974</v>
      </c>
      <c r="BA598" t="s">
        <v>161</v>
      </c>
      <c r="BB598">
        <v>1.2994044396318035E-2</v>
      </c>
      <c r="BC598">
        <v>2.1818181818181284</v>
      </c>
      <c r="BD598" s="152">
        <f t="shared" si="1338"/>
        <v>-9.7455332972385192E-4</v>
      </c>
    </row>
    <row r="599" spans="24:56" x14ac:dyDescent="0.25">
      <c r="X599" t="s">
        <v>172</v>
      </c>
      <c r="Y599">
        <v>1989</v>
      </c>
      <c r="Z599" t="s">
        <v>211</v>
      </c>
      <c r="AA599">
        <v>1264</v>
      </c>
      <c r="AC599">
        <v>12</v>
      </c>
      <c r="AD599">
        <v>1060</v>
      </c>
      <c r="AF599" s="41"/>
      <c r="AG599" s="41"/>
      <c r="AH599" s="41"/>
      <c r="AI599" s="41"/>
      <c r="AP599" s="56"/>
      <c r="AR599" s="1"/>
      <c r="AS599" s="1"/>
      <c r="AU599" t="s">
        <v>162</v>
      </c>
      <c r="BA599" t="s">
        <v>162</v>
      </c>
    </row>
    <row r="600" spans="24:56" x14ac:dyDescent="0.25">
      <c r="X600" t="s">
        <v>172</v>
      </c>
      <c r="Y600">
        <v>1999</v>
      </c>
      <c r="Z600" t="s">
        <v>211</v>
      </c>
      <c r="AA600">
        <v>1223</v>
      </c>
      <c r="AB600">
        <v>513.4</v>
      </c>
      <c r="AC600">
        <v>13</v>
      </c>
      <c r="AD600">
        <v>1032</v>
      </c>
      <c r="AF600" s="70"/>
      <c r="AG600" s="70"/>
      <c r="AH600" s="70"/>
      <c r="AI600" s="70"/>
      <c r="AJ600" s="69">
        <f t="shared" ref="AJ600:AJ601" si="1345">(AA600-AA599)/AA599</f>
        <v>-3.2436708860759493E-2</v>
      </c>
      <c r="AK600" s="69"/>
      <c r="AL600" s="69">
        <f t="shared" ref="AL600:AL601" si="1346">(AC600-AC599)/AC599</f>
        <v>8.3333333333333329E-2</v>
      </c>
      <c r="AM600" s="69"/>
      <c r="AN600" s="69">
        <f t="shared" ref="AN600:AN601" si="1347">(AD600-AD599)/AD599</f>
        <v>-2.6415094339622643E-2</v>
      </c>
      <c r="AP600" s="56"/>
      <c r="AU600" t="s">
        <v>162</v>
      </c>
      <c r="BA600" t="s">
        <v>162</v>
      </c>
      <c r="BD600" s="152"/>
    </row>
    <row r="601" spans="24:56" x14ac:dyDescent="0.25">
      <c r="X601" t="s">
        <v>172</v>
      </c>
      <c r="Y601">
        <v>2009</v>
      </c>
      <c r="Z601" t="s">
        <v>211</v>
      </c>
      <c r="AA601">
        <v>1222</v>
      </c>
      <c r="AB601">
        <v>558.6</v>
      </c>
      <c r="AC601">
        <v>15</v>
      </c>
      <c r="AD601">
        <v>1032</v>
      </c>
      <c r="AF601" s="71">
        <f>AA601-AA600</f>
        <v>-1</v>
      </c>
      <c r="AG601" s="71">
        <f t="shared" ref="AG601" si="1348">AB601-AB600</f>
        <v>45.200000000000045</v>
      </c>
      <c r="AH601" s="71">
        <f t="shared" ref="AH601" si="1349">AC601-AC600</f>
        <v>2</v>
      </c>
      <c r="AI601" s="71">
        <f t="shared" ref="AI601" si="1350">AD601-AD600</f>
        <v>0</v>
      </c>
      <c r="AJ601" s="69">
        <f t="shared" si="1345"/>
        <v>-8.1766148814390845E-4</v>
      </c>
      <c r="AK601" s="69">
        <f t="shared" ref="AK601" si="1351">(AB601-AB600)/AB600</f>
        <v>8.8040514218932692E-2</v>
      </c>
      <c r="AL601" s="69">
        <f t="shared" si="1346"/>
        <v>0.15384615384615385</v>
      </c>
      <c r="AM601" s="69"/>
      <c r="AN601" s="69">
        <f t="shared" si="1347"/>
        <v>0</v>
      </c>
      <c r="AP601" s="56">
        <f t="shared" ref="AP601:AP613" si="1352">AK601/AJ601</f>
        <v>-107.67354888975468</v>
      </c>
      <c r="AQ601">
        <f>(AB601-AB600)/(AA601-AA600)</f>
        <v>-45.200000000000045</v>
      </c>
      <c r="AR601">
        <f>(AB601-AB600)/(AC601-AC600)</f>
        <v>22.600000000000023</v>
      </c>
      <c r="AU601" t="s">
        <v>162</v>
      </c>
      <c r="AV601">
        <v>-107.67354888975468</v>
      </c>
      <c r="AW601">
        <v>-45.200000000000045</v>
      </c>
      <c r="AX601">
        <v>22.600000000000023</v>
      </c>
      <c r="BA601" t="s">
        <v>162</v>
      </c>
      <c r="BD601" s="152">
        <f t="shared" si="1338"/>
        <v>8.8040514218932692E-2</v>
      </c>
    </row>
    <row r="602" spans="24:56" x14ac:dyDescent="0.25">
      <c r="X602" t="s">
        <v>173</v>
      </c>
      <c r="Y602">
        <v>1989</v>
      </c>
      <c r="Z602" t="s">
        <v>211</v>
      </c>
      <c r="AA602">
        <v>3418</v>
      </c>
      <c r="AC602">
        <v>4</v>
      </c>
      <c r="AD602">
        <v>565</v>
      </c>
      <c r="AF602" s="41"/>
      <c r="AG602" s="41"/>
      <c r="AH602" s="41"/>
      <c r="AI602" s="41"/>
      <c r="AP602" s="56"/>
      <c r="AQ602" s="1"/>
      <c r="AR602" s="1"/>
      <c r="AS602" s="1"/>
      <c r="AU602" t="s">
        <v>163</v>
      </c>
      <c r="BA602" t="s">
        <v>163</v>
      </c>
    </row>
    <row r="603" spans="24:56" x14ac:dyDescent="0.25">
      <c r="X603" t="s">
        <v>173</v>
      </c>
      <c r="Y603">
        <v>1999</v>
      </c>
      <c r="Z603" t="s">
        <v>211</v>
      </c>
      <c r="AA603">
        <v>3194</v>
      </c>
      <c r="AB603">
        <v>27378.2</v>
      </c>
      <c r="AC603">
        <v>3</v>
      </c>
      <c r="AD603">
        <v>447</v>
      </c>
      <c r="AF603" s="70"/>
      <c r="AG603" s="70"/>
      <c r="AH603" s="70"/>
      <c r="AI603" s="70"/>
      <c r="AJ603" s="69">
        <f t="shared" ref="AJ603:AJ604" si="1353">(AA603-AA602)/AA602</f>
        <v>-6.5535400819192513E-2</v>
      </c>
      <c r="AK603" s="69"/>
      <c r="AL603" s="69">
        <f t="shared" ref="AL603:AL604" si="1354">(AC603-AC602)/AC602</f>
        <v>-0.25</v>
      </c>
      <c r="AM603" s="69"/>
      <c r="AN603" s="69"/>
      <c r="AP603" s="56"/>
      <c r="AU603" t="s">
        <v>163</v>
      </c>
      <c r="BA603" t="s">
        <v>163</v>
      </c>
      <c r="BD603" s="152"/>
    </row>
    <row r="604" spans="24:56" x14ac:dyDescent="0.25">
      <c r="X604" t="s">
        <v>173</v>
      </c>
      <c r="Y604">
        <v>2009</v>
      </c>
      <c r="Z604" t="s">
        <v>211</v>
      </c>
      <c r="AA604">
        <v>3079</v>
      </c>
      <c r="AB604">
        <v>28203</v>
      </c>
      <c r="AC604">
        <v>9</v>
      </c>
      <c r="AD604">
        <v>436</v>
      </c>
      <c r="AF604" s="71">
        <f>AA604-AA603</f>
        <v>-115</v>
      </c>
      <c r="AG604" s="71">
        <f t="shared" ref="AG604" si="1355">AB604-AB603</f>
        <v>824.79999999999927</v>
      </c>
      <c r="AH604" s="71">
        <f t="shared" ref="AH604" si="1356">AC604-AC603</f>
        <v>6</v>
      </c>
      <c r="AI604" s="71">
        <f t="shared" ref="AI604" si="1357">AD604-AD603</f>
        <v>-11</v>
      </c>
      <c r="AJ604" s="69">
        <f t="shared" si="1353"/>
        <v>-3.6005009392611143E-2</v>
      </c>
      <c r="AK604" s="69">
        <f t="shared" ref="AK604" si="1358">(AB604-AB603)/AB603</f>
        <v>3.0126158768655327E-2</v>
      </c>
      <c r="AL604" s="69">
        <f t="shared" si="1354"/>
        <v>2</v>
      </c>
      <c r="AM604" s="69"/>
      <c r="AN604" s="69"/>
      <c r="AP604" s="56">
        <f t="shared" si="1352"/>
        <v>-0.83672131397465321</v>
      </c>
      <c r="AQ604">
        <f>(AB604-AB603)/(AA604-AA603)</f>
        <v>-7.1721739130434718</v>
      </c>
      <c r="AR604">
        <f>(AB604-AB603)/(AC604-AC603)</f>
        <v>137.46666666666655</v>
      </c>
      <c r="AS604">
        <f>(AB604-AB603)/(AD604-AD603)</f>
        <v>-74.981818181818113</v>
      </c>
      <c r="AU604" t="s">
        <v>163</v>
      </c>
      <c r="BA604" t="s">
        <v>163</v>
      </c>
      <c r="BD604" s="152">
        <f t="shared" si="1338"/>
        <v>3.0126158768655327E-2</v>
      </c>
    </row>
    <row r="605" spans="24:56" x14ac:dyDescent="0.25">
      <c r="X605" t="s">
        <v>174</v>
      </c>
      <c r="Y605">
        <v>1989</v>
      </c>
      <c r="Z605" t="s">
        <v>211</v>
      </c>
      <c r="AA605">
        <v>2021</v>
      </c>
      <c r="AC605">
        <v>21</v>
      </c>
      <c r="AD605">
        <v>1609</v>
      </c>
      <c r="AF605" s="41"/>
      <c r="AG605" s="41"/>
      <c r="AH605" s="41"/>
      <c r="AI605" s="41"/>
      <c r="AP605" s="1"/>
      <c r="AR605" s="1"/>
      <c r="AS605" s="1"/>
      <c r="AU605" t="s">
        <v>164</v>
      </c>
      <c r="BA605" t="s">
        <v>164</v>
      </c>
    </row>
    <row r="606" spans="24:56" x14ac:dyDescent="0.25">
      <c r="X606" t="s">
        <v>174</v>
      </c>
      <c r="Y606">
        <v>1999</v>
      </c>
      <c r="Z606" t="s">
        <v>211</v>
      </c>
      <c r="AA606">
        <v>1580</v>
      </c>
      <c r="AB606">
        <v>1189.7</v>
      </c>
      <c r="AC606">
        <v>24</v>
      </c>
      <c r="AD606">
        <v>1141</v>
      </c>
      <c r="AF606" s="70"/>
      <c r="AG606" s="70"/>
      <c r="AH606" s="70"/>
      <c r="AI606" s="70"/>
      <c r="AJ606" s="69">
        <f t="shared" ref="AJ606:AJ607" si="1359">(AA606-AA605)/AA605</f>
        <v>-0.2182088075210292</v>
      </c>
      <c r="AK606" s="69"/>
      <c r="AL606" s="69"/>
      <c r="AM606" s="69"/>
      <c r="AN606" s="69">
        <f t="shared" ref="AN606:AN607" si="1360">(AD606-AD605)/AD605</f>
        <v>-0.290863890615289</v>
      </c>
      <c r="AU606" t="s">
        <v>164</v>
      </c>
      <c r="BA606" t="s">
        <v>164</v>
      </c>
      <c r="BD606" s="152"/>
    </row>
    <row r="607" spans="24:56" x14ac:dyDescent="0.25">
      <c r="X607" t="s">
        <v>174</v>
      </c>
      <c r="Y607">
        <v>2009</v>
      </c>
      <c r="Z607" t="s">
        <v>211</v>
      </c>
      <c r="AA607">
        <v>1525.4</v>
      </c>
      <c r="AB607">
        <v>1235.4000000000001</v>
      </c>
      <c r="AC607">
        <v>23.4</v>
      </c>
      <c r="AD607">
        <v>1095</v>
      </c>
      <c r="AF607" s="71">
        <f>AA607-AA606</f>
        <v>-54.599999999999909</v>
      </c>
      <c r="AG607" s="71">
        <f t="shared" ref="AG607" si="1361">AB607-AB606</f>
        <v>45.700000000000045</v>
      </c>
      <c r="AH607" s="71">
        <f t="shared" ref="AH607" si="1362">AC607-AC606</f>
        <v>-0.60000000000000142</v>
      </c>
      <c r="AI607" s="71">
        <f t="shared" ref="AI607" si="1363">AD607-AD606</f>
        <v>-46</v>
      </c>
      <c r="AJ607" s="69">
        <f t="shared" si="1359"/>
        <v>-3.4556962025316398E-2</v>
      </c>
      <c r="AK607" s="69">
        <f t="shared" ref="AK607" si="1364">(AB607-AB606)/AB606</f>
        <v>3.8413045305539247E-2</v>
      </c>
      <c r="AL607" s="69"/>
      <c r="AM607" s="69"/>
      <c r="AN607" s="69">
        <f t="shared" si="1360"/>
        <v>-4.0315512708150744E-2</v>
      </c>
      <c r="AP607" s="56">
        <f>AK607/AJ607</f>
        <v>-1.1115862927243976</v>
      </c>
      <c r="AQ607">
        <f>(AB607-AB606)/(AA607-AA606)</f>
        <v>-0.83699633699633924</v>
      </c>
      <c r="AR607">
        <f>(AB607-AB606)/(AC607-AC606)</f>
        <v>-76.166666666666558</v>
      </c>
      <c r="AS607">
        <f>(AB607-AB606)/(AD607-AD606)</f>
        <v>-0.99347826086956625</v>
      </c>
      <c r="AU607" t="s">
        <v>164</v>
      </c>
      <c r="BA607" t="s">
        <v>164</v>
      </c>
      <c r="BD607" s="152">
        <f t="shared" si="1338"/>
        <v>3.8413045305539247E-2</v>
      </c>
    </row>
    <row r="608" spans="24:56" x14ac:dyDescent="0.25">
      <c r="X608" t="s">
        <v>260</v>
      </c>
      <c r="Y608">
        <v>1989</v>
      </c>
      <c r="Z608" t="s">
        <v>211</v>
      </c>
      <c r="AA608">
        <v>13492</v>
      </c>
      <c r="AC608">
        <v>705</v>
      </c>
      <c r="AD608">
        <v>7989</v>
      </c>
      <c r="AF608" s="41"/>
      <c r="AG608" s="41"/>
      <c r="AH608" s="41"/>
      <c r="AI608" s="41"/>
      <c r="AP608" s="56"/>
      <c r="AR608" s="1"/>
      <c r="AS608" s="1"/>
      <c r="AU608" t="s">
        <v>165</v>
      </c>
      <c r="BA608" t="s">
        <v>165</v>
      </c>
    </row>
    <row r="609" spans="24:56" x14ac:dyDescent="0.25">
      <c r="X609" t="s">
        <v>260</v>
      </c>
      <c r="Y609">
        <v>1999</v>
      </c>
      <c r="Z609" t="s">
        <v>211</v>
      </c>
      <c r="AA609">
        <v>13767</v>
      </c>
      <c r="AB609">
        <v>426</v>
      </c>
      <c r="AC609">
        <v>801</v>
      </c>
      <c r="AD609">
        <v>8265</v>
      </c>
      <c r="AF609" s="70"/>
      <c r="AG609" s="70"/>
      <c r="AH609" s="70"/>
      <c r="AI609" s="70"/>
      <c r="AJ609" s="69">
        <f t="shared" ref="AJ609:AJ610" si="1365">(AA609-AA608)/AA608</f>
        <v>2.0382448858582865E-2</v>
      </c>
      <c r="AK609" s="69"/>
      <c r="AL609" s="69">
        <f t="shared" ref="AL609:AL610" si="1366">(AC609-AC608)/AC608</f>
        <v>0.13617021276595745</v>
      </c>
      <c r="AM609" s="69"/>
      <c r="AN609" s="69">
        <f t="shared" ref="AN609:AN610" si="1367">(AD609-AD608)/AD608</f>
        <v>3.4547502816372512E-2</v>
      </c>
      <c r="AP609" s="56"/>
      <c r="AU609" t="s">
        <v>165</v>
      </c>
      <c r="BA609" t="s">
        <v>165</v>
      </c>
      <c r="BD609" s="152"/>
    </row>
    <row r="610" spans="24:56" x14ac:dyDescent="0.25">
      <c r="X610" t="s">
        <v>260</v>
      </c>
      <c r="Y610">
        <v>2009</v>
      </c>
      <c r="Z610" t="s">
        <v>211</v>
      </c>
      <c r="AA610">
        <v>13908</v>
      </c>
      <c r="AB610">
        <v>485</v>
      </c>
      <c r="AC610">
        <v>994</v>
      </c>
      <c r="AD610">
        <v>8244</v>
      </c>
      <c r="AF610" s="71">
        <f>AA610-AA609</f>
        <v>141</v>
      </c>
      <c r="AG610" s="71">
        <f t="shared" ref="AG610" si="1368">AB610-AB609</f>
        <v>59</v>
      </c>
      <c r="AH610" s="71">
        <f t="shared" ref="AH610" si="1369">AC610-AC609</f>
        <v>193</v>
      </c>
      <c r="AI610" s="71">
        <f t="shared" ref="AI610" si="1370">AD610-AD609</f>
        <v>-21</v>
      </c>
      <c r="AJ610" s="69">
        <f t="shared" si="1365"/>
        <v>1.0241882763129222E-2</v>
      </c>
      <c r="AK610" s="69">
        <f t="shared" ref="AK610" si="1371">(AB610-AB609)/AB609</f>
        <v>0.13849765258215962</v>
      </c>
      <c r="AL610" s="69">
        <f t="shared" si="1366"/>
        <v>0.24094881398252185</v>
      </c>
      <c r="AM610" s="69"/>
      <c r="AN610" s="69">
        <f t="shared" si="1367"/>
        <v>-2.5408348457350272E-3</v>
      </c>
      <c r="AP610" s="56">
        <f t="shared" si="1352"/>
        <v>13.522675057436819</v>
      </c>
      <c r="AQ610">
        <f>(AB610-AB609)/(AA610-AA609)</f>
        <v>0.41843971631205673</v>
      </c>
      <c r="AR610">
        <f>(AB610-AB609)/(AC610-AC609)</f>
        <v>0.30569948186528495</v>
      </c>
      <c r="AS610">
        <f>(AB610-AB609)/(AD610-AD609)</f>
        <v>-2.8095238095238093</v>
      </c>
      <c r="AU610" t="s">
        <v>165</v>
      </c>
      <c r="AV610">
        <v>13.522675057436819</v>
      </c>
      <c r="AW610">
        <v>0.41843971631205673</v>
      </c>
      <c r="AX610">
        <v>0.30569948186528495</v>
      </c>
      <c r="AY610">
        <v>-2.8095238095238093</v>
      </c>
      <c r="BA610" t="s">
        <v>165</v>
      </c>
      <c r="BD610" s="152">
        <f t="shared" si="1338"/>
        <v>0.13849765258215962</v>
      </c>
    </row>
    <row r="611" spans="24:56" x14ac:dyDescent="0.25">
      <c r="X611" t="s">
        <v>261</v>
      </c>
      <c r="Y611">
        <v>1989</v>
      </c>
      <c r="Z611" t="s">
        <v>211</v>
      </c>
      <c r="AF611" s="41"/>
      <c r="AG611" s="41"/>
      <c r="AH611" s="41"/>
      <c r="AI611" s="41"/>
      <c r="AP611" s="56"/>
      <c r="AQ611" s="1"/>
      <c r="AR611" s="1"/>
      <c r="AS611" s="1"/>
      <c r="AU611" t="s">
        <v>166</v>
      </c>
      <c r="BA611" t="s">
        <v>166</v>
      </c>
    </row>
    <row r="612" spans="24:56" x14ac:dyDescent="0.25">
      <c r="X612" t="s">
        <v>261</v>
      </c>
      <c r="Y612">
        <v>1999</v>
      </c>
      <c r="Z612" t="s">
        <v>211</v>
      </c>
      <c r="AA612">
        <v>4568</v>
      </c>
      <c r="AB612">
        <v>409.8</v>
      </c>
      <c r="AC612">
        <v>102</v>
      </c>
      <c r="AD612">
        <v>3682</v>
      </c>
      <c r="AF612" s="70"/>
      <c r="AG612" s="70"/>
      <c r="AH612" s="70"/>
      <c r="AI612" s="70"/>
      <c r="AJ612" s="69" t="e">
        <f>(AA612-AA611)/AA611</f>
        <v>#DIV/0!</v>
      </c>
      <c r="AK612" s="69"/>
      <c r="AL612" s="69" t="e">
        <f t="shared" ref="AL612:AL613" si="1372">(AC612-AC611)/AC611</f>
        <v>#DIV/0!</v>
      </c>
      <c r="AM612" s="69"/>
      <c r="AN612" s="69" t="e">
        <f t="shared" ref="AN612:AN613" si="1373">(AD612-AD611)/AD611</f>
        <v>#DIV/0!</v>
      </c>
      <c r="AP612" s="56"/>
      <c r="AU612" t="s">
        <v>166</v>
      </c>
      <c r="BA612" t="s">
        <v>166</v>
      </c>
      <c r="BD612" s="152"/>
    </row>
    <row r="613" spans="24:56" x14ac:dyDescent="0.25">
      <c r="X613" t="s">
        <v>261</v>
      </c>
      <c r="Y613">
        <v>2009</v>
      </c>
      <c r="Z613" t="s">
        <v>211</v>
      </c>
      <c r="AA613">
        <v>4750</v>
      </c>
      <c r="AB613">
        <v>410</v>
      </c>
      <c r="AC613">
        <v>133</v>
      </c>
      <c r="AD613">
        <v>3875</v>
      </c>
      <c r="AF613" s="71">
        <f>AA613-AA612</f>
        <v>182</v>
      </c>
      <c r="AG613" s="71">
        <f t="shared" ref="AG613" si="1374">AB613-AB612</f>
        <v>0.19999999999998863</v>
      </c>
      <c r="AH613" s="71">
        <f t="shared" ref="AH613" si="1375">AC613-AC612</f>
        <v>31</v>
      </c>
      <c r="AI613" s="71">
        <f t="shared" ref="AI613" si="1376">AD613-AD612</f>
        <v>193</v>
      </c>
      <c r="AJ613" s="69">
        <f>(AA613-AA612)/AA612</f>
        <v>3.9842381786339753E-2</v>
      </c>
      <c r="AK613" s="69">
        <f t="shared" ref="AK613" si="1377">(AB613-AB612)/AB612</f>
        <v>4.8804294777937685E-4</v>
      </c>
      <c r="AL613" s="69">
        <f t="shared" si="1372"/>
        <v>0.30392156862745096</v>
      </c>
      <c r="AM613" s="69"/>
      <c r="AN613" s="69">
        <f t="shared" si="1373"/>
        <v>5.2417164584464965E-2</v>
      </c>
      <c r="AP613" s="56">
        <f t="shared" si="1352"/>
        <v>1.2249341678330734E-2</v>
      </c>
      <c r="AQ613">
        <f>(AB613-AB612)/(AA613-AA612)</f>
        <v>1.0989010989010365E-3</v>
      </c>
      <c r="AR613">
        <f>(AB613-AB612)/(AC613-AC612)</f>
        <v>6.4516129032254396E-3</v>
      </c>
      <c r="AS613">
        <f>(AB613-AB612)/(AD613-AD612)</f>
        <v>1.0362694300517547E-3</v>
      </c>
      <c r="AU613" t="s">
        <v>166</v>
      </c>
      <c r="AV613">
        <v>1.2249341678330734E-2</v>
      </c>
      <c r="AW613">
        <v>1.0989010989010365E-3</v>
      </c>
      <c r="AX613">
        <v>6.4516129032254396E-3</v>
      </c>
      <c r="AY613">
        <v>1.0362694300517547E-3</v>
      </c>
      <c r="BA613" t="s">
        <v>166</v>
      </c>
      <c r="BD613" s="152">
        <f t="shared" si="1338"/>
        <v>4.8804294777937685E-4</v>
      </c>
    </row>
    <row r="614" spans="24:56" x14ac:dyDescent="0.25">
      <c r="X614" t="s">
        <v>175</v>
      </c>
      <c r="Y614">
        <v>1989</v>
      </c>
      <c r="Z614" t="s">
        <v>211</v>
      </c>
      <c r="AA614">
        <v>21337</v>
      </c>
      <c r="AC614">
        <v>2986</v>
      </c>
      <c r="AD614">
        <v>770</v>
      </c>
      <c r="AF614" s="41"/>
      <c r="AG614" s="41"/>
      <c r="AH614" s="41"/>
      <c r="AI614" s="41"/>
      <c r="AP614" s="1"/>
      <c r="AR614" s="1"/>
      <c r="AS614" s="1"/>
      <c r="AU614" t="s">
        <v>167</v>
      </c>
      <c r="BA614" t="s">
        <v>167</v>
      </c>
    </row>
    <row r="615" spans="24:56" x14ac:dyDescent="0.25">
      <c r="X615" t="s">
        <v>175</v>
      </c>
      <c r="Y615">
        <v>1999</v>
      </c>
      <c r="Z615" t="s">
        <v>211</v>
      </c>
      <c r="AA615">
        <v>20017</v>
      </c>
      <c r="AB615">
        <v>19058.5</v>
      </c>
      <c r="AC615">
        <v>3350</v>
      </c>
      <c r="AD615">
        <v>800</v>
      </c>
      <c r="AF615" s="70"/>
      <c r="AG615" s="70"/>
      <c r="AH615" s="70"/>
      <c r="AI615" s="70"/>
      <c r="AJ615" s="69">
        <f>(AA615-AA614)/AA614</f>
        <v>-6.1864367061911237E-2</v>
      </c>
      <c r="AK615" s="69"/>
      <c r="AL615" s="69">
        <f t="shared" ref="AL615:AL616" si="1378">(AC615-AC614)/AC614</f>
        <v>0.12190221031480242</v>
      </c>
      <c r="AM615" s="69"/>
      <c r="AN615" s="69">
        <f t="shared" ref="AN615:AN616" si="1379">(AD615-AD614)/AD614</f>
        <v>3.896103896103896E-2</v>
      </c>
      <c r="AU615" t="s">
        <v>167</v>
      </c>
      <c r="BA615" t="s">
        <v>167</v>
      </c>
      <c r="BD615" s="152"/>
    </row>
    <row r="616" spans="24:56" x14ac:dyDescent="0.25">
      <c r="X616" t="s">
        <v>175</v>
      </c>
      <c r="Y616">
        <v>2009</v>
      </c>
      <c r="Z616" t="s">
        <v>211</v>
      </c>
      <c r="AA616">
        <v>19795</v>
      </c>
      <c r="AB616">
        <v>18957.2</v>
      </c>
      <c r="AC616">
        <v>3695</v>
      </c>
      <c r="AD616">
        <v>800</v>
      </c>
      <c r="AF616" s="71">
        <f>AA616-AA615</f>
        <v>-222</v>
      </c>
      <c r="AG616" s="71">
        <f t="shared" ref="AG616" si="1380">AB616-AB615</f>
        <v>-101.29999999999927</v>
      </c>
      <c r="AH616" s="71">
        <f t="shared" ref="AH616" si="1381">AC616-AC615</f>
        <v>345</v>
      </c>
      <c r="AI616" s="71">
        <f t="shared" ref="AI616" si="1382">AD616-AD615</f>
        <v>0</v>
      </c>
      <c r="AJ616" s="69">
        <f>(AA616-AA615)/AA615</f>
        <v>-1.1090573012939002E-2</v>
      </c>
      <c r="AK616" s="69">
        <f t="shared" ref="AK616" si="1383">(AB616-AB615)/AB615</f>
        <v>-5.3152136841828727E-3</v>
      </c>
      <c r="AL616" s="69">
        <f t="shared" si="1378"/>
        <v>0.10298507462686567</v>
      </c>
      <c r="AM616" s="69"/>
      <c r="AN616" s="69">
        <f t="shared" si="1379"/>
        <v>0</v>
      </c>
      <c r="AP616" s="56">
        <f>AK616/AJ616</f>
        <v>0.47925510052382236</v>
      </c>
      <c r="AQ616">
        <f>(AB616-AB615)/(AA616-AA615)</f>
        <v>0.45630630630630303</v>
      </c>
      <c r="AR616">
        <f>(AB616-AB615)/(AC616-AC615)</f>
        <v>-0.29362318840579499</v>
      </c>
      <c r="AU616" t="s">
        <v>167</v>
      </c>
      <c r="AV616">
        <v>0.47925510052382236</v>
      </c>
      <c r="AW616">
        <v>0.45630630630630303</v>
      </c>
      <c r="AX616">
        <v>-0.29362318840579499</v>
      </c>
      <c r="BA616" t="s">
        <v>167</v>
      </c>
      <c r="BB616">
        <v>0.47925510052382236</v>
      </c>
      <c r="BC616">
        <v>0.45630630630630303</v>
      </c>
      <c r="BD616" s="152">
        <f t="shared" si="1338"/>
        <v>-5.3152136841828727E-3</v>
      </c>
    </row>
    <row r="617" spans="24:56" x14ac:dyDescent="0.25">
      <c r="X617" t="s">
        <v>176</v>
      </c>
      <c r="Y617">
        <v>1989</v>
      </c>
      <c r="Z617" t="s">
        <v>211</v>
      </c>
      <c r="AF617" s="41"/>
      <c r="AG617" s="41"/>
      <c r="AH617" s="41"/>
      <c r="AI617" s="41"/>
      <c r="AP617" s="56"/>
      <c r="AR617" s="1"/>
      <c r="AS617" s="1"/>
      <c r="AU617" t="s">
        <v>168</v>
      </c>
      <c r="BA617" t="s">
        <v>168</v>
      </c>
    </row>
    <row r="618" spans="24:56" x14ac:dyDescent="0.25">
      <c r="X618" t="s">
        <v>176</v>
      </c>
      <c r="Y618">
        <v>1999</v>
      </c>
      <c r="Z618" t="s">
        <v>211</v>
      </c>
      <c r="AA618">
        <v>1282</v>
      </c>
      <c r="AB618">
        <v>953.4</v>
      </c>
      <c r="AC618">
        <v>45</v>
      </c>
      <c r="AD618">
        <v>649</v>
      </c>
      <c r="AF618" s="70"/>
      <c r="AG618" s="70"/>
      <c r="AH618" s="70"/>
      <c r="AI618" s="70"/>
      <c r="AJ618" s="69" t="e">
        <f t="shared" ref="AJ618:AJ619" si="1384">(AA618-AA617)/AA617</f>
        <v>#DIV/0!</v>
      </c>
      <c r="AK618" s="69"/>
      <c r="AL618" s="69" t="e">
        <f t="shared" ref="AL618:AL619" si="1385">(AC618-AC617)/AC617</f>
        <v>#DIV/0!</v>
      </c>
      <c r="AM618" s="69"/>
      <c r="AN618" s="69" t="e">
        <f t="shared" ref="AN618:AN619" si="1386">(AD618-AD617)/AD617</f>
        <v>#DIV/0!</v>
      </c>
      <c r="AP618" s="56"/>
      <c r="AU618" t="s">
        <v>168</v>
      </c>
      <c r="BA618" t="s">
        <v>168</v>
      </c>
      <c r="BD618" s="152"/>
    </row>
    <row r="619" spans="24:56" x14ac:dyDescent="0.25">
      <c r="X619" t="s">
        <v>176</v>
      </c>
      <c r="Y619">
        <v>2009</v>
      </c>
      <c r="Z619" t="s">
        <v>211</v>
      </c>
      <c r="AA619">
        <v>1013</v>
      </c>
      <c r="AB619">
        <v>993.4</v>
      </c>
      <c r="AC619">
        <v>35</v>
      </c>
      <c r="AD619">
        <v>558</v>
      </c>
      <c r="AF619" s="71">
        <f>AA619-AA618</f>
        <v>-269</v>
      </c>
      <c r="AG619" s="71">
        <f t="shared" ref="AG619" si="1387">AB619-AB618</f>
        <v>40</v>
      </c>
      <c r="AH619" s="71">
        <f t="shared" ref="AH619" si="1388">AC619-AC618</f>
        <v>-10</v>
      </c>
      <c r="AI619" s="71">
        <f t="shared" ref="AI619" si="1389">AD619-AD618</f>
        <v>-91</v>
      </c>
      <c r="AJ619" s="69">
        <f t="shared" si="1384"/>
        <v>-0.20982839313572543</v>
      </c>
      <c r="AK619" s="69">
        <f t="shared" ref="AK619" si="1390">(AB619-AB618)/AB618</f>
        <v>4.1955108034403187E-2</v>
      </c>
      <c r="AL619" s="69">
        <f t="shared" si="1385"/>
        <v>-0.22222222222222221</v>
      </c>
      <c r="AM619" s="69"/>
      <c r="AN619" s="69">
        <f t="shared" si="1386"/>
        <v>-0.14021571648690292</v>
      </c>
      <c r="AP619" s="56">
        <f t="shared" ref="AP619:AP622" si="1391">AK619/AJ619</f>
        <v>-0.19994962267696983</v>
      </c>
      <c r="AQ619">
        <f>(AB619-AB618)/(AA619-AA618)</f>
        <v>-0.14869888475836432</v>
      </c>
      <c r="AR619">
        <f>(AB619-AB618)/(AC619-AC618)</f>
        <v>-4</v>
      </c>
      <c r="AS619">
        <f>(AB619-AB618)/(AD619-AD618)</f>
        <v>-0.43956043956043955</v>
      </c>
      <c r="AU619" t="s">
        <v>168</v>
      </c>
      <c r="AV619">
        <v>-0.19994962267696983</v>
      </c>
      <c r="AW619">
        <v>-0.14869888475836432</v>
      </c>
      <c r="AX619">
        <v>-4</v>
      </c>
      <c r="AY619">
        <v>-0.43956043956043955</v>
      </c>
      <c r="BA619" t="s">
        <v>168</v>
      </c>
      <c r="BD619" s="152">
        <f t="shared" si="1338"/>
        <v>4.1955108034403187E-2</v>
      </c>
    </row>
    <row r="620" spans="24:56" x14ac:dyDescent="0.25">
      <c r="X620" t="s">
        <v>177</v>
      </c>
      <c r="Y620">
        <v>1989</v>
      </c>
      <c r="Z620" t="s">
        <v>211</v>
      </c>
      <c r="AA620">
        <v>305</v>
      </c>
      <c r="AC620">
        <v>55</v>
      </c>
      <c r="AD620">
        <v>150</v>
      </c>
      <c r="AF620" s="41"/>
      <c r="AG620" s="41"/>
      <c r="AH620" s="41"/>
      <c r="AI620" s="41"/>
      <c r="AP620" s="56"/>
      <c r="AQ620" s="1"/>
      <c r="AR620" s="1"/>
      <c r="AS620" s="1"/>
      <c r="AU620" t="s">
        <v>169</v>
      </c>
      <c r="BA620" t="s">
        <v>169</v>
      </c>
    </row>
    <row r="621" spans="24:56" x14ac:dyDescent="0.25">
      <c r="X621" t="s">
        <v>177</v>
      </c>
      <c r="Y621">
        <v>1999</v>
      </c>
      <c r="Z621" t="s">
        <v>211</v>
      </c>
      <c r="AA621">
        <v>337</v>
      </c>
      <c r="AB621">
        <v>865.2</v>
      </c>
      <c r="AC621">
        <v>67</v>
      </c>
      <c r="AD621">
        <v>150</v>
      </c>
      <c r="AF621" s="70"/>
      <c r="AG621" s="70"/>
      <c r="AH621" s="70"/>
      <c r="AI621" s="70"/>
      <c r="AJ621" s="69">
        <f>(AA621-AA620)/AA620</f>
        <v>0.10491803278688525</v>
      </c>
      <c r="AK621" s="69"/>
      <c r="AL621" s="69">
        <f t="shared" ref="AL621:AL622" si="1392">(AC621-AC620)/AC620</f>
        <v>0.21818181818181817</v>
      </c>
      <c r="AM621" s="69"/>
      <c r="AN621" s="69">
        <f t="shared" ref="AN621:AN622" si="1393">(AD621-AD620)/AD620</f>
        <v>0</v>
      </c>
      <c r="AP621" s="56"/>
      <c r="AU621" t="s">
        <v>169</v>
      </c>
      <c r="BA621" t="s">
        <v>169</v>
      </c>
      <c r="BD621" s="152"/>
    </row>
    <row r="622" spans="24:56" x14ac:dyDescent="0.25">
      <c r="X622" t="s">
        <v>177</v>
      </c>
      <c r="Y622">
        <v>2009</v>
      </c>
      <c r="Z622" t="s">
        <v>211</v>
      </c>
      <c r="AA622">
        <v>375</v>
      </c>
      <c r="AB622">
        <v>753.2</v>
      </c>
      <c r="AC622">
        <v>60</v>
      </c>
      <c r="AD622">
        <v>150</v>
      </c>
      <c r="AF622" s="71">
        <f>AA622-AA621</f>
        <v>38</v>
      </c>
      <c r="AG622" s="71">
        <f t="shared" ref="AG622" si="1394">AB622-AB621</f>
        <v>-112</v>
      </c>
      <c r="AH622" s="71">
        <f t="shared" ref="AH622" si="1395">AC622-AC621</f>
        <v>-7</v>
      </c>
      <c r="AI622" s="71">
        <f t="shared" ref="AI622" si="1396">AD622-AD621</f>
        <v>0</v>
      </c>
      <c r="AJ622" s="69">
        <f>(AA622-AA621)/AA621</f>
        <v>0.11275964391691394</v>
      </c>
      <c r="AK622" s="69">
        <f t="shared" ref="AK622" si="1397">(AB622-AB621)/AB621</f>
        <v>-0.12944983818770225</v>
      </c>
      <c r="AL622" s="69">
        <f t="shared" si="1392"/>
        <v>-0.1044776119402985</v>
      </c>
      <c r="AM622" s="69"/>
      <c r="AN622" s="69">
        <f t="shared" si="1393"/>
        <v>0</v>
      </c>
      <c r="AP622" s="56">
        <f t="shared" si="1391"/>
        <v>-1.14801567024357</v>
      </c>
      <c r="AQ622">
        <f>(AB622-AB621)/(AA622-AA621)</f>
        <v>-2.9473684210526314</v>
      </c>
      <c r="AR622">
        <f>(AB622-AB621)/(AC622-AC621)</f>
        <v>16</v>
      </c>
      <c r="AU622" t="s">
        <v>169</v>
      </c>
      <c r="AV622">
        <v>-1.14801567024357</v>
      </c>
      <c r="AW622">
        <v>-2.9473684210526314</v>
      </c>
      <c r="AX622">
        <v>16</v>
      </c>
      <c r="BA622" t="s">
        <v>169</v>
      </c>
      <c r="BB622">
        <v>-1.14801567024357</v>
      </c>
      <c r="BC622">
        <v>-2.9473684210526314</v>
      </c>
      <c r="BD622" s="152">
        <f t="shared" si="1338"/>
        <v>-0.12944983818770225</v>
      </c>
    </row>
    <row r="623" spans="24:56" x14ac:dyDescent="0.25">
      <c r="X623" t="s">
        <v>178</v>
      </c>
      <c r="Y623">
        <v>1989</v>
      </c>
      <c r="Z623" t="s">
        <v>211</v>
      </c>
      <c r="AA623">
        <v>3140</v>
      </c>
      <c r="AC623">
        <v>90</v>
      </c>
      <c r="AD623">
        <v>1000</v>
      </c>
      <c r="AF623" s="41"/>
      <c r="AG623" s="41"/>
      <c r="AH623" s="41"/>
      <c r="AI623" s="41"/>
      <c r="AP623" s="1"/>
      <c r="AR623" s="1"/>
      <c r="AS623" s="1"/>
      <c r="AU623" t="s">
        <v>170</v>
      </c>
      <c r="BA623" t="s">
        <v>170</v>
      </c>
    </row>
    <row r="624" spans="24:56" x14ac:dyDescent="0.25">
      <c r="X624" t="s">
        <v>178</v>
      </c>
      <c r="Y624">
        <v>1999</v>
      </c>
      <c r="Z624" t="s">
        <v>211</v>
      </c>
      <c r="AA624">
        <v>3630</v>
      </c>
      <c r="AB624">
        <v>505.9</v>
      </c>
      <c r="AC624">
        <v>120</v>
      </c>
      <c r="AD624">
        <v>1000</v>
      </c>
      <c r="AF624" s="70"/>
      <c r="AG624" s="70"/>
      <c r="AH624" s="70"/>
      <c r="AI624" s="70"/>
      <c r="AJ624" s="69">
        <f>(AA624-AA623)/AA623</f>
        <v>0.15605095541401273</v>
      </c>
      <c r="AK624" s="69"/>
      <c r="AL624" s="69">
        <f t="shared" ref="AL624:AL625" si="1398">(AC624-AC623)/AC623</f>
        <v>0.33333333333333331</v>
      </c>
      <c r="AM624" s="69"/>
      <c r="AN624" s="69">
        <f t="shared" ref="AN624:AN625" si="1399">(AD624-AD623)/AD623</f>
        <v>0</v>
      </c>
      <c r="AU624" t="s">
        <v>170</v>
      </c>
      <c r="BA624" t="s">
        <v>170</v>
      </c>
      <c r="BD624" s="152"/>
    </row>
    <row r="625" spans="24:56" x14ac:dyDescent="0.25">
      <c r="X625" t="s">
        <v>178</v>
      </c>
      <c r="Y625">
        <v>2009</v>
      </c>
      <c r="Z625" t="s">
        <v>211</v>
      </c>
      <c r="AA625">
        <v>3380</v>
      </c>
      <c r="AB625">
        <v>306.8</v>
      </c>
      <c r="AC625">
        <v>180</v>
      </c>
      <c r="AD625">
        <v>1000</v>
      </c>
      <c r="AF625" s="71">
        <f>AA625-AA624</f>
        <v>-250</v>
      </c>
      <c r="AG625" s="71">
        <f t="shared" ref="AG625" si="1400">AB625-AB624</f>
        <v>-199.09999999999997</v>
      </c>
      <c r="AH625" s="71">
        <f t="shared" ref="AH625" si="1401">AC625-AC624</f>
        <v>60</v>
      </c>
      <c r="AI625" s="71">
        <f t="shared" ref="AI625" si="1402">AD625-AD624</f>
        <v>0</v>
      </c>
      <c r="AJ625" s="69">
        <f>(AA625-AA624)/AA624</f>
        <v>-6.8870523415977963E-2</v>
      </c>
      <c r="AK625" s="69">
        <f t="shared" ref="AK625" si="1403">(AB625-AB624)/AB624</f>
        <v>-0.39355603874283451</v>
      </c>
      <c r="AL625" s="69">
        <f t="shared" si="1398"/>
        <v>0.5</v>
      </c>
      <c r="AM625" s="69"/>
      <c r="AN625" s="69">
        <f t="shared" si="1399"/>
        <v>0</v>
      </c>
      <c r="AP625" s="56">
        <f>AK625/AJ625</f>
        <v>5.7144336825459572</v>
      </c>
      <c r="AQ625">
        <f>(AB625-AB624)/(AA625-AA624)</f>
        <v>0.79639999999999989</v>
      </c>
      <c r="AR625">
        <f>(AB625-AB624)/(AC625-AC624)</f>
        <v>-3.3183333333333329</v>
      </c>
      <c r="AU625" t="s">
        <v>170</v>
      </c>
      <c r="AV625">
        <v>5.7144336825459572</v>
      </c>
      <c r="AW625">
        <v>0.79639999999999989</v>
      </c>
      <c r="AX625">
        <v>-3.3183333333333329</v>
      </c>
      <c r="BA625" t="s">
        <v>170</v>
      </c>
      <c r="BB625">
        <v>5.7144336825459572</v>
      </c>
      <c r="BC625">
        <v>0.79639999999999989</v>
      </c>
      <c r="BD625" s="152">
        <f t="shared" si="1338"/>
        <v>-0.39355603874283451</v>
      </c>
    </row>
    <row r="626" spans="24:56" x14ac:dyDescent="0.25">
      <c r="X626" t="s">
        <v>179</v>
      </c>
      <c r="Y626">
        <v>1989</v>
      </c>
      <c r="Z626" t="s">
        <v>211</v>
      </c>
      <c r="AA626">
        <v>0.5</v>
      </c>
      <c r="AC626">
        <v>0.5</v>
      </c>
      <c r="AF626" s="41"/>
      <c r="AG626" s="41"/>
      <c r="AH626" s="41"/>
      <c r="AI626" s="41"/>
      <c r="AP626" s="56"/>
      <c r="AR626" s="1"/>
      <c r="AS626" s="1"/>
      <c r="AU626" t="s">
        <v>258</v>
      </c>
      <c r="BA626" t="s">
        <v>258</v>
      </c>
    </row>
    <row r="627" spans="24:56" x14ac:dyDescent="0.25">
      <c r="X627" t="s">
        <v>179</v>
      </c>
      <c r="Y627">
        <v>1999</v>
      </c>
      <c r="Z627" t="s">
        <v>211</v>
      </c>
      <c r="AA627">
        <v>0.6</v>
      </c>
      <c r="AB627">
        <v>0</v>
      </c>
      <c r="AC627">
        <v>0.6</v>
      </c>
      <c r="AF627" s="70"/>
      <c r="AG627" s="70"/>
      <c r="AH627" s="70"/>
      <c r="AI627" s="70"/>
      <c r="AJ627" s="69">
        <f t="shared" ref="AJ627:AJ628" si="1404">(AA627-AA626)/AA626</f>
        <v>0.19999999999999996</v>
      </c>
      <c r="AK627" s="69"/>
      <c r="AL627" s="69">
        <f t="shared" ref="AL627:AL628" si="1405">(AC627-AC626)/AC626</f>
        <v>0.19999999999999996</v>
      </c>
      <c r="AM627" s="69"/>
      <c r="AN627" s="69" t="e">
        <f t="shared" ref="AN627:AN628" si="1406">(AD627-AD626)/AD626</f>
        <v>#DIV/0!</v>
      </c>
      <c r="AP627" s="56"/>
      <c r="AU627" t="s">
        <v>258</v>
      </c>
      <c r="BA627" t="s">
        <v>258</v>
      </c>
      <c r="BD627" s="152"/>
    </row>
    <row r="628" spans="24:56" x14ac:dyDescent="0.25">
      <c r="X628" t="s">
        <v>179</v>
      </c>
      <c r="Y628">
        <v>2009</v>
      </c>
      <c r="Z628" t="s">
        <v>211</v>
      </c>
      <c r="AA628">
        <v>0.6</v>
      </c>
      <c r="AB628">
        <v>0</v>
      </c>
      <c r="AC628">
        <v>0.6</v>
      </c>
      <c r="AF628" s="71">
        <f>AA628-AA627</f>
        <v>0</v>
      </c>
      <c r="AG628" s="71">
        <f t="shared" ref="AG628" si="1407">AB628-AB627</f>
        <v>0</v>
      </c>
      <c r="AH628" s="71">
        <f t="shared" ref="AH628" si="1408">AC628-AC627</f>
        <v>0</v>
      </c>
      <c r="AI628" s="71">
        <f t="shared" ref="AI628" si="1409">AD628-AD627</f>
        <v>0</v>
      </c>
      <c r="AJ628" s="69">
        <f t="shared" si="1404"/>
        <v>0</v>
      </c>
      <c r="AK628" s="69" t="e">
        <f t="shared" ref="AK628" si="1410">(AB628-AB627)/AB627</f>
        <v>#DIV/0!</v>
      </c>
      <c r="AL628" s="69">
        <f t="shared" si="1405"/>
        <v>0</v>
      </c>
      <c r="AM628" s="69"/>
      <c r="AN628" s="69" t="e">
        <f t="shared" si="1406"/>
        <v>#DIV/0!</v>
      </c>
      <c r="AP628" s="56"/>
      <c r="AU628" t="s">
        <v>258</v>
      </c>
      <c r="BA628" t="s">
        <v>258</v>
      </c>
      <c r="BD628" s="152"/>
    </row>
    <row r="629" spans="24:56" x14ac:dyDescent="0.25">
      <c r="X629" t="s">
        <v>180</v>
      </c>
      <c r="Y629">
        <v>1989</v>
      </c>
      <c r="Z629" t="s">
        <v>211</v>
      </c>
      <c r="AA629">
        <v>32</v>
      </c>
      <c r="AC629">
        <v>12</v>
      </c>
      <c r="AD629">
        <v>4</v>
      </c>
      <c r="AF629" s="41"/>
      <c r="AG629" s="41"/>
      <c r="AH629" s="41"/>
      <c r="AI629" s="41"/>
      <c r="AP629" s="56"/>
      <c r="AQ629" s="1"/>
      <c r="AR629" s="1"/>
      <c r="AS629" s="1"/>
      <c r="AU629" t="s">
        <v>259</v>
      </c>
      <c r="BA629" t="s">
        <v>259</v>
      </c>
    </row>
    <row r="630" spans="24:56" x14ac:dyDescent="0.25">
      <c r="X630" t="s">
        <v>180</v>
      </c>
      <c r="Y630">
        <v>1999</v>
      </c>
      <c r="Z630" t="s">
        <v>211</v>
      </c>
      <c r="AA630">
        <v>31</v>
      </c>
      <c r="AB630">
        <v>9</v>
      </c>
      <c r="AC630">
        <v>12</v>
      </c>
      <c r="AD630">
        <v>4</v>
      </c>
      <c r="AF630" s="70"/>
      <c r="AG630" s="70"/>
      <c r="AH630" s="70"/>
      <c r="AI630" s="70"/>
      <c r="AJ630" s="69">
        <f>(AA630-AA629)/AA629</f>
        <v>-3.125E-2</v>
      </c>
      <c r="AK630" s="69"/>
      <c r="AL630" s="69">
        <f t="shared" ref="AL630:AL631" si="1411">(AC630-AC629)/AC629</f>
        <v>0</v>
      </c>
      <c r="AM630" s="69"/>
      <c r="AN630" s="69">
        <f t="shared" ref="AN630:AN631" si="1412">(AD630-AD629)/AD629</f>
        <v>0</v>
      </c>
      <c r="AP630" s="56"/>
      <c r="AU630" t="s">
        <v>259</v>
      </c>
      <c r="BA630" t="s">
        <v>259</v>
      </c>
      <c r="BD630" s="152"/>
    </row>
    <row r="631" spans="24:56" x14ac:dyDescent="0.25">
      <c r="X631" t="s">
        <v>180</v>
      </c>
      <c r="Y631">
        <v>2009</v>
      </c>
      <c r="Z631" t="s">
        <v>211</v>
      </c>
      <c r="AA631">
        <v>31</v>
      </c>
      <c r="AB631">
        <v>9</v>
      </c>
      <c r="AC631">
        <v>11</v>
      </c>
      <c r="AD631">
        <v>4</v>
      </c>
      <c r="AF631" s="71">
        <f>AA631-AA630</f>
        <v>0</v>
      </c>
      <c r="AG631" s="71">
        <f t="shared" ref="AG631" si="1413">AB631-AB630</f>
        <v>0</v>
      </c>
      <c r="AH631" s="71">
        <f t="shared" ref="AH631" si="1414">AC631-AC630</f>
        <v>-1</v>
      </c>
      <c r="AI631" s="71">
        <f t="shared" ref="AI631" si="1415">AD631-AD630</f>
        <v>0</v>
      </c>
      <c r="AJ631" s="69">
        <f>(AA631-AA630)/AA630</f>
        <v>0</v>
      </c>
      <c r="AK631" s="69">
        <f t="shared" ref="AK631" si="1416">(AB631-AB630)/AB630</f>
        <v>0</v>
      </c>
      <c r="AL631" s="69">
        <f t="shared" si="1411"/>
        <v>-8.3333333333333329E-2</v>
      </c>
      <c r="AM631" s="69"/>
      <c r="AN631" s="69">
        <f t="shared" si="1412"/>
        <v>0</v>
      </c>
      <c r="AP631" s="56"/>
      <c r="AR631">
        <f>(AB631-AB630)/(AC631-AC630)</f>
        <v>0</v>
      </c>
      <c r="AU631" t="s">
        <v>259</v>
      </c>
      <c r="AX631">
        <v>0</v>
      </c>
      <c r="BA631" t="s">
        <v>259</v>
      </c>
      <c r="BD631" s="152">
        <f t="shared" si="1338"/>
        <v>0</v>
      </c>
    </row>
    <row r="632" spans="24:56" x14ac:dyDescent="0.25">
      <c r="X632" t="s">
        <v>262</v>
      </c>
      <c r="Y632">
        <v>1989</v>
      </c>
      <c r="Z632" t="s">
        <v>211</v>
      </c>
      <c r="AA632">
        <v>72</v>
      </c>
      <c r="AC632">
        <v>30</v>
      </c>
      <c r="AD632">
        <v>6</v>
      </c>
      <c r="AF632" s="41"/>
      <c r="AG632" s="41"/>
      <c r="AH632" s="41"/>
      <c r="AI632" s="41"/>
      <c r="AP632" s="56"/>
      <c r="AR632" s="1"/>
      <c r="AS632" s="1"/>
      <c r="AU632" t="s">
        <v>171</v>
      </c>
      <c r="BA632" t="s">
        <v>171</v>
      </c>
    </row>
    <row r="633" spans="24:56" x14ac:dyDescent="0.25">
      <c r="X633" t="s">
        <v>262</v>
      </c>
      <c r="Y633">
        <v>1999</v>
      </c>
      <c r="Z633" t="s">
        <v>211</v>
      </c>
      <c r="AA633">
        <v>67</v>
      </c>
      <c r="AB633">
        <v>234.31</v>
      </c>
      <c r="AC633">
        <v>25</v>
      </c>
      <c r="AD633">
        <v>7</v>
      </c>
      <c r="AF633" s="70"/>
      <c r="AG633" s="70"/>
      <c r="AH633" s="70"/>
      <c r="AI633" s="70"/>
      <c r="AJ633" s="69">
        <f>(AA633-AA632)/AA632</f>
        <v>-6.9444444444444448E-2</v>
      </c>
      <c r="AK633" s="69"/>
      <c r="AL633" s="69">
        <f t="shared" ref="AL633:AL634" si="1417">(AC633-AC632)/AC632</f>
        <v>-0.16666666666666666</v>
      </c>
      <c r="AM633" s="69"/>
      <c r="AN633" s="69">
        <f t="shared" ref="AN633:AN634" si="1418">(AD633-AD632)/AD632</f>
        <v>0.16666666666666666</v>
      </c>
      <c r="AP633" s="56"/>
      <c r="AU633" t="s">
        <v>171</v>
      </c>
      <c r="BA633" t="s">
        <v>171</v>
      </c>
      <c r="BD633" s="152"/>
    </row>
    <row r="634" spans="24:56" x14ac:dyDescent="0.25">
      <c r="X634" t="s">
        <v>262</v>
      </c>
      <c r="Y634">
        <v>2009</v>
      </c>
      <c r="Z634" t="s">
        <v>211</v>
      </c>
      <c r="AA634">
        <v>54</v>
      </c>
      <c r="AB634">
        <v>227.12</v>
      </c>
      <c r="AC634">
        <v>22</v>
      </c>
      <c r="AD634">
        <v>7</v>
      </c>
      <c r="AF634" s="71">
        <f>AA634-AA633</f>
        <v>-13</v>
      </c>
      <c r="AG634" s="71">
        <f t="shared" ref="AG634" si="1419">AB634-AB633</f>
        <v>-7.1899999999999977</v>
      </c>
      <c r="AH634" s="71">
        <f t="shared" ref="AH634" si="1420">AC634-AC633</f>
        <v>-3</v>
      </c>
      <c r="AI634" s="71">
        <f t="shared" ref="AI634" si="1421">AD634-AD633</f>
        <v>0</v>
      </c>
      <c r="AJ634" s="69">
        <f>(AA634-AA633)/AA633</f>
        <v>-0.19402985074626866</v>
      </c>
      <c r="AK634" s="69">
        <f t="shared" ref="AK634" si="1422">(AB634-AB633)/AB633</f>
        <v>-3.0685843540608587E-2</v>
      </c>
      <c r="AL634" s="69">
        <f t="shared" si="1417"/>
        <v>-0.12</v>
      </c>
      <c r="AM634" s="69"/>
      <c r="AN634" s="69">
        <f t="shared" si="1418"/>
        <v>0</v>
      </c>
      <c r="AP634" s="56">
        <f t="shared" ref="AP634" si="1423">AK634/AJ634</f>
        <v>0.15815011670929041</v>
      </c>
      <c r="AQ634">
        <f>(AB634-AB633)/(AA634-AA633)</f>
        <v>0.55307692307692291</v>
      </c>
      <c r="AR634">
        <f>(AB634-AB633)/(AC634-AC633)</f>
        <v>2.3966666666666661</v>
      </c>
      <c r="AU634" t="s">
        <v>171</v>
      </c>
      <c r="AV634">
        <v>0.15815011670929041</v>
      </c>
      <c r="AW634">
        <v>0.55307692307692291</v>
      </c>
      <c r="AX634">
        <v>2.3966666666666661</v>
      </c>
      <c r="BA634" t="s">
        <v>171</v>
      </c>
      <c r="BB634">
        <v>0.15815011670929041</v>
      </c>
      <c r="BC634">
        <v>0.55307692307692291</v>
      </c>
      <c r="BD634" s="152">
        <f t="shared" ref="BD634" si="1424">AK634</f>
        <v>-3.0685843540608587E-2</v>
      </c>
    </row>
    <row r="635" spans="24:56" x14ac:dyDescent="0.25">
      <c r="X635" t="s">
        <v>181</v>
      </c>
      <c r="Y635">
        <v>1989</v>
      </c>
      <c r="Z635" t="s">
        <v>211</v>
      </c>
      <c r="AA635">
        <v>8670</v>
      </c>
      <c r="AC635">
        <v>1967</v>
      </c>
      <c r="AD635">
        <v>3793</v>
      </c>
      <c r="AF635" s="41"/>
      <c r="AG635" s="41"/>
      <c r="AH635" s="41"/>
      <c r="AI635" s="41"/>
      <c r="AP635" s="1"/>
      <c r="AR635" s="1"/>
      <c r="AS635" s="1"/>
      <c r="AU635" t="s">
        <v>172</v>
      </c>
      <c r="BA635" t="s">
        <v>172</v>
      </c>
    </row>
    <row r="636" spans="24:56" x14ac:dyDescent="0.25">
      <c r="X636" t="s">
        <v>181</v>
      </c>
      <c r="Y636">
        <v>1999</v>
      </c>
      <c r="Z636" t="s">
        <v>211</v>
      </c>
      <c r="AA636">
        <v>9526</v>
      </c>
      <c r="AB636">
        <v>817.6</v>
      </c>
      <c r="AC636">
        <v>2105</v>
      </c>
      <c r="AD636">
        <v>4512</v>
      </c>
      <c r="AF636" s="70"/>
      <c r="AG636" s="70"/>
      <c r="AH636" s="70"/>
      <c r="AI636" s="70"/>
      <c r="AJ636" s="69">
        <f t="shared" ref="AJ636:AJ637" si="1425">(AA636-AA635)/AA635</f>
        <v>9.8731257208765855E-2</v>
      </c>
      <c r="AK636" s="69"/>
      <c r="AL636" s="69">
        <f t="shared" ref="AL636:AL637" si="1426">(AC636-AC635)/AC635</f>
        <v>7.0157600406710721E-2</v>
      </c>
      <c r="AM636" s="69"/>
      <c r="AN636" s="69">
        <f t="shared" ref="AN636:AN637" si="1427">(AD636-AD635)/AD635</f>
        <v>0.18955971526496176</v>
      </c>
      <c r="AU636" t="s">
        <v>172</v>
      </c>
      <c r="BA636" t="s">
        <v>172</v>
      </c>
      <c r="BD636" s="152"/>
    </row>
    <row r="637" spans="24:56" x14ac:dyDescent="0.25">
      <c r="X637" t="s">
        <v>181</v>
      </c>
      <c r="Y637">
        <v>2009</v>
      </c>
      <c r="Z637" t="s">
        <v>211</v>
      </c>
      <c r="AA637">
        <v>9789</v>
      </c>
      <c r="AB637">
        <v>940.4</v>
      </c>
      <c r="AC637">
        <v>2229</v>
      </c>
      <c r="AD637">
        <v>4853</v>
      </c>
      <c r="AF637" s="71">
        <f>AA637-AA636</f>
        <v>263</v>
      </c>
      <c r="AG637" s="71">
        <f t="shared" ref="AG637" si="1428">AB637-AB636</f>
        <v>122.79999999999995</v>
      </c>
      <c r="AH637" s="71">
        <f t="shared" ref="AH637" si="1429">AC637-AC636</f>
        <v>124</v>
      </c>
      <c r="AI637" s="71">
        <f t="shared" ref="AI637" si="1430">AD637-AD636</f>
        <v>341</v>
      </c>
      <c r="AJ637" s="69">
        <f t="shared" si="1425"/>
        <v>2.7608650010497584E-2</v>
      </c>
      <c r="AK637" s="69">
        <f t="shared" ref="AK637" si="1431">(AB637-AB636)/AB636</f>
        <v>0.15019569471624261</v>
      </c>
      <c r="AL637" s="69">
        <f t="shared" si="1426"/>
        <v>5.8907363420427551E-2</v>
      </c>
      <c r="AM637" s="69"/>
      <c r="AN637" s="69">
        <f t="shared" si="1427"/>
        <v>7.5576241134751768E-2</v>
      </c>
      <c r="AP637" s="56">
        <f>AK637/AJ637</f>
        <v>5.4401680147031453</v>
      </c>
      <c r="AQ637">
        <f>(AB637-AB636)/(AA637-AA636)</f>
        <v>0.46692015209125459</v>
      </c>
      <c r="AR637">
        <f>(AB637-AB636)/(AC637-AC636)</f>
        <v>0.99032258064516088</v>
      </c>
      <c r="AS637">
        <f>(AB637-AB636)/(AD637-AD636)</f>
        <v>0.3601173020527858</v>
      </c>
      <c r="AU637" t="s">
        <v>172</v>
      </c>
      <c r="AV637">
        <v>5.4401680147031453</v>
      </c>
      <c r="AW637">
        <v>0.46692015209125459</v>
      </c>
      <c r="AX637">
        <v>0.99032258064516088</v>
      </c>
      <c r="AY637">
        <v>0.3601173020527858</v>
      </c>
      <c r="BA637" t="s">
        <v>172</v>
      </c>
      <c r="BD637" s="152">
        <f t="shared" ref="BD637" si="1432">AK637</f>
        <v>0.15019569471624261</v>
      </c>
    </row>
    <row r="638" spans="24:56" x14ac:dyDescent="0.25">
      <c r="X638" t="s">
        <v>263</v>
      </c>
      <c r="Y638">
        <v>1989</v>
      </c>
      <c r="Z638" t="s">
        <v>211</v>
      </c>
      <c r="AA638">
        <v>39897</v>
      </c>
      <c r="AC638">
        <v>3017</v>
      </c>
      <c r="AD638">
        <v>12000</v>
      </c>
      <c r="AF638" s="41"/>
      <c r="AG638" s="41"/>
      <c r="AH638" s="41"/>
      <c r="AI638" s="41"/>
      <c r="AP638" s="56"/>
      <c r="AR638" s="1"/>
      <c r="AS638" s="1"/>
      <c r="AU638" t="s">
        <v>173</v>
      </c>
      <c r="BA638" t="s">
        <v>173</v>
      </c>
    </row>
    <row r="639" spans="24:56" x14ac:dyDescent="0.25">
      <c r="X639" t="s">
        <v>263</v>
      </c>
      <c r="Y639">
        <v>1999</v>
      </c>
      <c r="Z639" t="s">
        <v>211</v>
      </c>
      <c r="AA639">
        <v>40302</v>
      </c>
      <c r="AB639">
        <v>10099.4</v>
      </c>
      <c r="AC639">
        <v>2523</v>
      </c>
      <c r="AD639">
        <v>13500</v>
      </c>
      <c r="AF639" s="70"/>
      <c r="AG639" s="70"/>
      <c r="AH639" s="70"/>
      <c r="AI639" s="70"/>
      <c r="AJ639" s="69">
        <f t="shared" ref="AJ639:AJ640" si="1433">(AA639-AA638)/AA638</f>
        <v>1.0151139183397249E-2</v>
      </c>
      <c r="AK639" s="69"/>
      <c r="AL639" s="69">
        <f t="shared" ref="AL639:AL640" si="1434">(AC639-AC638)/AC638</f>
        <v>-0.16373881339078555</v>
      </c>
      <c r="AM639" s="69"/>
      <c r="AN639" s="69"/>
      <c r="AP639" s="56"/>
      <c r="AU639" t="s">
        <v>173</v>
      </c>
      <c r="BA639" t="s">
        <v>173</v>
      </c>
      <c r="BD639" s="152"/>
    </row>
    <row r="640" spans="24:56" x14ac:dyDescent="0.25">
      <c r="X640" t="s">
        <v>263</v>
      </c>
      <c r="Y640">
        <v>2009</v>
      </c>
      <c r="Z640" t="s">
        <v>211</v>
      </c>
      <c r="AA640">
        <v>38911</v>
      </c>
      <c r="AB640">
        <v>11215.2</v>
      </c>
      <c r="AC640">
        <v>2943</v>
      </c>
      <c r="AD640">
        <v>14617</v>
      </c>
      <c r="AF640" s="71">
        <f>AA640-AA639</f>
        <v>-1391</v>
      </c>
      <c r="AG640" s="71">
        <f t="shared" ref="AG640" si="1435">AB640-AB639</f>
        <v>1115.8000000000011</v>
      </c>
      <c r="AH640" s="71">
        <f t="shared" ref="AH640" si="1436">AC640-AC639</f>
        <v>420</v>
      </c>
      <c r="AI640" s="71">
        <f t="shared" ref="AI640" si="1437">AD640-AD639</f>
        <v>1117</v>
      </c>
      <c r="AJ640" s="69">
        <f t="shared" si="1433"/>
        <v>-3.4514416158007044E-2</v>
      </c>
      <c r="AK640" s="69">
        <f t="shared" ref="AK640" si="1438">(AB640-AB639)/AB639</f>
        <v>0.11048181080064173</v>
      </c>
      <c r="AL640" s="69">
        <f t="shared" si="1434"/>
        <v>0.16646848989298454</v>
      </c>
      <c r="AM640" s="69"/>
      <c r="AN640" s="69"/>
      <c r="AP640" s="56">
        <f t="shared" ref="AP640:AP652" si="1439">AK640/AJ640</f>
        <v>-3.201033744707019</v>
      </c>
      <c r="AQ640">
        <f>(AB640-AB639)/(AA640-AA639)</f>
        <v>-0.80215672178289077</v>
      </c>
      <c r="AR640">
        <f>(AB640-AB639)/(AC640-AC639)</f>
        <v>2.6566666666666694</v>
      </c>
      <c r="AS640">
        <f>(AB640-AB639)/(AD640-AD639)</f>
        <v>0.99892569382274043</v>
      </c>
      <c r="AU640" t="s">
        <v>173</v>
      </c>
      <c r="AV640">
        <v>-3.201033744707019</v>
      </c>
      <c r="AW640">
        <v>-0.80215672178289077</v>
      </c>
      <c r="AX640">
        <v>2.6566666666666694</v>
      </c>
      <c r="AY640">
        <v>0.99892569382274043</v>
      </c>
      <c r="BA640" t="s">
        <v>173</v>
      </c>
      <c r="BD640" s="152">
        <f t="shared" ref="BD640" si="1440">AK640</f>
        <v>0.11048181080064173</v>
      </c>
    </row>
    <row r="641" spans="24:56" x14ac:dyDescent="0.25">
      <c r="X641" t="s">
        <v>182</v>
      </c>
      <c r="Y641">
        <v>1989</v>
      </c>
      <c r="Z641" t="s">
        <v>211</v>
      </c>
      <c r="AF641" s="41"/>
      <c r="AG641" s="41"/>
      <c r="AH641" s="41"/>
      <c r="AI641" s="41"/>
      <c r="AP641" s="56"/>
      <c r="AQ641" s="1"/>
      <c r="AR641" s="1"/>
      <c r="AS641" s="1"/>
      <c r="AU641" t="s">
        <v>174</v>
      </c>
      <c r="BA641" t="s">
        <v>174</v>
      </c>
    </row>
    <row r="642" spans="24:56" x14ac:dyDescent="0.25">
      <c r="X642" t="s">
        <v>182</v>
      </c>
      <c r="Y642">
        <v>1999</v>
      </c>
      <c r="Z642" t="s">
        <v>211</v>
      </c>
      <c r="AA642">
        <v>32385</v>
      </c>
      <c r="AB642">
        <v>4127</v>
      </c>
      <c r="AC642">
        <v>65</v>
      </c>
      <c r="AD642">
        <v>30700</v>
      </c>
      <c r="AF642" s="70"/>
      <c r="AG642" s="70"/>
      <c r="AH642" s="70"/>
      <c r="AI642" s="70"/>
      <c r="AJ642" s="69" t="e">
        <f t="shared" ref="AJ642:AJ643" si="1441">(AA642-AA641)/AA641</f>
        <v>#DIV/0!</v>
      </c>
      <c r="AK642" s="69"/>
      <c r="AL642" s="69"/>
      <c r="AM642" s="69"/>
      <c r="AN642" s="69" t="e">
        <f t="shared" ref="AN642:AN643" si="1442">(AD642-AD641)/AD641</f>
        <v>#DIV/0!</v>
      </c>
      <c r="AP642" s="56"/>
      <c r="AU642" t="s">
        <v>174</v>
      </c>
      <c r="BA642" t="s">
        <v>174</v>
      </c>
      <c r="BD642" s="152"/>
    </row>
    <row r="643" spans="24:56" x14ac:dyDescent="0.25">
      <c r="X643" t="s">
        <v>182</v>
      </c>
      <c r="Y643">
        <v>2009</v>
      </c>
      <c r="Z643" t="s">
        <v>211</v>
      </c>
      <c r="AA643">
        <v>32610</v>
      </c>
      <c r="AB643">
        <v>4127</v>
      </c>
      <c r="AC643">
        <v>60</v>
      </c>
      <c r="AD643">
        <v>30700</v>
      </c>
      <c r="AF643" s="71">
        <f>AA643-AA642</f>
        <v>225</v>
      </c>
      <c r="AG643" s="71">
        <f t="shared" ref="AG643" si="1443">AB643-AB642</f>
        <v>0</v>
      </c>
      <c r="AH643" s="71">
        <f t="shared" ref="AH643" si="1444">AC643-AC642</f>
        <v>-5</v>
      </c>
      <c r="AI643" s="71">
        <f t="shared" ref="AI643" si="1445">AD643-AD642</f>
        <v>0</v>
      </c>
      <c r="AJ643" s="69">
        <f t="shared" si="1441"/>
        <v>6.9476609541454376E-3</v>
      </c>
      <c r="AK643" s="69">
        <f t="shared" ref="AK643" si="1446">(AB643-AB642)/AB642</f>
        <v>0</v>
      </c>
      <c r="AL643" s="69"/>
      <c r="AM643" s="69"/>
      <c r="AN643" s="69">
        <f t="shared" si="1442"/>
        <v>0</v>
      </c>
      <c r="AP643" s="56">
        <f t="shared" si="1439"/>
        <v>0</v>
      </c>
      <c r="AQ643">
        <f>(AB643-AB642)/(AA643-AA642)</f>
        <v>0</v>
      </c>
      <c r="AR643">
        <f>(AB643-AB642)/(AC643-AC642)</f>
        <v>0</v>
      </c>
      <c r="AU643" t="s">
        <v>174</v>
      </c>
      <c r="AX643">
        <v>0</v>
      </c>
      <c r="BA643" t="s">
        <v>174</v>
      </c>
      <c r="BD643" s="152">
        <f t="shared" ref="BD643" si="1447">AK643</f>
        <v>0</v>
      </c>
    </row>
    <row r="644" spans="24:56" x14ac:dyDescent="0.25">
      <c r="X644" t="s">
        <v>183</v>
      </c>
      <c r="Y644">
        <v>1989</v>
      </c>
      <c r="Z644" t="s">
        <v>211</v>
      </c>
      <c r="AA644">
        <v>1</v>
      </c>
      <c r="AF644" s="41"/>
      <c r="AG644" s="41"/>
      <c r="AH644" s="41"/>
      <c r="AI644" s="41"/>
      <c r="AP644" s="1"/>
      <c r="AR644" s="1"/>
      <c r="AS644" s="1"/>
      <c r="AU644" t="s">
        <v>260</v>
      </c>
      <c r="BA644" t="s">
        <v>260</v>
      </c>
    </row>
    <row r="645" spans="24:56" x14ac:dyDescent="0.25">
      <c r="X645" t="s">
        <v>183</v>
      </c>
      <c r="Y645">
        <v>1999</v>
      </c>
      <c r="Z645" t="s">
        <v>211</v>
      </c>
      <c r="AA645">
        <v>1</v>
      </c>
      <c r="AB645">
        <v>34.4</v>
      </c>
      <c r="AF645" s="70"/>
      <c r="AG645" s="70"/>
      <c r="AH645" s="70"/>
      <c r="AI645" s="70"/>
      <c r="AJ645" s="69">
        <f t="shared" ref="AJ645:AJ646" si="1448">(AA645-AA644)/AA644</f>
        <v>0</v>
      </c>
      <c r="AK645" s="69"/>
      <c r="AL645" s="69" t="e">
        <f t="shared" ref="AL645:AL646" si="1449">(AC645-AC644)/AC644</f>
        <v>#DIV/0!</v>
      </c>
      <c r="AM645" s="69"/>
      <c r="AN645" s="69" t="e">
        <f t="shared" ref="AN645:AN646" si="1450">(AD645-AD644)/AD644</f>
        <v>#DIV/0!</v>
      </c>
      <c r="AU645" t="s">
        <v>260</v>
      </c>
      <c r="BA645" t="s">
        <v>260</v>
      </c>
      <c r="BD645" s="152"/>
    </row>
    <row r="646" spans="24:56" x14ac:dyDescent="0.25">
      <c r="X646" t="s">
        <v>183</v>
      </c>
      <c r="Y646">
        <v>2009</v>
      </c>
      <c r="Z646" t="s">
        <v>211</v>
      </c>
      <c r="AA646">
        <v>1</v>
      </c>
      <c r="AB646">
        <v>34.4</v>
      </c>
      <c r="AF646" s="71">
        <f>AA646-AA645</f>
        <v>0</v>
      </c>
      <c r="AG646" s="71">
        <f t="shared" ref="AG646" si="1451">AB646-AB645</f>
        <v>0</v>
      </c>
      <c r="AH646" s="71">
        <f t="shared" ref="AH646" si="1452">AC646-AC645</f>
        <v>0</v>
      </c>
      <c r="AI646" s="71">
        <f t="shared" ref="AI646" si="1453">AD646-AD645</f>
        <v>0</v>
      </c>
      <c r="AJ646" s="69">
        <f t="shared" si="1448"/>
        <v>0</v>
      </c>
      <c r="AK646" s="69">
        <f t="shared" ref="AK646" si="1454">(AB646-AB645)/AB645</f>
        <v>0</v>
      </c>
      <c r="AL646" s="69" t="e">
        <f t="shared" si="1449"/>
        <v>#DIV/0!</v>
      </c>
      <c r="AM646" s="69"/>
      <c r="AN646" s="69" t="e">
        <f t="shared" si="1450"/>
        <v>#DIV/0!</v>
      </c>
      <c r="AP646" s="56"/>
      <c r="AU646" t="s">
        <v>260</v>
      </c>
      <c r="BA646" t="s">
        <v>260</v>
      </c>
      <c r="BD646" s="152">
        <f t="shared" ref="BD646" si="1455">AK646</f>
        <v>0</v>
      </c>
    </row>
    <row r="647" spans="24:56" x14ac:dyDescent="0.25">
      <c r="X647" t="s">
        <v>184</v>
      </c>
      <c r="Y647">
        <v>1989</v>
      </c>
      <c r="Z647" t="s">
        <v>211</v>
      </c>
      <c r="AA647">
        <v>2</v>
      </c>
      <c r="AC647">
        <v>2</v>
      </c>
      <c r="AF647" s="41"/>
      <c r="AG647" s="41"/>
      <c r="AH647" s="41"/>
      <c r="AI647" s="41"/>
      <c r="AP647" s="56"/>
      <c r="AR647" s="1"/>
      <c r="AS647" s="1"/>
      <c r="AU647" t="s">
        <v>261</v>
      </c>
      <c r="BA647" t="s">
        <v>261</v>
      </c>
    </row>
    <row r="648" spans="24:56" x14ac:dyDescent="0.25">
      <c r="X648" t="s">
        <v>184</v>
      </c>
      <c r="Y648">
        <v>1999</v>
      </c>
      <c r="Z648" t="s">
        <v>211</v>
      </c>
      <c r="AA648">
        <v>2</v>
      </c>
      <c r="AB648">
        <v>1</v>
      </c>
      <c r="AC648">
        <v>2</v>
      </c>
      <c r="AF648" s="70"/>
      <c r="AG648" s="70"/>
      <c r="AH648" s="70"/>
      <c r="AI648" s="70"/>
      <c r="AJ648" s="69">
        <f>(AA648-AA647)/AA647</f>
        <v>0</v>
      </c>
      <c r="AK648" s="69"/>
      <c r="AL648" s="69">
        <f t="shared" ref="AL648:AL649" si="1456">(AC648-AC647)/AC647</f>
        <v>0</v>
      </c>
      <c r="AM648" s="69"/>
      <c r="AN648" s="69" t="e">
        <f t="shared" ref="AN648:AN649" si="1457">(AD648-AD647)/AD647</f>
        <v>#DIV/0!</v>
      </c>
      <c r="AP648" s="56"/>
      <c r="AU648" t="s">
        <v>261</v>
      </c>
      <c r="BA648" t="s">
        <v>261</v>
      </c>
      <c r="BD648" s="152"/>
    </row>
    <row r="649" spans="24:56" x14ac:dyDescent="0.25">
      <c r="X649" t="s">
        <v>184</v>
      </c>
      <c r="Y649">
        <v>2009</v>
      </c>
      <c r="Z649" t="s">
        <v>211</v>
      </c>
      <c r="AA649">
        <v>1.8</v>
      </c>
      <c r="AB649">
        <v>1</v>
      </c>
      <c r="AC649">
        <v>1.8</v>
      </c>
      <c r="AF649" s="71">
        <f>AA649-AA648</f>
        <v>-0.19999999999999996</v>
      </c>
      <c r="AG649" s="71">
        <f t="shared" ref="AG649" si="1458">AB649-AB648</f>
        <v>0</v>
      </c>
      <c r="AH649" s="71">
        <f t="shared" ref="AH649" si="1459">AC649-AC648</f>
        <v>-0.19999999999999996</v>
      </c>
      <c r="AI649" s="71">
        <f t="shared" ref="AI649" si="1460">AD649-AD648</f>
        <v>0</v>
      </c>
      <c r="AJ649" s="69">
        <f>(AA649-AA648)/AA648</f>
        <v>-9.9999999999999978E-2</v>
      </c>
      <c r="AK649" s="69">
        <f t="shared" ref="AK649" si="1461">(AB649-AB648)/AB648</f>
        <v>0</v>
      </c>
      <c r="AL649" s="69">
        <f t="shared" si="1456"/>
        <v>-9.9999999999999978E-2</v>
      </c>
      <c r="AM649" s="69"/>
      <c r="AN649" s="69" t="e">
        <f t="shared" si="1457"/>
        <v>#DIV/0!</v>
      </c>
      <c r="AP649" s="56">
        <f t="shared" si="1439"/>
        <v>0</v>
      </c>
      <c r="AQ649">
        <f>(AB649-AB648)/(AA649-AA648)</f>
        <v>0</v>
      </c>
      <c r="AR649">
        <f>(AB649-AB648)/(AC649-AC648)</f>
        <v>0</v>
      </c>
      <c r="AU649" t="s">
        <v>261</v>
      </c>
      <c r="AX649">
        <v>0</v>
      </c>
      <c r="BA649" t="s">
        <v>261</v>
      </c>
      <c r="BD649" s="152">
        <f t="shared" ref="BD649:BD706" si="1462">AK649</f>
        <v>0</v>
      </c>
    </row>
    <row r="650" spans="24:56" x14ac:dyDescent="0.25">
      <c r="X650" t="s">
        <v>185</v>
      </c>
      <c r="Y650">
        <v>1989</v>
      </c>
      <c r="Z650" t="s">
        <v>211</v>
      </c>
      <c r="AA650">
        <v>11862</v>
      </c>
      <c r="AC650">
        <v>1750</v>
      </c>
      <c r="AD650">
        <v>5112</v>
      </c>
      <c r="AF650" s="41"/>
      <c r="AG650" s="41"/>
      <c r="AH650" s="41"/>
      <c r="AI650" s="41"/>
      <c r="AP650" s="56"/>
      <c r="AQ650" s="1"/>
      <c r="AR650" s="1"/>
      <c r="AS650" s="1"/>
      <c r="AU650" t="s">
        <v>175</v>
      </c>
      <c r="BA650" t="s">
        <v>175</v>
      </c>
    </row>
    <row r="651" spans="24:56" x14ac:dyDescent="0.25">
      <c r="X651" t="s">
        <v>185</v>
      </c>
      <c r="Y651">
        <v>1999</v>
      </c>
      <c r="Z651" t="s">
        <v>211</v>
      </c>
      <c r="AA651">
        <v>12262</v>
      </c>
      <c r="AB651">
        <v>3957.2</v>
      </c>
      <c r="AC651">
        <v>2050</v>
      </c>
      <c r="AD651">
        <v>5112</v>
      </c>
      <c r="AF651" s="70"/>
      <c r="AG651" s="70"/>
      <c r="AH651" s="70"/>
      <c r="AI651" s="70"/>
      <c r="AJ651" s="69">
        <f>(AA651-AA650)/AA650</f>
        <v>3.3721126285617943E-2</v>
      </c>
      <c r="AK651" s="69"/>
      <c r="AL651" s="69">
        <f t="shared" ref="AL651:AL652" si="1463">(AC651-AC650)/AC650</f>
        <v>0.17142857142857143</v>
      </c>
      <c r="AM651" s="69"/>
      <c r="AN651" s="69">
        <f t="shared" ref="AN651:AN652" si="1464">(AD651-AD650)/AD650</f>
        <v>0</v>
      </c>
      <c r="AP651" s="56"/>
      <c r="AU651" t="s">
        <v>175</v>
      </c>
      <c r="BA651" t="s">
        <v>175</v>
      </c>
      <c r="BD651" s="152"/>
    </row>
    <row r="652" spans="24:56" x14ac:dyDescent="0.25">
      <c r="X652" t="s">
        <v>185</v>
      </c>
      <c r="Y652">
        <v>2009</v>
      </c>
      <c r="Z652" t="s">
        <v>211</v>
      </c>
      <c r="AA652">
        <v>13962</v>
      </c>
      <c r="AB652">
        <v>3076.2</v>
      </c>
      <c r="AC652">
        <v>2250</v>
      </c>
      <c r="AD652">
        <v>5112</v>
      </c>
      <c r="AF652" s="71">
        <f>AA652-AA651</f>
        <v>1700</v>
      </c>
      <c r="AG652" s="71">
        <f t="shared" ref="AG652" si="1465">AB652-AB651</f>
        <v>-881</v>
      </c>
      <c r="AH652" s="71">
        <f t="shared" ref="AH652" si="1466">AC652-AC651</f>
        <v>200</v>
      </c>
      <c r="AI652" s="71">
        <f t="shared" ref="AI652" si="1467">AD652-AD651</f>
        <v>0</v>
      </c>
      <c r="AJ652" s="69">
        <f>(AA652-AA651)/AA651</f>
        <v>0.13863969988582614</v>
      </c>
      <c r="AK652" s="69">
        <f t="shared" ref="AK652" si="1468">(AB652-AB651)/AB651</f>
        <v>-0.22263216415647427</v>
      </c>
      <c r="AL652" s="69">
        <f t="shared" si="1463"/>
        <v>9.7560975609756101E-2</v>
      </c>
      <c r="AM652" s="69"/>
      <c r="AN652" s="69">
        <f t="shared" si="1464"/>
        <v>0</v>
      </c>
      <c r="AP652" s="56">
        <f t="shared" si="1439"/>
        <v>-1.6058327040509925</v>
      </c>
      <c r="AQ652">
        <f>(AB652-AB651)/(AA652-AA651)</f>
        <v>-0.51823529411764702</v>
      </c>
      <c r="AR652">
        <f>(AB652-AB651)/(AC652-AC651)</f>
        <v>-4.4050000000000002</v>
      </c>
      <c r="AU652" t="s">
        <v>175</v>
      </c>
      <c r="AV652">
        <v>-1.6058327040509925</v>
      </c>
      <c r="AW652">
        <v>-0.51823529411764702</v>
      </c>
      <c r="AX652">
        <v>-4.4050000000000002</v>
      </c>
      <c r="BA652" t="s">
        <v>175</v>
      </c>
      <c r="BB652">
        <v>-1.6058327040509925</v>
      </c>
      <c r="BC652">
        <v>-0.51823529411764702</v>
      </c>
      <c r="BD652" s="152">
        <f t="shared" si="1462"/>
        <v>-0.22263216415647427</v>
      </c>
    </row>
    <row r="653" spans="24:56" x14ac:dyDescent="0.25">
      <c r="X653" t="s">
        <v>264</v>
      </c>
      <c r="Y653">
        <v>1989</v>
      </c>
      <c r="Z653" t="s">
        <v>211</v>
      </c>
      <c r="AF653" s="41"/>
      <c r="AG653" s="41"/>
      <c r="AH653" s="41"/>
      <c r="AI653" s="41"/>
      <c r="AP653" s="1"/>
      <c r="AR653" s="1"/>
      <c r="AS653" s="1"/>
      <c r="AU653" t="s">
        <v>176</v>
      </c>
      <c r="BA653" t="s">
        <v>176</v>
      </c>
    </row>
    <row r="654" spans="24:56" x14ac:dyDescent="0.25">
      <c r="X654" t="s">
        <v>264</v>
      </c>
      <c r="Y654">
        <v>1999</v>
      </c>
      <c r="Z654" t="s">
        <v>211</v>
      </c>
      <c r="AA654">
        <v>41453</v>
      </c>
      <c r="AB654">
        <v>9486.4</v>
      </c>
      <c r="AC654">
        <v>945</v>
      </c>
      <c r="AD654">
        <v>7838</v>
      </c>
      <c r="AF654" s="70"/>
      <c r="AG654" s="70"/>
      <c r="AH654" s="70"/>
      <c r="AI654" s="70"/>
      <c r="AJ654" s="69" t="e">
        <f t="shared" ref="AJ654:AJ655" si="1469">(AA654-AA653)/AA653</f>
        <v>#DIV/0!</v>
      </c>
      <c r="AK654" s="69"/>
      <c r="AL654" s="69" t="e">
        <f t="shared" ref="AL654:AL655" si="1470">(AC654-AC653)/AC653</f>
        <v>#DIV/0!</v>
      </c>
      <c r="AM654" s="69"/>
      <c r="AN654" s="69" t="e">
        <f t="shared" ref="AN654:AN655" si="1471">(AD654-AD653)/AD653</f>
        <v>#DIV/0!</v>
      </c>
      <c r="AU654" t="s">
        <v>176</v>
      </c>
      <c r="BA654" t="s">
        <v>176</v>
      </c>
      <c r="BD654" s="152"/>
    </row>
    <row r="655" spans="24:56" x14ac:dyDescent="0.25">
      <c r="X655" t="s">
        <v>264</v>
      </c>
      <c r="Y655">
        <v>2009</v>
      </c>
      <c r="Z655" t="s">
        <v>211</v>
      </c>
      <c r="AA655">
        <v>41276</v>
      </c>
      <c r="AB655">
        <v>9679</v>
      </c>
      <c r="AC655">
        <v>898</v>
      </c>
      <c r="AD655">
        <v>7900</v>
      </c>
      <c r="AF655" s="71">
        <f>AA655-AA654</f>
        <v>-177</v>
      </c>
      <c r="AG655" s="71">
        <f t="shared" ref="AG655" si="1472">AB655-AB654</f>
        <v>192.60000000000036</v>
      </c>
      <c r="AH655" s="71">
        <f t="shared" ref="AH655" si="1473">AC655-AC654</f>
        <v>-47</v>
      </c>
      <c r="AI655" s="71">
        <f t="shared" ref="AI655" si="1474">AD655-AD654</f>
        <v>62</v>
      </c>
      <c r="AJ655" s="69">
        <f t="shared" si="1469"/>
        <v>-4.2698960268255613E-3</v>
      </c>
      <c r="AK655" s="69">
        <f t="shared" ref="AK655" si="1475">(AB655-AB654)/AB654</f>
        <v>2.0302749198853134E-2</v>
      </c>
      <c r="AL655" s="69">
        <f t="shared" si="1470"/>
        <v>-4.9735449735449737E-2</v>
      </c>
      <c r="AM655" s="69"/>
      <c r="AN655" s="69">
        <f t="shared" si="1471"/>
        <v>7.9101811686654762E-3</v>
      </c>
      <c r="AP655" s="56">
        <f>AK655/AJ655</f>
        <v>-4.7548579804523108</v>
      </c>
      <c r="AQ655">
        <f>(AB655-AB654)/(AA655-AA654)</f>
        <v>-1.0881355932203411</v>
      </c>
      <c r="AR655">
        <f>(AB655-AB654)/(AC655-AC654)</f>
        <v>-4.0978723404255399</v>
      </c>
      <c r="AS655">
        <f>(AB655-AB654)/(AD655-AD654)</f>
        <v>3.1064516129032316</v>
      </c>
      <c r="AU655" t="s">
        <v>176</v>
      </c>
      <c r="BA655" t="s">
        <v>176</v>
      </c>
      <c r="BD655" s="152">
        <f t="shared" si="1462"/>
        <v>2.0302749198853134E-2</v>
      </c>
    </row>
    <row r="656" spans="24:56" x14ac:dyDescent="0.25">
      <c r="X656" t="s">
        <v>265</v>
      </c>
      <c r="Y656">
        <v>1989</v>
      </c>
      <c r="Z656" t="s">
        <v>211</v>
      </c>
      <c r="AA656">
        <v>239</v>
      </c>
      <c r="AC656">
        <v>10</v>
      </c>
      <c r="AD656">
        <v>200</v>
      </c>
      <c r="AF656" s="41"/>
      <c r="AG656" s="41"/>
      <c r="AH656" s="41"/>
      <c r="AI656" s="41"/>
      <c r="AP656" s="56"/>
      <c r="AR656" s="1"/>
      <c r="AS656" s="1"/>
      <c r="AU656" t="s">
        <v>177</v>
      </c>
      <c r="BA656" t="s">
        <v>177</v>
      </c>
    </row>
    <row r="657" spans="24:56" x14ac:dyDescent="0.25">
      <c r="X657" t="s">
        <v>265</v>
      </c>
      <c r="Y657">
        <v>1999</v>
      </c>
      <c r="Z657" t="s">
        <v>211</v>
      </c>
      <c r="AA657">
        <v>521</v>
      </c>
      <c r="AB657">
        <v>303.5</v>
      </c>
      <c r="AC657">
        <v>173</v>
      </c>
      <c r="AD657">
        <v>305</v>
      </c>
      <c r="AF657" s="70"/>
      <c r="AG657" s="70"/>
      <c r="AH657" s="70"/>
      <c r="AI657" s="70"/>
      <c r="AJ657" s="69">
        <f>(AA657-AA656)/AA656</f>
        <v>1.1799163179916319</v>
      </c>
      <c r="AK657" s="69"/>
      <c r="AL657" s="69">
        <f t="shared" ref="AL657:AL658" si="1476">(AC657-AC656)/AC656</f>
        <v>16.3</v>
      </c>
      <c r="AM657" s="69"/>
      <c r="AN657" s="69">
        <f t="shared" ref="AN657:AN658" si="1477">(AD657-AD656)/AD656</f>
        <v>0.52500000000000002</v>
      </c>
      <c r="AP657" s="56"/>
      <c r="AU657" t="s">
        <v>177</v>
      </c>
      <c r="BA657" t="s">
        <v>177</v>
      </c>
      <c r="BD657" s="152"/>
    </row>
    <row r="658" spans="24:56" x14ac:dyDescent="0.25">
      <c r="X658" t="s">
        <v>265</v>
      </c>
      <c r="Y658">
        <v>2009</v>
      </c>
      <c r="Z658" t="s">
        <v>211</v>
      </c>
      <c r="AA658">
        <v>569</v>
      </c>
      <c r="AB658">
        <v>316.24</v>
      </c>
      <c r="AC658">
        <v>200</v>
      </c>
      <c r="AD658">
        <v>305</v>
      </c>
      <c r="AF658" s="71">
        <f>AA658-AA657</f>
        <v>48</v>
      </c>
      <c r="AG658" s="71">
        <f t="shared" ref="AG658" si="1478">AB658-AB657</f>
        <v>12.740000000000009</v>
      </c>
      <c r="AH658" s="71">
        <f t="shared" ref="AH658" si="1479">AC658-AC657</f>
        <v>27</v>
      </c>
      <c r="AI658" s="71">
        <f t="shared" ref="AI658" si="1480">AD658-AD657</f>
        <v>0</v>
      </c>
      <c r="AJ658" s="69">
        <f>(AA658-AA657)/AA657</f>
        <v>9.2130518234165071E-2</v>
      </c>
      <c r="AK658" s="69">
        <f t="shared" ref="AK658" si="1481">(AB658-AB657)/AB657</f>
        <v>4.1976935749588169E-2</v>
      </c>
      <c r="AL658" s="69">
        <f t="shared" si="1476"/>
        <v>0.15606936416184972</v>
      </c>
      <c r="AM658" s="69"/>
      <c r="AN658" s="69">
        <f t="shared" si="1477"/>
        <v>0</v>
      </c>
      <c r="AP658" s="56">
        <f t="shared" ref="AP658:AP670" si="1482">AK658/AJ658</f>
        <v>0.45562465678198821</v>
      </c>
      <c r="AQ658">
        <f>(AB658-AB657)/(AA658-AA657)</f>
        <v>0.26541666666666686</v>
      </c>
      <c r="AR658">
        <f>(AB658-AB657)/(AC658-AC657)</f>
        <v>0.47185185185185219</v>
      </c>
      <c r="AU658" t="s">
        <v>177</v>
      </c>
      <c r="AV658">
        <v>0.45562465678198821</v>
      </c>
      <c r="AW658">
        <v>0.26541666666666686</v>
      </c>
      <c r="AX658">
        <v>0.47185185185185219</v>
      </c>
      <c r="BA658" t="s">
        <v>177</v>
      </c>
      <c r="BD658" s="152">
        <f t="shared" si="1462"/>
        <v>4.1976935749588169E-2</v>
      </c>
    </row>
    <row r="659" spans="24:56" x14ac:dyDescent="0.25">
      <c r="X659" t="s">
        <v>186</v>
      </c>
      <c r="Y659">
        <v>1989</v>
      </c>
      <c r="Z659" t="s">
        <v>211</v>
      </c>
      <c r="AA659">
        <v>18306</v>
      </c>
      <c r="AC659">
        <v>68</v>
      </c>
      <c r="AD659">
        <v>11536</v>
      </c>
      <c r="AF659" s="41"/>
      <c r="AG659" s="41"/>
      <c r="AH659" s="41"/>
      <c r="AI659" s="41"/>
      <c r="AP659" s="56"/>
      <c r="AQ659" s="1"/>
      <c r="AR659" s="1"/>
      <c r="AS659" s="1"/>
      <c r="AU659" t="s">
        <v>178</v>
      </c>
      <c r="BA659" t="s">
        <v>178</v>
      </c>
    </row>
    <row r="660" spans="24:56" x14ac:dyDescent="0.25">
      <c r="X660" t="s">
        <v>186</v>
      </c>
      <c r="Y660">
        <v>1999</v>
      </c>
      <c r="Z660" t="s">
        <v>211</v>
      </c>
      <c r="AA660">
        <v>17219</v>
      </c>
      <c r="AB660">
        <v>2774.8</v>
      </c>
      <c r="AC660">
        <v>51</v>
      </c>
      <c r="AD660">
        <v>11251</v>
      </c>
      <c r="AF660" s="70"/>
      <c r="AG660" s="70"/>
      <c r="AH660" s="70"/>
      <c r="AI660" s="70"/>
      <c r="AJ660" s="69">
        <f>(AA660-AA659)/AA659</f>
        <v>-5.9379438435485633E-2</v>
      </c>
      <c r="AK660" s="69"/>
      <c r="AL660" s="69">
        <f t="shared" ref="AL660:AL661" si="1483">(AC660-AC659)/AC659</f>
        <v>-0.25</v>
      </c>
      <c r="AM660" s="69"/>
      <c r="AN660" s="69">
        <f t="shared" ref="AN660:AN661" si="1484">(AD660-AD659)/AD659</f>
        <v>-2.4705270457697642E-2</v>
      </c>
      <c r="AP660" s="56"/>
      <c r="AU660" t="s">
        <v>178</v>
      </c>
      <c r="BA660" t="s">
        <v>178</v>
      </c>
      <c r="BD660" s="152"/>
    </row>
    <row r="661" spans="24:56" x14ac:dyDescent="0.25">
      <c r="X661" t="s">
        <v>186</v>
      </c>
      <c r="Y661">
        <v>2009</v>
      </c>
      <c r="Z661" t="s">
        <v>211</v>
      </c>
      <c r="AA661">
        <v>17325</v>
      </c>
      <c r="AB661">
        <v>2873.8</v>
      </c>
      <c r="AC661">
        <v>43</v>
      </c>
      <c r="AD661">
        <v>11233</v>
      </c>
      <c r="AF661" s="71">
        <f>AA661-AA660</f>
        <v>106</v>
      </c>
      <c r="AG661" s="71">
        <f t="shared" ref="AG661" si="1485">AB661-AB660</f>
        <v>99</v>
      </c>
      <c r="AH661" s="71">
        <f t="shared" ref="AH661" si="1486">AC661-AC660</f>
        <v>-8</v>
      </c>
      <c r="AI661" s="71">
        <f t="shared" ref="AI661" si="1487">AD661-AD660</f>
        <v>-18</v>
      </c>
      <c r="AJ661" s="69">
        <f>(AA661-AA660)/AA660</f>
        <v>6.1559904756373776E-3</v>
      </c>
      <c r="AK661" s="69">
        <f t="shared" ref="AK661" si="1488">(AB661-AB660)/AB660</f>
        <v>3.5678247080870688E-2</v>
      </c>
      <c r="AL661" s="69">
        <f t="shared" si="1483"/>
        <v>-0.15686274509803921</v>
      </c>
      <c r="AM661" s="69"/>
      <c r="AN661" s="69">
        <f t="shared" si="1484"/>
        <v>-1.5998577904186295E-3</v>
      </c>
      <c r="AP661" s="56">
        <f t="shared" si="1482"/>
        <v>5.7956956272218143</v>
      </c>
      <c r="AQ661">
        <f>(AB661-AB660)/(AA661-AA660)</f>
        <v>0.93396226415094341</v>
      </c>
      <c r="AR661">
        <f>(AB661-AB660)/(AC661-AC660)</f>
        <v>-12.375</v>
      </c>
      <c r="AS661">
        <f>(AB661-AB660)/(AD661-AD660)</f>
        <v>-5.5</v>
      </c>
      <c r="AU661" t="s">
        <v>178</v>
      </c>
      <c r="BA661" t="s">
        <v>178</v>
      </c>
      <c r="BD661" s="152">
        <f t="shared" si="1462"/>
        <v>3.5678247080870688E-2</v>
      </c>
    </row>
    <row r="662" spans="24:56" x14ac:dyDescent="0.25">
      <c r="X662" t="s">
        <v>266</v>
      </c>
      <c r="Y662">
        <v>1989</v>
      </c>
      <c r="Z662" t="s">
        <v>211</v>
      </c>
      <c r="AA662">
        <v>34000</v>
      </c>
      <c r="AC662">
        <v>1000</v>
      </c>
      <c r="AD662">
        <v>24000</v>
      </c>
      <c r="AF662" s="41"/>
      <c r="AG662" s="41"/>
      <c r="AH662" s="41"/>
      <c r="AI662" s="41"/>
      <c r="AP662" s="1"/>
      <c r="AR662" s="1"/>
      <c r="AS662" s="1"/>
      <c r="AU662" t="s">
        <v>179</v>
      </c>
      <c r="BA662" t="s">
        <v>179</v>
      </c>
    </row>
    <row r="663" spans="24:56" x14ac:dyDescent="0.25">
      <c r="X663" t="s">
        <v>266</v>
      </c>
      <c r="Y663">
        <v>1999</v>
      </c>
      <c r="Z663" t="s">
        <v>211</v>
      </c>
      <c r="AA663">
        <v>34000</v>
      </c>
      <c r="AB663">
        <v>37865.300000000003</v>
      </c>
      <c r="AC663">
        <v>1150</v>
      </c>
      <c r="AD663">
        <v>24000</v>
      </c>
      <c r="AF663" s="70"/>
      <c r="AG663" s="70"/>
      <c r="AH663" s="70"/>
      <c r="AI663" s="70"/>
      <c r="AJ663" s="69">
        <f t="shared" ref="AJ663:AJ664" si="1489">(AA663-AA662)/AA662</f>
        <v>0</v>
      </c>
      <c r="AK663" s="69"/>
      <c r="AL663" s="69">
        <f t="shared" ref="AL663:AL664" si="1490">(AC663-AC662)/AC662</f>
        <v>0.15</v>
      </c>
      <c r="AM663" s="69"/>
      <c r="AN663" s="69">
        <f t="shared" ref="AN663:AN664" si="1491">(AD663-AD662)/AD662</f>
        <v>0</v>
      </c>
      <c r="AU663" t="s">
        <v>179</v>
      </c>
      <c r="BA663" t="s">
        <v>179</v>
      </c>
      <c r="BD663" s="152"/>
    </row>
    <row r="664" spans="24:56" x14ac:dyDescent="0.25">
      <c r="X664" t="s">
        <v>266</v>
      </c>
      <c r="Y664">
        <v>2009</v>
      </c>
      <c r="Z664" t="s">
        <v>211</v>
      </c>
      <c r="AA664">
        <v>35500</v>
      </c>
      <c r="AB664">
        <v>33831.4</v>
      </c>
      <c r="AC664">
        <v>1500</v>
      </c>
      <c r="AD664">
        <v>24000</v>
      </c>
      <c r="AF664" s="71">
        <f>AA664-AA663</f>
        <v>1500</v>
      </c>
      <c r="AG664" s="71">
        <f t="shared" ref="AG664" si="1492">AB664-AB663</f>
        <v>-4033.9000000000015</v>
      </c>
      <c r="AH664" s="71">
        <f t="shared" ref="AH664" si="1493">AC664-AC663</f>
        <v>350</v>
      </c>
      <c r="AI664" s="71">
        <f t="shared" ref="AI664" si="1494">AD664-AD663</f>
        <v>0</v>
      </c>
      <c r="AJ664" s="69">
        <f t="shared" si="1489"/>
        <v>4.4117647058823532E-2</v>
      </c>
      <c r="AK664" s="69">
        <f t="shared" ref="AK664" si="1495">(AB664-AB663)/AB663</f>
        <v>-0.10653289423297851</v>
      </c>
      <c r="AL664" s="69">
        <f t="shared" si="1490"/>
        <v>0.30434782608695654</v>
      </c>
      <c r="AM664" s="69"/>
      <c r="AN664" s="69">
        <f t="shared" si="1491"/>
        <v>0</v>
      </c>
      <c r="AP664" s="56">
        <f>AK664/AJ664</f>
        <v>-2.4147456026141794</v>
      </c>
      <c r="AQ664">
        <f>(AB664-AB663)/(AA664-AA663)</f>
        <v>-2.6892666666666676</v>
      </c>
      <c r="AR664">
        <f>(AB664-AB663)/(AC664-AC663)</f>
        <v>-11.525428571428575</v>
      </c>
      <c r="AU664" t="s">
        <v>179</v>
      </c>
      <c r="AV664">
        <v>-2.4147456026141794</v>
      </c>
      <c r="AW664">
        <v>-2.6892666666666676</v>
      </c>
      <c r="AX664">
        <v>-11.525428571428575</v>
      </c>
      <c r="BA664" t="s">
        <v>179</v>
      </c>
      <c r="BB664">
        <v>-2.4147456026141794</v>
      </c>
      <c r="BC664">
        <v>-2.6892666666666676</v>
      </c>
      <c r="BD664" s="152">
        <f t="shared" si="1462"/>
        <v>-0.10653289423297851</v>
      </c>
    </row>
    <row r="665" spans="24:56" x14ac:dyDescent="0.25">
      <c r="X665" t="s">
        <v>187</v>
      </c>
      <c r="Y665">
        <v>1989</v>
      </c>
      <c r="Z665" t="s">
        <v>211</v>
      </c>
      <c r="AA665">
        <v>426948</v>
      </c>
      <c r="AC665">
        <v>2050</v>
      </c>
      <c r="AD665">
        <v>239172</v>
      </c>
      <c r="AF665" s="41"/>
      <c r="AG665" s="41"/>
      <c r="AH665" s="41"/>
      <c r="AI665" s="41"/>
      <c r="AP665" s="56"/>
      <c r="AR665" s="1"/>
      <c r="AS665" s="1"/>
      <c r="AU665" t="s">
        <v>180</v>
      </c>
      <c r="BA665" t="s">
        <v>180</v>
      </c>
    </row>
    <row r="666" spans="24:56" x14ac:dyDescent="0.25">
      <c r="X666" t="s">
        <v>187</v>
      </c>
      <c r="Y666">
        <v>1999</v>
      </c>
      <c r="Z666" t="s">
        <v>211</v>
      </c>
      <c r="AA666">
        <v>413887</v>
      </c>
      <c r="AB666">
        <v>299809</v>
      </c>
      <c r="AC666">
        <v>2700</v>
      </c>
      <c r="AD666">
        <v>235819</v>
      </c>
      <c r="AF666" s="70"/>
      <c r="AG666" s="70"/>
      <c r="AH666" s="70"/>
      <c r="AI666" s="70"/>
      <c r="AJ666" s="69">
        <f>(AA666-AA665)/AA665</f>
        <v>-3.0591547448401212E-2</v>
      </c>
      <c r="AK666" s="69"/>
      <c r="AL666" s="69">
        <f t="shared" ref="AL666:AL667" si="1496">(AC666-AC665)/AC665</f>
        <v>0.31707317073170732</v>
      </c>
      <c r="AM666" s="69"/>
      <c r="AN666" s="69">
        <f t="shared" ref="AN666:AN667" si="1497">(AD666-AD665)/AD665</f>
        <v>-1.4019199571856237E-2</v>
      </c>
      <c r="AP666" s="56"/>
      <c r="AU666" t="s">
        <v>180</v>
      </c>
      <c r="BA666" t="s">
        <v>180</v>
      </c>
      <c r="BD666" s="152"/>
    </row>
    <row r="667" spans="24:56" x14ac:dyDescent="0.25">
      <c r="X667" t="s">
        <v>187</v>
      </c>
      <c r="Y667">
        <v>2009</v>
      </c>
      <c r="Z667" t="s">
        <v>211</v>
      </c>
      <c r="AA667">
        <v>403451</v>
      </c>
      <c r="AB667">
        <v>303639.2</v>
      </c>
      <c r="AC667">
        <v>2700</v>
      </c>
      <c r="AD667">
        <v>238000</v>
      </c>
      <c r="AF667" s="71">
        <f>AA667-AA666</f>
        <v>-10436</v>
      </c>
      <c r="AG667" s="71">
        <f t="shared" ref="AG667" si="1498">AB667-AB666</f>
        <v>3830.2000000000116</v>
      </c>
      <c r="AH667" s="71">
        <f t="shared" ref="AH667" si="1499">AC667-AC666</f>
        <v>0</v>
      </c>
      <c r="AI667" s="71">
        <f t="shared" ref="AI667" si="1500">AD667-AD666</f>
        <v>2181</v>
      </c>
      <c r="AJ667" s="69">
        <f>(AA667-AA666)/AA666</f>
        <v>-2.5214611717691061E-2</v>
      </c>
      <c r="AK667" s="69">
        <f t="shared" ref="AK667" si="1501">(AB667-AB666)/AB666</f>
        <v>1.2775467047353521E-2</v>
      </c>
      <c r="AL667" s="69">
        <f t="shared" si="1496"/>
        <v>0</v>
      </c>
      <c r="AM667" s="69"/>
      <c r="AN667" s="69">
        <f t="shared" si="1497"/>
        <v>9.2486186439599861E-3</v>
      </c>
      <c r="AP667" s="56">
        <f t="shared" si="1482"/>
        <v>-0.50666919603564653</v>
      </c>
      <c r="AQ667">
        <f>(AB667-AB666)/(AA667-AA666)</f>
        <v>-0.36701801456496852</v>
      </c>
      <c r="AS667">
        <f>(AB667-AB666)/(AD667-AD666)</f>
        <v>1.7561668959193084</v>
      </c>
      <c r="AU667" t="s">
        <v>180</v>
      </c>
      <c r="BA667" t="s">
        <v>180</v>
      </c>
      <c r="BD667" s="152">
        <f t="shared" si="1462"/>
        <v>1.2775467047353521E-2</v>
      </c>
    </row>
    <row r="668" spans="24:56" x14ac:dyDescent="0.25">
      <c r="X668" t="s">
        <v>188</v>
      </c>
      <c r="Y668">
        <v>1989</v>
      </c>
      <c r="Z668" t="s">
        <v>211</v>
      </c>
      <c r="AA668">
        <v>11</v>
      </c>
      <c r="AC668">
        <v>1</v>
      </c>
      <c r="AD668">
        <v>6</v>
      </c>
      <c r="AF668" s="41"/>
      <c r="AG668" s="41"/>
      <c r="AH668" s="41"/>
      <c r="AI668" s="41"/>
      <c r="AP668" s="56"/>
      <c r="AQ668" s="1"/>
      <c r="AR668" s="1"/>
      <c r="AS668" s="1"/>
      <c r="AU668" t="s">
        <v>262</v>
      </c>
      <c r="BA668" t="s">
        <v>262</v>
      </c>
    </row>
    <row r="669" spans="24:56" x14ac:dyDescent="0.25">
      <c r="X669" t="s">
        <v>188</v>
      </c>
      <c r="Y669">
        <v>1999</v>
      </c>
      <c r="Z669" t="s">
        <v>211</v>
      </c>
      <c r="AA669">
        <v>7</v>
      </c>
      <c r="AB669">
        <v>22.08</v>
      </c>
      <c r="AC669">
        <v>1</v>
      </c>
      <c r="AD669">
        <v>4</v>
      </c>
      <c r="AF669" s="70"/>
      <c r="AG669" s="70"/>
      <c r="AH669" s="70"/>
      <c r="AI669" s="70"/>
      <c r="AJ669" s="69">
        <f>(AA669-AA668)/AA668</f>
        <v>-0.36363636363636365</v>
      </c>
      <c r="AK669" s="69"/>
      <c r="AL669" s="69">
        <f t="shared" ref="AL669:AL670" si="1502">(AC669-AC668)/AC668</f>
        <v>0</v>
      </c>
      <c r="AM669" s="69"/>
      <c r="AN669" s="69">
        <f t="shared" ref="AN669:AN670" si="1503">(AD669-AD668)/AD668</f>
        <v>-0.33333333333333331</v>
      </c>
      <c r="AP669" s="56"/>
      <c r="AU669" t="s">
        <v>262</v>
      </c>
      <c r="BA669" t="s">
        <v>262</v>
      </c>
      <c r="BD669" s="152"/>
    </row>
    <row r="670" spans="24:56" x14ac:dyDescent="0.25">
      <c r="X670" t="s">
        <v>188</v>
      </c>
      <c r="Y670">
        <v>2009</v>
      </c>
      <c r="Z670" t="s">
        <v>211</v>
      </c>
      <c r="AA670">
        <v>4</v>
      </c>
      <c r="AB670">
        <v>20.399999999999999</v>
      </c>
      <c r="AC670">
        <v>1</v>
      </c>
      <c r="AD670">
        <v>2</v>
      </c>
      <c r="AF670" s="71">
        <f>AA670-AA669</f>
        <v>-3</v>
      </c>
      <c r="AG670" s="71">
        <f t="shared" ref="AG670" si="1504">AB670-AB669</f>
        <v>-1.6799999999999997</v>
      </c>
      <c r="AH670" s="71">
        <f t="shared" ref="AH670" si="1505">AC670-AC669</f>
        <v>0</v>
      </c>
      <c r="AI670" s="71">
        <f t="shared" ref="AI670" si="1506">AD670-AD669</f>
        <v>-2</v>
      </c>
      <c r="AJ670" s="69">
        <f>(AA670-AA669)/AA669</f>
        <v>-0.42857142857142855</v>
      </c>
      <c r="AK670" s="69">
        <f t="shared" ref="AK670" si="1507">(AB670-AB669)/AB669</f>
        <v>-7.6086956521739121E-2</v>
      </c>
      <c r="AL670" s="69">
        <f t="shared" si="1502"/>
        <v>0</v>
      </c>
      <c r="AM670" s="69"/>
      <c r="AN670" s="69">
        <f t="shared" si="1503"/>
        <v>-0.5</v>
      </c>
      <c r="AP670" s="56">
        <f t="shared" si="1482"/>
        <v>0.17753623188405795</v>
      </c>
      <c r="AQ670">
        <f>(AB670-AB669)/(AA670-AA669)</f>
        <v>0.55999999999999994</v>
      </c>
      <c r="AS670">
        <f>(AB670-AB669)/(AD670-AD669)</f>
        <v>0.83999999999999986</v>
      </c>
      <c r="AU670" t="s">
        <v>262</v>
      </c>
      <c r="BA670" t="s">
        <v>262</v>
      </c>
      <c r="BD670" s="152">
        <f t="shared" si="1462"/>
        <v>-7.6086956521739121E-2</v>
      </c>
    </row>
    <row r="671" spans="24:56" x14ac:dyDescent="0.25">
      <c r="Y671">
        <v>1989</v>
      </c>
      <c r="Z671" t="s">
        <v>211</v>
      </c>
      <c r="AA671">
        <v>14825</v>
      </c>
      <c r="AC671">
        <v>45</v>
      </c>
      <c r="AD671">
        <v>13520</v>
      </c>
      <c r="AF671" s="41"/>
      <c r="AG671" s="41"/>
      <c r="AH671" s="41"/>
      <c r="AI671" s="41"/>
      <c r="AP671" s="1"/>
      <c r="AR671" s="1"/>
      <c r="AS671" s="1"/>
      <c r="AU671" t="s">
        <v>181</v>
      </c>
      <c r="BA671" t="s">
        <v>181</v>
      </c>
    </row>
    <row r="672" spans="24:56" x14ac:dyDescent="0.25">
      <c r="Y672">
        <v>1999</v>
      </c>
      <c r="Z672" t="s">
        <v>211</v>
      </c>
      <c r="AA672">
        <v>14911</v>
      </c>
      <c r="AB672">
        <v>1362.8</v>
      </c>
      <c r="AC672">
        <v>41</v>
      </c>
      <c r="AD672">
        <v>13520</v>
      </c>
      <c r="AF672" s="70"/>
      <c r="AG672" s="70"/>
      <c r="AH672" s="70"/>
      <c r="AI672" s="70"/>
      <c r="AJ672" s="69">
        <f t="shared" ref="AJ672:AJ673" si="1508">(AA672-AA671)/AA671</f>
        <v>5.8010118043844853E-3</v>
      </c>
      <c r="AK672" s="69"/>
      <c r="AL672" s="69">
        <f t="shared" ref="AL672:AL673" si="1509">(AC672-AC671)/AC671</f>
        <v>-8.8888888888888892E-2</v>
      </c>
      <c r="AM672" s="69"/>
      <c r="AN672" s="69">
        <f t="shared" ref="AN672:AN673" si="1510">(AD672-AD671)/AD671</f>
        <v>0</v>
      </c>
      <c r="AU672" t="s">
        <v>181</v>
      </c>
      <c r="BA672" t="s">
        <v>181</v>
      </c>
      <c r="BD672" s="152"/>
    </row>
    <row r="673" spans="25:56" x14ac:dyDescent="0.25">
      <c r="Y673">
        <v>2009</v>
      </c>
      <c r="Z673" t="s">
        <v>211</v>
      </c>
      <c r="AA673">
        <v>14807</v>
      </c>
      <c r="AB673">
        <v>1699.2</v>
      </c>
      <c r="AC673">
        <v>31</v>
      </c>
      <c r="AD673">
        <v>12895</v>
      </c>
      <c r="AF673" s="71">
        <f>AA673-AA672</f>
        <v>-104</v>
      </c>
      <c r="AG673" s="71">
        <f t="shared" ref="AG673" si="1511">AB673-AB672</f>
        <v>336.40000000000009</v>
      </c>
      <c r="AH673" s="71">
        <f t="shared" ref="AH673" si="1512">AC673-AC672</f>
        <v>-10</v>
      </c>
      <c r="AI673" s="71">
        <f t="shared" ref="AI673" si="1513">AD673-AD672</f>
        <v>-625</v>
      </c>
      <c r="AJ673" s="69">
        <f t="shared" si="1508"/>
        <v>-6.9747166521360072E-3</v>
      </c>
      <c r="AK673" s="69">
        <f t="shared" ref="AK673" si="1514">(AB673-AB672)/AB672</f>
        <v>0.24684473143528038</v>
      </c>
      <c r="AL673" s="69">
        <f t="shared" si="1509"/>
        <v>-0.24390243902439024</v>
      </c>
      <c r="AM673" s="69"/>
      <c r="AN673" s="69">
        <f t="shared" si="1510"/>
        <v>-4.6227810650887574E-2</v>
      </c>
      <c r="AP673" s="56">
        <f>AK673/AJ673</f>
        <v>-35.391363369533323</v>
      </c>
      <c r="AQ673">
        <f>(AB673-AB672)/(AA673-AA672)</f>
        <v>-3.2346153846153856</v>
      </c>
      <c r="AR673">
        <f>(AB673-AB672)/(AC673-AC672)</f>
        <v>-33.640000000000008</v>
      </c>
      <c r="AS673">
        <f>(AB673-AB672)/(AD673-AD672)</f>
        <v>-0.53824000000000016</v>
      </c>
      <c r="AU673" t="s">
        <v>181</v>
      </c>
      <c r="AV673">
        <v>-35.391363369533323</v>
      </c>
      <c r="AW673">
        <v>-3.2346153846153856</v>
      </c>
      <c r="AX673">
        <v>-33.640000000000008</v>
      </c>
      <c r="AY673">
        <v>-0.53824000000000016</v>
      </c>
      <c r="BA673" t="s">
        <v>181</v>
      </c>
      <c r="BD673" s="152">
        <f t="shared" si="1462"/>
        <v>0.24684473143528038</v>
      </c>
    </row>
    <row r="674" spans="25:56" x14ac:dyDescent="0.25">
      <c r="Y674">
        <v>1989</v>
      </c>
      <c r="Z674" t="s">
        <v>211</v>
      </c>
      <c r="AA674">
        <v>556930</v>
      </c>
      <c r="AC674">
        <v>4530</v>
      </c>
      <c r="AD674">
        <v>327000</v>
      </c>
      <c r="AF674" s="41"/>
      <c r="AG674" s="41"/>
      <c r="AH674" s="41"/>
      <c r="AI674" s="41"/>
      <c r="AP674" s="56"/>
      <c r="AR674" s="1"/>
      <c r="AS674" s="1"/>
      <c r="AU674" t="s">
        <v>263</v>
      </c>
      <c r="BA674" t="s">
        <v>263</v>
      </c>
    </row>
    <row r="675" spans="25:56" x14ac:dyDescent="0.25">
      <c r="Y675">
        <v>1999</v>
      </c>
      <c r="Z675" t="s">
        <v>211</v>
      </c>
      <c r="AF675" s="70"/>
      <c r="AG675" s="70"/>
      <c r="AH675" s="70"/>
      <c r="AI675" s="70"/>
      <c r="AJ675" s="69">
        <f t="shared" ref="AJ675:AJ676" si="1515">(AA675-AA674)/AA674</f>
        <v>-1</v>
      </c>
      <c r="AK675" s="69"/>
      <c r="AL675" s="69">
        <f t="shared" ref="AL675:AL676" si="1516">(AC675-AC674)/AC674</f>
        <v>-1</v>
      </c>
      <c r="AM675" s="69"/>
      <c r="AN675" s="69"/>
      <c r="AP675" s="56"/>
      <c r="AU675" t="s">
        <v>263</v>
      </c>
      <c r="BA675" t="s">
        <v>263</v>
      </c>
      <c r="BD675" s="152"/>
    </row>
    <row r="676" spans="25:56" x14ac:dyDescent="0.25">
      <c r="Y676">
        <v>2009</v>
      </c>
      <c r="Z676" t="s">
        <v>211</v>
      </c>
      <c r="AF676" s="71">
        <f>AA676-AA675</f>
        <v>0</v>
      </c>
      <c r="AG676" s="71">
        <f t="shared" ref="AG676" si="1517">AB676-AB675</f>
        <v>0</v>
      </c>
      <c r="AH676" s="71">
        <f t="shared" ref="AH676" si="1518">AC676-AC675</f>
        <v>0</v>
      </c>
      <c r="AI676" s="71">
        <f t="shared" ref="AI676" si="1519">AD676-AD675</f>
        <v>0</v>
      </c>
      <c r="AJ676" s="69" t="e">
        <f t="shared" si="1515"/>
        <v>#DIV/0!</v>
      </c>
      <c r="AK676" s="69" t="e">
        <f t="shared" ref="AK676" si="1520">(AB676-AB675)/AB675</f>
        <v>#DIV/0!</v>
      </c>
      <c r="AL676" s="69" t="e">
        <f t="shared" si="1516"/>
        <v>#DIV/0!</v>
      </c>
      <c r="AM676" s="69"/>
      <c r="AN676" s="69"/>
      <c r="AP676" s="56"/>
      <c r="AU676" t="s">
        <v>263</v>
      </c>
      <c r="BA676" t="s">
        <v>263</v>
      </c>
      <c r="BD676" s="152"/>
    </row>
    <row r="677" spans="25:56" x14ac:dyDescent="0.25">
      <c r="Y677">
        <v>1989</v>
      </c>
      <c r="Z677" t="s">
        <v>211</v>
      </c>
      <c r="AF677" s="41"/>
      <c r="AG677" s="41"/>
      <c r="AH677" s="41"/>
      <c r="AI677" s="41"/>
      <c r="AP677" s="56"/>
      <c r="AQ677" s="1"/>
      <c r="AR677" s="1"/>
      <c r="AS677" s="1"/>
      <c r="AU677" t="s">
        <v>182</v>
      </c>
      <c r="BA677" t="s">
        <v>182</v>
      </c>
    </row>
    <row r="678" spans="25:56" x14ac:dyDescent="0.25">
      <c r="Y678">
        <v>1999</v>
      </c>
      <c r="Z678" t="s">
        <v>211</v>
      </c>
      <c r="AA678">
        <v>27333</v>
      </c>
      <c r="AB678">
        <v>3195.3</v>
      </c>
      <c r="AC678">
        <v>358</v>
      </c>
      <c r="AD678">
        <v>22500</v>
      </c>
      <c r="AF678" s="70"/>
      <c r="AG678" s="70"/>
      <c r="AH678" s="70"/>
      <c r="AI678" s="70"/>
      <c r="AJ678" s="69" t="e">
        <f t="shared" ref="AJ678:AJ679" si="1521">(AA678-AA677)/AA677</f>
        <v>#DIV/0!</v>
      </c>
      <c r="AK678" s="69"/>
      <c r="AL678" s="69"/>
      <c r="AM678" s="69"/>
      <c r="AN678" s="69" t="e">
        <f t="shared" ref="AN678:AN679" si="1522">(AD678-AD677)/AD677</f>
        <v>#DIV/0!</v>
      </c>
      <c r="AP678" s="56"/>
      <c r="AU678" t="s">
        <v>182</v>
      </c>
      <c r="BA678" t="s">
        <v>182</v>
      </c>
      <c r="BD678" s="152"/>
    </row>
    <row r="679" spans="25:56" x14ac:dyDescent="0.25">
      <c r="Y679">
        <v>2009</v>
      </c>
      <c r="Z679" t="s">
        <v>211</v>
      </c>
      <c r="AA679">
        <v>26651</v>
      </c>
      <c r="AB679">
        <v>3279.4</v>
      </c>
      <c r="AC679">
        <v>350</v>
      </c>
      <c r="AD679">
        <v>22000</v>
      </c>
      <c r="AF679" s="71">
        <f>AA679-AA678</f>
        <v>-682</v>
      </c>
      <c r="AG679" s="71">
        <f t="shared" ref="AG679" si="1523">AB679-AB678</f>
        <v>84.099999999999909</v>
      </c>
      <c r="AH679" s="71">
        <f t="shared" ref="AH679" si="1524">AC679-AC678</f>
        <v>-8</v>
      </c>
      <c r="AI679" s="71">
        <f t="shared" ref="AI679" si="1525">AD679-AD678</f>
        <v>-500</v>
      </c>
      <c r="AJ679" s="69">
        <f t="shared" si="1521"/>
        <v>-2.4951523799070719E-2</v>
      </c>
      <c r="AK679" s="69">
        <f t="shared" ref="AK679" si="1526">(AB679-AB678)/AB678</f>
        <v>2.6319907363940759E-2</v>
      </c>
      <c r="AL679" s="69"/>
      <c r="AM679" s="69"/>
      <c r="AN679" s="69">
        <f t="shared" si="1522"/>
        <v>-2.2222222222222223E-2</v>
      </c>
      <c r="AP679" s="56">
        <f t="shared" ref="AP679:AP688" si="1527">AK679/AJ679</f>
        <v>-1.0548416832530687</v>
      </c>
      <c r="AQ679">
        <f>(AB679-AB678)/(AA679-AA678)</f>
        <v>-0.12331378299120221</v>
      </c>
      <c r="AR679">
        <f>(AB679-AB678)/(AC679-AC678)</f>
        <v>-10.512499999999989</v>
      </c>
      <c r="AS679">
        <f>(AB679-AB678)/(AD679-AD678)</f>
        <v>-0.16819999999999982</v>
      </c>
      <c r="AU679" t="s">
        <v>182</v>
      </c>
      <c r="AV679">
        <v>-1.0548416832530687</v>
      </c>
      <c r="AW679">
        <v>-0.12331378299120221</v>
      </c>
      <c r="AX679">
        <v>-10.512499999999989</v>
      </c>
      <c r="AY679">
        <v>-0.16819999999999982</v>
      </c>
      <c r="BA679" t="s">
        <v>182</v>
      </c>
      <c r="BD679" s="152">
        <f t="shared" si="1462"/>
        <v>2.6319907363940759E-2</v>
      </c>
    </row>
    <row r="680" spans="25:56" x14ac:dyDescent="0.25">
      <c r="Y680">
        <v>1989</v>
      </c>
      <c r="Z680" t="s">
        <v>211</v>
      </c>
      <c r="AA680">
        <v>149</v>
      </c>
      <c r="AC680">
        <v>95</v>
      </c>
      <c r="AD680">
        <v>34</v>
      </c>
      <c r="AF680" s="41"/>
      <c r="AG680" s="41"/>
      <c r="AH680" s="41"/>
      <c r="AI680" s="41"/>
      <c r="AP680" s="1"/>
      <c r="AR680" s="1"/>
      <c r="AS680" s="1"/>
      <c r="AU680" t="s">
        <v>183</v>
      </c>
      <c r="BA680" t="s">
        <v>183</v>
      </c>
    </row>
    <row r="681" spans="25:56" x14ac:dyDescent="0.25">
      <c r="Y681">
        <v>1999</v>
      </c>
      <c r="Z681" t="s">
        <v>211</v>
      </c>
      <c r="AA681">
        <v>173</v>
      </c>
      <c r="AB681">
        <v>440</v>
      </c>
      <c r="AC681">
        <v>111</v>
      </c>
      <c r="AD681">
        <v>42</v>
      </c>
      <c r="AF681" s="70"/>
      <c r="AG681" s="70"/>
      <c r="AH681" s="70"/>
      <c r="AI681" s="70"/>
      <c r="AJ681" s="69">
        <f t="shared" ref="AJ681:AJ682" si="1528">(AA681-AA680)/AA680</f>
        <v>0.16107382550335569</v>
      </c>
      <c r="AK681" s="69"/>
      <c r="AL681" s="69">
        <f t="shared" ref="AL681:AL682" si="1529">(AC681-AC680)/AC680</f>
        <v>0.16842105263157894</v>
      </c>
      <c r="AM681" s="69"/>
      <c r="AN681" s="69">
        <f t="shared" ref="AN681:AN682" si="1530">(AD681-AD680)/AD680</f>
        <v>0.23529411764705882</v>
      </c>
      <c r="AU681" t="s">
        <v>183</v>
      </c>
      <c r="BA681" t="s">
        <v>183</v>
      </c>
      <c r="BD681" s="152"/>
    </row>
    <row r="682" spans="25:56" x14ac:dyDescent="0.25">
      <c r="Y682">
        <v>2009</v>
      </c>
      <c r="Z682" t="s">
        <v>211</v>
      </c>
      <c r="AA682">
        <v>187</v>
      </c>
      <c r="AB682">
        <v>440</v>
      </c>
      <c r="AC682">
        <v>125</v>
      </c>
      <c r="AD682">
        <v>42</v>
      </c>
      <c r="AF682" s="71">
        <f>AA682-AA681</f>
        <v>14</v>
      </c>
      <c r="AG682" s="71">
        <f t="shared" ref="AG682" si="1531">AB682-AB681</f>
        <v>0</v>
      </c>
      <c r="AH682" s="71">
        <f t="shared" ref="AH682" si="1532">AC682-AC681</f>
        <v>14</v>
      </c>
      <c r="AI682" s="71">
        <f t="shared" ref="AI682" si="1533">AD682-AD681</f>
        <v>0</v>
      </c>
      <c r="AJ682" s="69">
        <f t="shared" si="1528"/>
        <v>8.0924855491329481E-2</v>
      </c>
      <c r="AK682" s="69">
        <f t="shared" ref="AK682" si="1534">(AB682-AB681)/AB681</f>
        <v>0</v>
      </c>
      <c r="AL682" s="69">
        <f t="shared" si="1529"/>
        <v>0.12612612612612611</v>
      </c>
      <c r="AM682" s="69"/>
      <c r="AN682" s="69">
        <f t="shared" si="1530"/>
        <v>0</v>
      </c>
      <c r="AP682" s="56">
        <f>AK682/AJ682</f>
        <v>0</v>
      </c>
      <c r="AQ682">
        <f>(AB682-AB681)/(AA682-AA681)</f>
        <v>0</v>
      </c>
      <c r="AR682">
        <f>(AB682-AB681)/(AC682-AC681)</f>
        <v>0</v>
      </c>
      <c r="AU682" t="s">
        <v>183</v>
      </c>
      <c r="BA682" t="s">
        <v>183</v>
      </c>
      <c r="BD682" s="152">
        <f t="shared" si="1462"/>
        <v>0</v>
      </c>
    </row>
    <row r="683" spans="25:56" x14ac:dyDescent="0.25">
      <c r="Y683">
        <v>1989</v>
      </c>
      <c r="Z683" t="s">
        <v>211</v>
      </c>
      <c r="AA683">
        <v>21810</v>
      </c>
      <c r="AC683">
        <v>765</v>
      </c>
      <c r="AD683">
        <v>18200</v>
      </c>
      <c r="AF683" s="41"/>
      <c r="AG683" s="41"/>
      <c r="AH683" s="41"/>
      <c r="AI683" s="41"/>
      <c r="AP683" s="56"/>
      <c r="AR683" s="1"/>
      <c r="AS683" s="1"/>
      <c r="AU683" t="s">
        <v>184</v>
      </c>
      <c r="BA683" t="s">
        <v>184</v>
      </c>
    </row>
    <row r="684" spans="25:56" x14ac:dyDescent="0.25">
      <c r="Y684">
        <v>1999</v>
      </c>
      <c r="Z684" t="s">
        <v>211</v>
      </c>
      <c r="AA684">
        <v>21633</v>
      </c>
      <c r="AB684">
        <v>49438.5</v>
      </c>
      <c r="AC684">
        <v>800</v>
      </c>
      <c r="AD684">
        <v>18240</v>
      </c>
      <c r="AF684" s="70"/>
      <c r="AG684" s="70"/>
      <c r="AH684" s="70"/>
      <c r="AI684" s="70"/>
      <c r="AJ684" s="69">
        <f>(AA684-AA683)/AA683</f>
        <v>-8.1155433287482814E-3</v>
      </c>
      <c r="AK684" s="69"/>
      <c r="AL684" s="69">
        <f t="shared" ref="AL684:AL685" si="1535">(AC684-AC683)/AC683</f>
        <v>4.5751633986928102E-2</v>
      </c>
      <c r="AM684" s="69"/>
      <c r="AN684" s="69">
        <f t="shared" ref="AN684:AN685" si="1536">(AD684-AD683)/AD683</f>
        <v>2.1978021978021978E-3</v>
      </c>
      <c r="AP684" s="56"/>
      <c r="AU684" t="s">
        <v>184</v>
      </c>
      <c r="BA684" t="s">
        <v>184</v>
      </c>
      <c r="BD684" s="152"/>
    </row>
    <row r="685" spans="25:56" x14ac:dyDescent="0.25">
      <c r="Y685">
        <v>2009</v>
      </c>
      <c r="Z685" t="s">
        <v>211</v>
      </c>
      <c r="AA685">
        <v>21400</v>
      </c>
      <c r="AB685">
        <v>46562.6</v>
      </c>
      <c r="AC685">
        <v>650</v>
      </c>
      <c r="AD685">
        <v>18000</v>
      </c>
      <c r="AF685" s="71">
        <f>AA685-AA684</f>
        <v>-233</v>
      </c>
      <c r="AG685" s="71">
        <f t="shared" ref="AG685" si="1537">AB685-AB684</f>
        <v>-2875.9000000000015</v>
      </c>
      <c r="AH685" s="71">
        <f t="shared" ref="AH685" si="1538">AC685-AC684</f>
        <v>-150</v>
      </c>
      <c r="AI685" s="71">
        <f t="shared" ref="AI685" si="1539">AD685-AD684</f>
        <v>-240</v>
      </c>
      <c r="AJ685" s="69">
        <f>(AA685-AA684)/AA684</f>
        <v>-1.0770581981232376E-2</v>
      </c>
      <c r="AK685" s="69">
        <f t="shared" ref="AK685" si="1540">(AB685-AB684)/AB684</f>
        <v>-5.8171263286709782E-2</v>
      </c>
      <c r="AL685" s="69">
        <f t="shared" si="1535"/>
        <v>-0.1875</v>
      </c>
      <c r="AM685" s="69"/>
      <c r="AN685" s="69">
        <f t="shared" si="1536"/>
        <v>-1.3157894736842105E-2</v>
      </c>
      <c r="AP685" s="56">
        <f t="shared" si="1527"/>
        <v>5.4009396509931022</v>
      </c>
      <c r="AQ685">
        <f>(AB685-AB684)/(AA685-AA684)</f>
        <v>12.342918454935628</v>
      </c>
      <c r="AR685">
        <f>(AB685-AB684)/(AC685-AC684)</f>
        <v>19.172666666666675</v>
      </c>
      <c r="AS685">
        <f>(AB685-AB684)/(AD685-AD684)</f>
        <v>11.982916666666673</v>
      </c>
      <c r="AU685" t="s">
        <v>184</v>
      </c>
      <c r="AV685">
        <v>5.4009396509931022</v>
      </c>
      <c r="AW685">
        <v>12.342918454935628</v>
      </c>
      <c r="AX685">
        <v>19.172666666666675</v>
      </c>
      <c r="AY685">
        <v>11.982916666666673</v>
      </c>
      <c r="BA685" t="s">
        <v>184</v>
      </c>
      <c r="BB685">
        <v>5.4009396509931022</v>
      </c>
      <c r="BC685">
        <v>12.342918454935628</v>
      </c>
      <c r="BD685" s="152">
        <f t="shared" si="1462"/>
        <v>-5.8171263286709782E-2</v>
      </c>
    </row>
    <row r="686" spans="25:56" x14ac:dyDescent="0.25">
      <c r="Y686">
        <v>1989</v>
      </c>
      <c r="Z686" t="s">
        <v>211</v>
      </c>
      <c r="AA686">
        <v>6715</v>
      </c>
      <c r="AC686">
        <v>980</v>
      </c>
      <c r="AD686">
        <v>335</v>
      </c>
      <c r="AF686" s="41"/>
      <c r="AG686" s="41"/>
      <c r="AH686" s="41"/>
      <c r="AI686" s="41"/>
      <c r="AP686" s="56"/>
      <c r="AQ686" s="1"/>
      <c r="AR686" s="1"/>
      <c r="AS686" s="1"/>
      <c r="AU686" t="s">
        <v>185</v>
      </c>
      <c r="BA686" t="s">
        <v>185</v>
      </c>
    </row>
    <row r="687" spans="25:56" x14ac:dyDescent="0.25">
      <c r="Y687">
        <v>1999</v>
      </c>
      <c r="Z687" t="s">
        <v>211</v>
      </c>
      <c r="AA687">
        <v>8413</v>
      </c>
      <c r="AB687">
        <v>11488.8</v>
      </c>
      <c r="AC687">
        <v>1771</v>
      </c>
      <c r="AD687">
        <v>642</v>
      </c>
      <c r="AF687" s="70"/>
      <c r="AG687" s="70"/>
      <c r="AH687" s="70"/>
      <c r="AI687" s="70"/>
      <c r="AJ687" s="69">
        <f>(AA687-AA686)/AA686</f>
        <v>0.25286671630677587</v>
      </c>
      <c r="AK687" s="69"/>
      <c r="AL687" s="69">
        <f t="shared" ref="AL687:AL688" si="1541">(AC687-AC686)/AC686</f>
        <v>0.80714285714285716</v>
      </c>
      <c r="AM687" s="69"/>
      <c r="AN687" s="69">
        <f t="shared" ref="AN687:AN688" si="1542">(AD687-AD686)/AD686</f>
        <v>0.91641791044776122</v>
      </c>
      <c r="AP687" s="56"/>
      <c r="AU687" t="s">
        <v>185</v>
      </c>
      <c r="BA687" t="s">
        <v>185</v>
      </c>
      <c r="BD687" s="152"/>
    </row>
    <row r="688" spans="25:56" x14ac:dyDescent="0.25">
      <c r="Y688">
        <v>2009</v>
      </c>
      <c r="Z688" t="s">
        <v>211</v>
      </c>
      <c r="AA688">
        <v>10272</v>
      </c>
      <c r="AB688">
        <v>13653</v>
      </c>
      <c r="AC688">
        <v>3350</v>
      </c>
      <c r="AD688">
        <v>642</v>
      </c>
      <c r="AF688" s="71">
        <f>AA688-AA687</f>
        <v>1859</v>
      </c>
      <c r="AG688" s="71">
        <f t="shared" ref="AG688" si="1543">AB688-AB687</f>
        <v>2164.2000000000007</v>
      </c>
      <c r="AH688" s="71">
        <f t="shared" ref="AH688" si="1544">AC688-AC687</f>
        <v>1579</v>
      </c>
      <c r="AI688" s="71">
        <f t="shared" ref="AI688" si="1545">AD688-AD687</f>
        <v>0</v>
      </c>
      <c r="AJ688" s="69">
        <f>(AA688-AA687)/AA687</f>
        <v>0.22096755021989778</v>
      </c>
      <c r="AK688" s="69">
        <f t="shared" ref="AK688" si="1546">(AB688-AB687)/AB687</f>
        <v>0.18837476498851063</v>
      </c>
      <c r="AL688" s="69">
        <f t="shared" si="1541"/>
        <v>0.89158667419536985</v>
      </c>
      <c r="AM688" s="69"/>
      <c r="AN688" s="69">
        <f t="shared" si="1542"/>
        <v>0</v>
      </c>
      <c r="AP688" s="56">
        <f t="shared" si="1527"/>
        <v>0.85249967608840238</v>
      </c>
      <c r="AQ688">
        <f>(AB688-AB687)/(AA688-AA687)</f>
        <v>1.1641742872512106</v>
      </c>
      <c r="AR688">
        <f>(AB688-AB687)/(AC688-AC687)</f>
        <v>1.3706143128562387</v>
      </c>
      <c r="AU688" t="s">
        <v>185</v>
      </c>
      <c r="AV688">
        <v>0.85249967608840238</v>
      </c>
      <c r="AW688">
        <v>1.1641742872512106</v>
      </c>
      <c r="AX688">
        <v>1.3706143128562387</v>
      </c>
      <c r="BA688" t="s">
        <v>185</v>
      </c>
      <c r="BD688" s="152">
        <f t="shared" si="1462"/>
        <v>0.18837476498851063</v>
      </c>
    </row>
    <row r="689" spans="25:56" x14ac:dyDescent="0.25">
      <c r="Y689">
        <v>1989</v>
      </c>
      <c r="Z689" t="s">
        <v>211</v>
      </c>
      <c r="AA689">
        <v>6</v>
      </c>
      <c r="AC689">
        <v>5</v>
      </c>
      <c r="AF689" s="41"/>
      <c r="AG689" s="41"/>
      <c r="AH689" s="41"/>
      <c r="AI689" s="41"/>
      <c r="AP689" s="1"/>
      <c r="AR689" s="1"/>
      <c r="AS689" s="1"/>
      <c r="AU689" t="s">
        <v>264</v>
      </c>
      <c r="BA689" t="s">
        <v>264</v>
      </c>
    </row>
    <row r="690" spans="25:56" x14ac:dyDescent="0.25">
      <c r="Y690">
        <v>1999</v>
      </c>
      <c r="Z690" t="s">
        <v>211</v>
      </c>
      <c r="AA690">
        <v>6</v>
      </c>
      <c r="AB690">
        <v>5.83</v>
      </c>
      <c r="AC690">
        <v>5</v>
      </c>
      <c r="AF690" s="70"/>
      <c r="AG690" s="70"/>
      <c r="AH690" s="70"/>
      <c r="AI690" s="70"/>
      <c r="AJ690" s="69">
        <f t="shared" ref="AJ690:AJ691" si="1547">(AA690-AA689)/AA689</f>
        <v>0</v>
      </c>
      <c r="AK690" s="69"/>
      <c r="AL690" s="69">
        <f t="shared" ref="AL690:AL691" si="1548">(AC690-AC689)/AC689</f>
        <v>0</v>
      </c>
      <c r="AM690" s="69"/>
      <c r="AN690" s="69" t="e">
        <f t="shared" ref="AN690:AN691" si="1549">(AD690-AD689)/AD689</f>
        <v>#DIV/0!</v>
      </c>
      <c r="AU690" t="s">
        <v>264</v>
      </c>
      <c r="BA690" t="s">
        <v>264</v>
      </c>
      <c r="BD690" s="152"/>
    </row>
    <row r="691" spans="25:56" x14ac:dyDescent="0.25">
      <c r="Y691">
        <v>2009</v>
      </c>
      <c r="Z691" t="s">
        <v>211</v>
      </c>
      <c r="AA691">
        <v>6</v>
      </c>
      <c r="AB691">
        <v>5.86</v>
      </c>
      <c r="AC691">
        <v>5</v>
      </c>
      <c r="AF691" s="71">
        <f>AA691-AA690</f>
        <v>0</v>
      </c>
      <c r="AG691" s="71">
        <f t="shared" ref="AG691" si="1550">AB691-AB690</f>
        <v>3.0000000000000249E-2</v>
      </c>
      <c r="AH691" s="71">
        <f t="shared" ref="AH691" si="1551">AC691-AC690</f>
        <v>0</v>
      </c>
      <c r="AI691" s="71">
        <f t="shared" ref="AI691" si="1552">AD691-AD690</f>
        <v>0</v>
      </c>
      <c r="AJ691" s="69">
        <f t="shared" si="1547"/>
        <v>0</v>
      </c>
      <c r="AK691" s="69">
        <f t="shared" ref="AK691" si="1553">(AB691-AB690)/AB690</f>
        <v>5.1457975986278302E-3</v>
      </c>
      <c r="AL691" s="69">
        <f t="shared" si="1548"/>
        <v>0</v>
      </c>
      <c r="AM691" s="69"/>
      <c r="AN691" s="69" t="e">
        <f t="shared" si="1549"/>
        <v>#DIV/0!</v>
      </c>
      <c r="AP691" s="56"/>
      <c r="AU691" t="s">
        <v>264</v>
      </c>
      <c r="BA691" t="s">
        <v>264</v>
      </c>
      <c r="BD691" s="152">
        <f t="shared" si="1462"/>
        <v>5.1457975986278302E-3</v>
      </c>
    </row>
    <row r="692" spans="25:56" x14ac:dyDescent="0.25">
      <c r="Y692">
        <v>1989</v>
      </c>
      <c r="Z692" t="s">
        <v>211</v>
      </c>
      <c r="AA692">
        <v>5003</v>
      </c>
      <c r="AD692">
        <v>5000</v>
      </c>
      <c r="AF692" s="41"/>
      <c r="AG692" s="41"/>
      <c r="AH692" s="41"/>
      <c r="AI692" s="41"/>
      <c r="AP692" s="56"/>
      <c r="AR692" s="1"/>
      <c r="AS692" s="1"/>
      <c r="AU692" t="s">
        <v>265</v>
      </c>
      <c r="BA692" t="s">
        <v>265</v>
      </c>
    </row>
    <row r="693" spans="25:56" x14ac:dyDescent="0.25">
      <c r="Y693">
        <v>1999</v>
      </c>
      <c r="Z693" t="s">
        <v>211</v>
      </c>
      <c r="AA693">
        <v>5005</v>
      </c>
      <c r="AB693">
        <v>707</v>
      </c>
      <c r="AD693">
        <v>5000</v>
      </c>
      <c r="AF693" s="70"/>
      <c r="AG693" s="70"/>
      <c r="AH693" s="70"/>
      <c r="AI693" s="70"/>
      <c r="AJ693" s="69">
        <f>(AA693-AA692)/AA692</f>
        <v>3.9976014391365181E-4</v>
      </c>
      <c r="AK693" s="69"/>
      <c r="AL693" s="69" t="e">
        <f t="shared" ref="AL693:AL694" si="1554">(AC693-AC692)/AC692</f>
        <v>#DIV/0!</v>
      </c>
      <c r="AM693" s="69"/>
      <c r="AN693" s="69">
        <f t="shared" ref="AN693:AN694" si="1555">(AD693-AD692)/AD692</f>
        <v>0</v>
      </c>
      <c r="AP693" s="56"/>
      <c r="AU693" t="s">
        <v>265</v>
      </c>
      <c r="BA693" t="s">
        <v>265</v>
      </c>
      <c r="BD693" s="152"/>
    </row>
    <row r="694" spans="25:56" x14ac:dyDescent="0.25">
      <c r="Y694">
        <v>2009</v>
      </c>
      <c r="Z694" t="s">
        <v>211</v>
      </c>
      <c r="AA694">
        <v>5004</v>
      </c>
      <c r="AB694">
        <v>707</v>
      </c>
      <c r="AD694">
        <v>5000</v>
      </c>
      <c r="AF694" s="71">
        <f>AA694-AA693</f>
        <v>-1</v>
      </c>
      <c r="AG694" s="71">
        <f t="shared" ref="AG694" si="1556">AB694-AB693</f>
        <v>0</v>
      </c>
      <c r="AH694" s="71">
        <f t="shared" ref="AH694" si="1557">AC694-AC693</f>
        <v>0</v>
      </c>
      <c r="AI694" s="71">
        <f t="shared" ref="AI694" si="1558">AD694-AD693</f>
        <v>0</v>
      </c>
      <c r="AJ694" s="69">
        <f>(AA694-AA693)/AA693</f>
        <v>-1.998001998001998E-4</v>
      </c>
      <c r="AK694" s="69">
        <f t="shared" ref="AK694" si="1559">(AB694-AB693)/AB693</f>
        <v>0</v>
      </c>
      <c r="AL694" s="69" t="e">
        <f t="shared" si="1554"/>
        <v>#DIV/0!</v>
      </c>
      <c r="AM694" s="69"/>
      <c r="AN694" s="69">
        <f t="shared" si="1555"/>
        <v>0</v>
      </c>
      <c r="AP694" s="56">
        <f t="shared" ref="AP694:AP706" si="1560">AK694/AJ694</f>
        <v>0</v>
      </c>
      <c r="AQ694">
        <f>(AB694-AB693)/(AA694-AA693)</f>
        <v>0</v>
      </c>
      <c r="AU694" t="s">
        <v>265</v>
      </c>
      <c r="BA694" t="s">
        <v>265</v>
      </c>
      <c r="BD694" s="152">
        <f t="shared" si="1462"/>
        <v>0</v>
      </c>
    </row>
    <row r="695" spans="25:56" x14ac:dyDescent="0.25">
      <c r="Y695">
        <v>1989</v>
      </c>
      <c r="Z695" t="s">
        <v>211</v>
      </c>
      <c r="AA695">
        <v>23481</v>
      </c>
      <c r="AC695">
        <v>103</v>
      </c>
      <c r="AD695">
        <v>22000</v>
      </c>
      <c r="AF695" s="41"/>
      <c r="AG695" s="41"/>
      <c r="AH695" s="41"/>
      <c r="AI695" s="41"/>
      <c r="AP695" s="56"/>
      <c r="AQ695" s="1"/>
      <c r="AR695" s="1"/>
      <c r="AS695" s="1"/>
      <c r="AU695" t="s">
        <v>186</v>
      </c>
      <c r="BA695" t="s">
        <v>186</v>
      </c>
    </row>
    <row r="696" spans="25:56" x14ac:dyDescent="0.25">
      <c r="Y696">
        <v>1999</v>
      </c>
      <c r="Z696" t="s">
        <v>211</v>
      </c>
      <c r="AA696">
        <v>23668</v>
      </c>
      <c r="AB696">
        <v>549</v>
      </c>
      <c r="AC696">
        <v>121</v>
      </c>
      <c r="AD696">
        <v>22000</v>
      </c>
      <c r="AF696" s="70"/>
      <c r="AG696" s="70"/>
      <c r="AH696" s="70"/>
      <c r="AI696" s="70"/>
      <c r="AJ696" s="69">
        <f>(AA696-AA695)/AA695</f>
        <v>7.9638856948170862E-3</v>
      </c>
      <c r="AK696" s="69"/>
      <c r="AL696" s="69">
        <f t="shared" ref="AL696:AL697" si="1561">(AC696-AC695)/AC695</f>
        <v>0.17475728155339806</v>
      </c>
      <c r="AM696" s="69"/>
      <c r="AN696" s="69">
        <f t="shared" ref="AN696:AN697" si="1562">(AD696-AD695)/AD695</f>
        <v>0</v>
      </c>
      <c r="AP696" s="56"/>
      <c r="AU696" t="s">
        <v>186</v>
      </c>
      <c r="BA696" t="s">
        <v>186</v>
      </c>
      <c r="BD696" s="152"/>
    </row>
    <row r="697" spans="25:56" x14ac:dyDescent="0.25">
      <c r="Y697">
        <v>2009</v>
      </c>
      <c r="Z697" t="s">
        <v>211</v>
      </c>
      <c r="AA697">
        <v>23452</v>
      </c>
      <c r="AB697">
        <v>549</v>
      </c>
      <c r="AC697">
        <v>281</v>
      </c>
      <c r="AD697">
        <v>22000</v>
      </c>
      <c r="AF697" s="71">
        <f>AA697-AA696</f>
        <v>-216</v>
      </c>
      <c r="AG697" s="71">
        <f t="shared" ref="AG697" si="1563">AB697-AB696</f>
        <v>0</v>
      </c>
      <c r="AH697" s="71">
        <f t="shared" ref="AH697" si="1564">AC697-AC696</f>
        <v>160</v>
      </c>
      <c r="AI697" s="71">
        <f t="shared" ref="AI697" si="1565">AD697-AD696</f>
        <v>0</v>
      </c>
      <c r="AJ697" s="69">
        <f>(AA697-AA696)/AA696</f>
        <v>-9.1262464086530343E-3</v>
      </c>
      <c r="AK697" s="69">
        <f t="shared" ref="AK697" si="1566">(AB697-AB696)/AB696</f>
        <v>0</v>
      </c>
      <c r="AL697" s="69">
        <f t="shared" si="1561"/>
        <v>1.3223140495867769</v>
      </c>
      <c r="AM697" s="69"/>
      <c r="AN697" s="69">
        <f t="shared" si="1562"/>
        <v>0</v>
      </c>
      <c r="AP697" s="56">
        <f t="shared" si="1560"/>
        <v>0</v>
      </c>
      <c r="AQ697">
        <f>(AB697-AB696)/(AA697-AA696)</f>
        <v>0</v>
      </c>
      <c r="AR697">
        <f>(AB697-AB696)/(AC697-AC696)</f>
        <v>0</v>
      </c>
      <c r="AU697" t="s">
        <v>186</v>
      </c>
      <c r="BA697" t="s">
        <v>186</v>
      </c>
      <c r="BD697" s="152">
        <f t="shared" si="1462"/>
        <v>0</v>
      </c>
    </row>
    <row r="698" spans="25:56" x14ac:dyDescent="0.25">
      <c r="Y698">
        <v>1989</v>
      </c>
      <c r="Z698" t="s">
        <v>211</v>
      </c>
      <c r="AA698">
        <v>14106</v>
      </c>
      <c r="AC698">
        <v>727</v>
      </c>
      <c r="AD698">
        <v>6352</v>
      </c>
      <c r="AF698" s="41"/>
      <c r="AG698" s="41"/>
      <c r="AH698" s="41"/>
      <c r="AI698" s="41"/>
      <c r="AP698" s="1"/>
      <c r="AR698" s="1"/>
      <c r="AS698" s="1"/>
      <c r="AU698" t="s">
        <v>266</v>
      </c>
      <c r="BA698" t="s">
        <v>266</v>
      </c>
    </row>
    <row r="699" spans="25:56" x14ac:dyDescent="0.25">
      <c r="Y699">
        <v>1999</v>
      </c>
      <c r="Z699" t="s">
        <v>211</v>
      </c>
      <c r="AF699" s="70"/>
      <c r="AG699" s="70"/>
      <c r="AH699" s="70"/>
      <c r="AI699" s="70"/>
      <c r="AJ699" s="69">
        <f t="shared" ref="AJ699" si="1567">(AA699-AA698)/AA698</f>
        <v>-1</v>
      </c>
      <c r="AK699" s="69"/>
      <c r="AL699" s="69">
        <f t="shared" ref="AL699" si="1568">(AC699-AC698)/AC698</f>
        <v>-1</v>
      </c>
      <c r="AM699" s="69"/>
      <c r="AN699" s="69">
        <f t="shared" ref="AN699" si="1569">(AD699-AD698)/AD698</f>
        <v>-1</v>
      </c>
      <c r="AU699" t="s">
        <v>266</v>
      </c>
      <c r="BA699" t="s">
        <v>266</v>
      </c>
      <c r="BD699" s="152"/>
    </row>
    <row r="700" spans="25:56" x14ac:dyDescent="0.25">
      <c r="Y700">
        <v>2009</v>
      </c>
      <c r="Z700" t="s">
        <v>211</v>
      </c>
      <c r="AF700" s="71">
        <f>AA700-AA699</f>
        <v>0</v>
      </c>
      <c r="AG700" s="71">
        <f t="shared" ref="AG700" si="1570">AB700-AB699</f>
        <v>0</v>
      </c>
      <c r="AH700" s="71">
        <f t="shared" ref="AH700" si="1571">AC700-AC699</f>
        <v>0</v>
      </c>
      <c r="AI700" s="71">
        <f t="shared" ref="AI700" si="1572">AD700-AD699</f>
        <v>0</v>
      </c>
      <c r="AJ700" s="69"/>
      <c r="AK700" s="69"/>
      <c r="AL700" s="69"/>
      <c r="AM700" s="69"/>
      <c r="AN700" s="69"/>
      <c r="AP700" s="56"/>
      <c r="AU700" t="s">
        <v>266</v>
      </c>
      <c r="BA700" t="s">
        <v>266</v>
      </c>
      <c r="BD700" s="152">
        <f t="shared" si="1462"/>
        <v>0</v>
      </c>
    </row>
    <row r="701" spans="25:56" x14ac:dyDescent="0.25">
      <c r="Y701">
        <v>1989</v>
      </c>
      <c r="Z701" t="s">
        <v>211</v>
      </c>
      <c r="AA701">
        <v>20897</v>
      </c>
      <c r="AC701">
        <v>19</v>
      </c>
      <c r="AD701">
        <v>17850</v>
      </c>
      <c r="AF701" s="41"/>
      <c r="AG701" s="41"/>
      <c r="AH701" s="41"/>
      <c r="AI701" s="41"/>
      <c r="AP701" s="56"/>
      <c r="AR701" s="1"/>
      <c r="AS701" s="1"/>
      <c r="AU701" t="s">
        <v>187</v>
      </c>
      <c r="BA701" t="s">
        <v>187</v>
      </c>
    </row>
    <row r="702" spans="25:56" x14ac:dyDescent="0.25">
      <c r="Y702">
        <v>1999</v>
      </c>
      <c r="Z702" t="s">
        <v>211</v>
      </c>
      <c r="AA702">
        <v>22405</v>
      </c>
      <c r="AB702">
        <v>51300.6</v>
      </c>
      <c r="AC702">
        <v>30</v>
      </c>
      <c r="AD702">
        <v>19480</v>
      </c>
      <c r="AF702" s="70"/>
      <c r="AG702" s="70"/>
      <c r="AH702" s="70"/>
      <c r="AI702" s="70"/>
      <c r="AJ702" s="69">
        <f>(AA702-AA701)/AA701</f>
        <v>7.2163468440445994E-2</v>
      </c>
      <c r="AK702" s="69"/>
      <c r="AL702" s="69">
        <f t="shared" ref="AL702:AL703" si="1573">(AC702-AC701)/AC701</f>
        <v>0.57894736842105265</v>
      </c>
      <c r="AM702" s="69"/>
      <c r="AN702" s="69">
        <f t="shared" ref="AN702:AN703" si="1574">(AD702-AD701)/AD701</f>
        <v>9.1316526610644252E-2</v>
      </c>
      <c r="AP702" s="56"/>
      <c r="AU702" t="s">
        <v>187</v>
      </c>
      <c r="BA702" t="s">
        <v>187</v>
      </c>
      <c r="BD702" s="152"/>
    </row>
    <row r="703" spans="25:56" x14ac:dyDescent="0.25">
      <c r="Y703">
        <v>2009</v>
      </c>
      <c r="Z703" t="s">
        <v>211</v>
      </c>
      <c r="AA703">
        <v>23385</v>
      </c>
      <c r="AB703">
        <v>49634.6</v>
      </c>
      <c r="AC703">
        <v>35</v>
      </c>
      <c r="AD703">
        <v>20000</v>
      </c>
      <c r="AF703" s="71">
        <f>AA703-AA702</f>
        <v>980</v>
      </c>
      <c r="AG703" s="71">
        <f t="shared" ref="AG703" si="1575">AB703-AB702</f>
        <v>-1666</v>
      </c>
      <c r="AH703" s="71">
        <f t="shared" ref="AH703" si="1576">AC703-AC702</f>
        <v>5</v>
      </c>
      <c r="AI703" s="71">
        <f t="shared" ref="AI703" si="1577">AD703-AD702</f>
        <v>520</v>
      </c>
      <c r="AJ703" s="69">
        <f>(AA703-AA702)/AA702</f>
        <v>4.3740236554340547E-2</v>
      </c>
      <c r="AK703" s="69">
        <f t="shared" ref="AK703" si="1578">(AB703-AB702)/AB702</f>
        <v>-3.2475253700736444E-2</v>
      </c>
      <c r="AL703" s="69">
        <f t="shared" si="1573"/>
        <v>0.16666666666666666</v>
      </c>
      <c r="AM703" s="69"/>
      <c r="AN703" s="69">
        <f t="shared" si="1574"/>
        <v>2.6694045174537988E-2</v>
      </c>
      <c r="AP703" s="56">
        <f t="shared" si="1560"/>
        <v>-0.74245720322959186</v>
      </c>
      <c r="AQ703">
        <f>(AB703-AB702)/(AA703-AA702)</f>
        <v>-1.7</v>
      </c>
      <c r="AR703">
        <f>(AB703-AB702)/(AC703-AC702)</f>
        <v>-333.2</v>
      </c>
      <c r="AS703">
        <f>(AB703-AB702)/(AD703-AD702)</f>
        <v>-3.203846153846154</v>
      </c>
      <c r="AU703" t="s">
        <v>187</v>
      </c>
      <c r="AV703">
        <v>-0.74245720322959186</v>
      </c>
      <c r="AW703">
        <v>-1.7</v>
      </c>
      <c r="AX703">
        <v>-333.2</v>
      </c>
      <c r="AY703">
        <v>-3.203846153846154</v>
      </c>
      <c r="BA703" t="s">
        <v>187</v>
      </c>
      <c r="BB703">
        <v>-0.74245720322959186</v>
      </c>
      <c r="BC703">
        <v>-1.7</v>
      </c>
      <c r="BD703" s="152">
        <f t="shared" si="1462"/>
        <v>-3.2475253700736444E-2</v>
      </c>
    </row>
    <row r="704" spans="25:56" x14ac:dyDescent="0.25">
      <c r="Y704">
        <v>1989</v>
      </c>
      <c r="Z704" t="s">
        <v>211</v>
      </c>
      <c r="AA704">
        <v>12955</v>
      </c>
      <c r="AC704">
        <v>118</v>
      </c>
      <c r="AD704">
        <v>9985</v>
      </c>
      <c r="AF704" s="41"/>
      <c r="AG704" s="41"/>
      <c r="AH704" s="41"/>
      <c r="AI704" s="41"/>
      <c r="AP704" s="56"/>
      <c r="AQ704" s="1"/>
      <c r="AR704" s="1"/>
      <c r="AS704" s="1"/>
      <c r="AU704" t="s">
        <v>188</v>
      </c>
      <c r="BA704" t="s">
        <v>188</v>
      </c>
    </row>
    <row r="705" spans="25:56" x14ac:dyDescent="0.25">
      <c r="Y705">
        <v>1999</v>
      </c>
      <c r="Z705" t="s">
        <v>211</v>
      </c>
      <c r="AA705">
        <v>14840</v>
      </c>
      <c r="AB705">
        <v>19221</v>
      </c>
      <c r="AC705">
        <v>120</v>
      </c>
      <c r="AD705">
        <v>11190</v>
      </c>
      <c r="AF705" s="70"/>
      <c r="AG705" s="70"/>
      <c r="AH705" s="70"/>
      <c r="AI705" s="70"/>
      <c r="AJ705" s="69">
        <f>(AA705-AA704)/AA704</f>
        <v>0.14550366653801622</v>
      </c>
      <c r="AK705" s="69"/>
      <c r="AL705" s="69">
        <f t="shared" ref="AL705:AL706" si="1579">(AC705-AC704)/AC704</f>
        <v>1.6949152542372881E-2</v>
      </c>
      <c r="AM705" s="69"/>
      <c r="AN705" s="69">
        <f t="shared" ref="AN705:AN706" si="1580">(AD705-AD704)/AD704</f>
        <v>0.12068102153229844</v>
      </c>
      <c r="AP705" s="56"/>
      <c r="AU705" t="s">
        <v>188</v>
      </c>
      <c r="BA705" t="s">
        <v>188</v>
      </c>
      <c r="BD705" s="152"/>
    </row>
    <row r="706" spans="25:56" x14ac:dyDescent="0.25">
      <c r="Y706">
        <v>2009</v>
      </c>
      <c r="Z706" t="s">
        <v>211</v>
      </c>
      <c r="AA706">
        <v>16400</v>
      </c>
      <c r="AB706">
        <v>15951</v>
      </c>
      <c r="AC706">
        <v>120</v>
      </c>
      <c r="AD706">
        <v>12100</v>
      </c>
      <c r="AF706" s="71">
        <f>AA706-AA705</f>
        <v>1560</v>
      </c>
      <c r="AG706" s="71">
        <f t="shared" ref="AG706" si="1581">AB706-AB705</f>
        <v>-3270</v>
      </c>
      <c r="AH706" s="71">
        <f t="shared" ref="AH706" si="1582">AC706-AC705</f>
        <v>0</v>
      </c>
      <c r="AI706" s="71">
        <f t="shared" ref="AI706" si="1583">AD706-AD705</f>
        <v>910</v>
      </c>
      <c r="AJ706" s="69">
        <f>(AA706-AA705)/AA705</f>
        <v>0.10512129380053908</v>
      </c>
      <c r="AK706" s="69">
        <f t="shared" ref="AK706" si="1584">(AB706-AB705)/AB705</f>
        <v>-0.17012642422350555</v>
      </c>
      <c r="AL706" s="69">
        <f t="shared" si="1579"/>
        <v>0</v>
      </c>
      <c r="AM706" s="69"/>
      <c r="AN706" s="69">
        <f t="shared" si="1580"/>
        <v>8.1322609472743515E-2</v>
      </c>
      <c r="AP706" s="56">
        <f t="shared" si="1560"/>
        <v>-1.618382138126168</v>
      </c>
      <c r="AQ706">
        <f>(AB706-AB705)/(AA706-AA705)</f>
        <v>-2.0961538461538463</v>
      </c>
      <c r="AS706">
        <f>(AB706-AB705)/(AD706-AD705)</f>
        <v>-3.5934065934065935</v>
      </c>
      <c r="AU706" t="s">
        <v>188</v>
      </c>
      <c r="AV706">
        <v>-1.618382138126168</v>
      </c>
      <c r="AW706">
        <v>-2.0961538461538463</v>
      </c>
      <c r="AY706">
        <v>-3.5934065934065935</v>
      </c>
      <c r="BA706" t="s">
        <v>188</v>
      </c>
      <c r="BB706">
        <v>-1.618382138126168</v>
      </c>
      <c r="BC706">
        <v>-2.0961538461538463</v>
      </c>
      <c r="BD706" s="152">
        <f t="shared" si="1462"/>
        <v>-0.17012642422350555</v>
      </c>
    </row>
    <row r="707" spans="25:56" x14ac:dyDescent="0.25">
      <c r="AF707" s="41"/>
      <c r="AG707" s="41"/>
      <c r="AH707" s="41"/>
      <c r="AI707" s="41"/>
      <c r="AJ707" s="69"/>
      <c r="AK707" s="69"/>
      <c r="AL707" s="69"/>
      <c r="AM707" s="69"/>
      <c r="AN707" s="69"/>
      <c r="AR707" s="1"/>
      <c r="AS707" s="1"/>
      <c r="BD707" s="152"/>
    </row>
    <row r="708" spans="25:56" x14ac:dyDescent="0.25">
      <c r="AF708" s="70"/>
      <c r="AG708" s="70"/>
      <c r="AH708" s="70"/>
      <c r="AI708" s="70"/>
      <c r="AJ708" s="69"/>
      <c r="AK708" s="69"/>
      <c r="AL708" s="69"/>
      <c r="AM708" s="69"/>
      <c r="AN708" s="69"/>
      <c r="BD708" s="152"/>
    </row>
    <row r="709" spans="25:56" x14ac:dyDescent="0.25">
      <c r="AF709" s="41"/>
      <c r="AG709" s="41"/>
      <c r="AH709" s="41"/>
      <c r="AI709" s="41"/>
      <c r="AJ709" s="69"/>
      <c r="AK709" s="69"/>
      <c r="AL709" s="69"/>
      <c r="AM709" s="69"/>
      <c r="AN709" s="69"/>
      <c r="AR709" s="1"/>
      <c r="AS709" s="1"/>
      <c r="BD709" s="152"/>
    </row>
    <row r="710" spans="25:56" x14ac:dyDescent="0.25">
      <c r="AF710" s="70"/>
      <c r="AG710" s="70"/>
      <c r="AH710" s="70"/>
      <c r="AI710" s="70"/>
      <c r="AJ710" s="69"/>
      <c r="AK710" s="69"/>
      <c r="AL710" s="69"/>
      <c r="AM710" s="69"/>
      <c r="AN710" s="69"/>
      <c r="BD710" s="152"/>
    </row>
    <row r="711" spans="25:56" x14ac:dyDescent="0.25">
      <c r="AF711" s="71"/>
      <c r="AG711" s="71"/>
      <c r="AH711" s="71"/>
      <c r="AI711" s="71"/>
    </row>
    <row r="712" spans="25:56" x14ac:dyDescent="0.25">
      <c r="AF712" s="41"/>
      <c r="AG712" s="41"/>
      <c r="AH712" s="41"/>
      <c r="AI712" s="41"/>
      <c r="AJ712" s="69"/>
      <c r="AK712" s="69"/>
      <c r="AL712" s="69"/>
      <c r="AM712" s="69"/>
      <c r="AN712" s="69"/>
      <c r="AQ712" s="1"/>
      <c r="AR712" s="1"/>
      <c r="AS712" s="1"/>
      <c r="BD712" s="152"/>
    </row>
    <row r="713" spans="25:56" x14ac:dyDescent="0.25">
      <c r="AF713" s="70"/>
      <c r="AG713" s="70"/>
      <c r="AH713" s="70"/>
      <c r="AI713" s="70"/>
      <c r="AJ713" s="69"/>
      <c r="AK713" s="69"/>
      <c r="AL713" s="69"/>
      <c r="AM713" s="69"/>
      <c r="AN713" s="69"/>
      <c r="BD713" s="152"/>
    </row>
    <row r="714" spans="25:56" x14ac:dyDescent="0.25">
      <c r="AF714" s="71"/>
      <c r="AG714" s="71"/>
      <c r="AH714" s="71"/>
      <c r="AI714" s="71"/>
    </row>
    <row r="715" spans="25:56" x14ac:dyDescent="0.25">
      <c r="AF715" s="41"/>
      <c r="AG715" s="41"/>
      <c r="AH715" s="41"/>
      <c r="AI715" s="41"/>
      <c r="AJ715" s="69"/>
      <c r="AK715" s="69"/>
      <c r="AL715" s="69"/>
      <c r="AM715" s="69"/>
      <c r="AN715" s="69"/>
      <c r="AR715" s="1"/>
      <c r="AS715" s="1"/>
      <c r="BD715" s="152"/>
    </row>
    <row r="716" spans="25:56" x14ac:dyDescent="0.25">
      <c r="AF716" s="70"/>
      <c r="AG716" s="70"/>
      <c r="AH716" s="70"/>
      <c r="AI716" s="70"/>
      <c r="AJ716" s="69"/>
      <c r="AK716" s="69"/>
      <c r="AL716" s="69"/>
      <c r="AM716" s="69"/>
      <c r="AN716" s="69"/>
      <c r="BD716" s="152"/>
    </row>
    <row r="717" spans="25:56" x14ac:dyDescent="0.25">
      <c r="AF717" s="71"/>
      <c r="AG717" s="71"/>
      <c r="AH717" s="71"/>
      <c r="AI717" s="71"/>
    </row>
    <row r="718" spans="25:56" x14ac:dyDescent="0.25">
      <c r="AF718" s="41"/>
      <c r="AG718" s="41"/>
      <c r="AH718" s="41"/>
      <c r="AI718" s="41"/>
      <c r="AJ718" s="69"/>
      <c r="AK718" s="69"/>
      <c r="AL718" s="69"/>
      <c r="AM718" s="69"/>
      <c r="AN718" s="69"/>
      <c r="AR718" s="1"/>
      <c r="AS718" s="1"/>
      <c r="BD718" s="152"/>
    </row>
    <row r="719" spans="25:56" x14ac:dyDescent="0.25">
      <c r="AF719" s="70"/>
      <c r="AG719" s="70"/>
      <c r="AH719" s="70"/>
      <c r="AI719" s="70"/>
      <c r="AJ719" s="69"/>
      <c r="AK719" s="69"/>
      <c r="AL719" s="69"/>
      <c r="AM719" s="69"/>
      <c r="AN719" s="69"/>
      <c r="BD719" s="152"/>
    </row>
    <row r="720" spans="25:56" x14ac:dyDescent="0.25">
      <c r="AF720" s="71"/>
      <c r="AG720" s="71"/>
      <c r="AH720" s="71"/>
      <c r="AI720" s="71"/>
    </row>
    <row r="721" spans="32:56" x14ac:dyDescent="0.25">
      <c r="AF721" s="41"/>
      <c r="AG721" s="41"/>
      <c r="AH721" s="41"/>
      <c r="AI721" s="41"/>
      <c r="AJ721" s="69"/>
      <c r="AK721" s="69"/>
      <c r="AL721" s="69"/>
      <c r="AM721" s="69"/>
      <c r="AN721" s="69"/>
      <c r="AQ721" s="1"/>
      <c r="AR721" s="1"/>
      <c r="AS721" s="1"/>
      <c r="BD721" s="152"/>
    </row>
    <row r="722" spans="32:56" x14ac:dyDescent="0.25">
      <c r="AF722" s="70"/>
      <c r="AG722" s="70"/>
      <c r="AH722" s="70"/>
      <c r="AI722" s="70"/>
      <c r="AJ722" s="69"/>
      <c r="AK722" s="69"/>
      <c r="AL722" s="69"/>
      <c r="AM722" s="69"/>
      <c r="AN722" s="69"/>
      <c r="BD722" s="152"/>
    </row>
    <row r="723" spans="32:56" x14ac:dyDescent="0.25">
      <c r="AF723" s="71"/>
      <c r="AG723" s="71"/>
      <c r="AH723" s="71"/>
      <c r="AI723" s="71"/>
    </row>
    <row r="724" spans="32:56" x14ac:dyDescent="0.25">
      <c r="AF724" s="69"/>
      <c r="AG724" s="69"/>
      <c r="AH724" s="69"/>
      <c r="AI724" s="69"/>
      <c r="AJ724" s="69"/>
      <c r="AK724" s="69"/>
      <c r="AL724" s="69"/>
      <c r="AM724" s="69"/>
      <c r="AN724" s="69"/>
      <c r="AR724" s="1"/>
      <c r="AS724" s="1"/>
      <c r="BD724" s="152"/>
    </row>
    <row r="725" spans="32:56" x14ac:dyDescent="0.25">
      <c r="AF725" s="69"/>
      <c r="AG725" s="69"/>
      <c r="AH725" s="69"/>
      <c r="AI725" s="69"/>
      <c r="AJ725" s="69"/>
      <c r="AK725" s="69"/>
      <c r="AL725" s="69"/>
      <c r="AM725" s="69"/>
      <c r="AN725" s="69"/>
      <c r="BD725" s="152"/>
    </row>
    <row r="727" spans="32:56" x14ac:dyDescent="0.25">
      <c r="AF727" s="69"/>
      <c r="AG727" s="69"/>
      <c r="AH727" s="69"/>
      <c r="AI727" s="69"/>
      <c r="AJ727" s="69"/>
      <c r="AK727" s="69"/>
      <c r="AL727" s="69"/>
      <c r="AM727" s="69"/>
      <c r="AN727" s="69"/>
      <c r="AR727" s="1"/>
      <c r="AS727" s="1"/>
      <c r="BD727" s="152"/>
    </row>
    <row r="728" spans="32:56" x14ac:dyDescent="0.25">
      <c r="AF728" s="69"/>
      <c r="AG728" s="69"/>
      <c r="AH728" s="69"/>
      <c r="AI728" s="69"/>
      <c r="AJ728" s="69"/>
      <c r="AK728" s="69"/>
      <c r="AL728" s="69"/>
      <c r="AM728" s="69"/>
      <c r="AN728" s="69"/>
      <c r="BD728" s="152"/>
    </row>
    <row r="730" spans="32:56" x14ac:dyDescent="0.25">
      <c r="AF730" s="69"/>
      <c r="AG730" s="69"/>
      <c r="AH730" s="69"/>
      <c r="AI730" s="69"/>
      <c r="AJ730" s="69"/>
      <c r="AK730" s="69"/>
      <c r="AL730" s="69"/>
      <c r="AM730" s="69"/>
      <c r="AN730" s="69"/>
      <c r="AQ730" s="1"/>
      <c r="AR730" s="1"/>
      <c r="AS730" s="1"/>
      <c r="BD730" s="152"/>
    </row>
    <row r="731" spans="32:56" x14ac:dyDescent="0.25">
      <c r="AF731" s="69"/>
      <c r="AG731" s="69"/>
      <c r="AH731" s="69"/>
      <c r="AI731" s="69"/>
      <c r="AJ731" s="69"/>
      <c r="AK731" s="69"/>
      <c r="AL731" s="69"/>
      <c r="AM731" s="69"/>
      <c r="AN731" s="69"/>
      <c r="BD731" s="152"/>
    </row>
    <row r="733" spans="32:56" x14ac:dyDescent="0.25">
      <c r="AF733" s="69"/>
      <c r="AG733" s="69"/>
      <c r="AH733" s="69"/>
      <c r="AI733" s="69"/>
      <c r="AJ733" s="69"/>
      <c r="AK733" s="69"/>
      <c r="AL733" s="69"/>
      <c r="AM733" s="69"/>
      <c r="AN733" s="69"/>
      <c r="AR733" s="1"/>
      <c r="AS733" s="1"/>
      <c r="BD733" s="152"/>
    </row>
    <row r="734" spans="32:56" x14ac:dyDescent="0.25">
      <c r="AF734" s="69"/>
      <c r="AG734" s="69"/>
      <c r="AH734" s="69"/>
      <c r="AI734" s="69"/>
      <c r="AJ734" s="69"/>
      <c r="AK734" s="69"/>
      <c r="AL734" s="69"/>
      <c r="AM734" s="69"/>
      <c r="AN734" s="69"/>
      <c r="BD734" s="152"/>
    </row>
    <row r="736" spans="32:56" x14ac:dyDescent="0.25">
      <c r="AF736" s="69"/>
      <c r="AG736" s="69"/>
      <c r="AH736" s="69"/>
      <c r="AI736" s="69"/>
      <c r="AJ736" s="69"/>
      <c r="AK736" s="69"/>
      <c r="AL736" s="69"/>
      <c r="AM736" s="69"/>
      <c r="AN736" s="69"/>
      <c r="AR736" s="1"/>
      <c r="AS736" s="1"/>
      <c r="BD736" s="152"/>
    </row>
    <row r="737" spans="32:56" x14ac:dyDescent="0.25">
      <c r="AF737" s="69"/>
      <c r="AG737" s="69"/>
      <c r="AH737" s="69"/>
      <c r="AI737" s="69"/>
      <c r="AJ737" s="69"/>
      <c r="AK737" s="69"/>
      <c r="AL737" s="69"/>
      <c r="AM737" s="69"/>
      <c r="AN737" s="69"/>
      <c r="BD737" s="152"/>
    </row>
    <row r="739" spans="32:56" x14ac:dyDescent="0.25">
      <c r="AF739" s="69"/>
      <c r="AG739" s="69"/>
      <c r="AH739" s="69"/>
      <c r="AI739" s="69"/>
      <c r="AJ739" s="69"/>
      <c r="AK739" s="69"/>
      <c r="AL739" s="69"/>
      <c r="AM739" s="69"/>
      <c r="AN739" s="69"/>
      <c r="AQ739" s="1"/>
      <c r="AR739" s="1"/>
      <c r="AS739" s="1"/>
      <c r="BD739" s="152"/>
    </row>
    <row r="740" spans="32:56" x14ac:dyDescent="0.25">
      <c r="AF740" s="69"/>
      <c r="AG740" s="69"/>
      <c r="AH740" s="69"/>
      <c r="AI740" s="69"/>
      <c r="AJ740" s="69"/>
      <c r="AK740" s="69"/>
      <c r="AL740" s="69"/>
      <c r="AM740" s="69"/>
      <c r="AN740" s="69"/>
      <c r="BD740" s="152"/>
    </row>
    <row r="742" spans="32:56" x14ac:dyDescent="0.25">
      <c r="AF742" s="69"/>
      <c r="AG742" s="69"/>
      <c r="AH742" s="69"/>
      <c r="AI742" s="69"/>
      <c r="AJ742" s="69"/>
      <c r="AK742" s="69"/>
      <c r="AL742" s="69"/>
      <c r="AM742" s="69"/>
      <c r="AN742" s="69"/>
      <c r="AR742" s="1"/>
      <c r="AS742" s="1"/>
      <c r="BD742" s="152"/>
    </row>
    <row r="743" spans="32:56" x14ac:dyDescent="0.25">
      <c r="AF743" s="69"/>
      <c r="AG743" s="69"/>
      <c r="AH743" s="69"/>
      <c r="AI743" s="69"/>
      <c r="AJ743" s="69"/>
      <c r="AK743" s="69"/>
      <c r="AL743" s="69"/>
      <c r="AM743" s="69"/>
      <c r="AN743" s="69"/>
      <c r="BD743" s="152"/>
    </row>
    <row r="745" spans="32:56" x14ac:dyDescent="0.25">
      <c r="AF745" s="69"/>
      <c r="AG745" s="69"/>
      <c r="AH745" s="69"/>
      <c r="AI745" s="69"/>
      <c r="AJ745" s="69"/>
      <c r="AK745" s="69"/>
      <c r="AL745" s="69"/>
      <c r="AM745" s="69"/>
      <c r="AN745" s="69"/>
      <c r="AR745" s="1"/>
      <c r="AS745" s="1"/>
      <c r="BD745" s="152"/>
    </row>
    <row r="746" spans="32:56" x14ac:dyDescent="0.25">
      <c r="AF746" s="69"/>
      <c r="AG746" s="69"/>
      <c r="AH746" s="69"/>
      <c r="AI746" s="69"/>
      <c r="AJ746" s="69"/>
      <c r="AK746" s="69"/>
      <c r="AL746" s="69"/>
      <c r="AM746" s="69"/>
      <c r="AN746" s="69"/>
      <c r="BD746" s="152"/>
    </row>
    <row r="748" spans="32:56" x14ac:dyDescent="0.25">
      <c r="AF748" s="69"/>
      <c r="AG748" s="69"/>
      <c r="AH748" s="69"/>
      <c r="AI748" s="69"/>
      <c r="AJ748" s="69"/>
      <c r="AK748" s="69"/>
      <c r="AL748" s="69"/>
      <c r="AM748" s="69"/>
      <c r="AN748" s="69"/>
      <c r="AQ748" s="1"/>
      <c r="AR748" s="1"/>
      <c r="AS748" s="1"/>
      <c r="BD748" s="152"/>
    </row>
    <row r="749" spans="32:56" x14ac:dyDescent="0.25">
      <c r="AF749" s="69"/>
      <c r="AG749" s="69"/>
      <c r="AH749" s="69"/>
      <c r="AI749" s="69"/>
      <c r="AJ749" s="69"/>
      <c r="AK749" s="69"/>
      <c r="AL749" s="69"/>
      <c r="AM749" s="69"/>
      <c r="AN749" s="69"/>
      <c r="BD749" s="152"/>
    </row>
    <row r="751" spans="32:56" x14ac:dyDescent="0.25">
      <c r="AF751" s="69"/>
      <c r="AG751" s="69"/>
      <c r="AH751" s="69"/>
      <c r="AI751" s="69"/>
      <c r="AJ751" s="69"/>
      <c r="AK751" s="69"/>
      <c r="AL751" s="69"/>
      <c r="AM751" s="69"/>
      <c r="AN751" s="69"/>
      <c r="AR751" s="1"/>
      <c r="AS751" s="1"/>
      <c r="BD751" s="152"/>
    </row>
    <row r="752" spans="32:56" x14ac:dyDescent="0.25">
      <c r="AF752" s="69"/>
      <c r="AG752" s="69"/>
      <c r="AH752" s="69"/>
      <c r="AI752" s="69"/>
      <c r="AJ752" s="69"/>
      <c r="AK752" s="69"/>
      <c r="AL752" s="69"/>
      <c r="AM752" s="69"/>
      <c r="AN752" s="69"/>
      <c r="BD752" s="152"/>
    </row>
    <row r="754" spans="32:56" x14ac:dyDescent="0.25">
      <c r="AF754" s="69"/>
      <c r="AG754" s="69"/>
      <c r="AH754" s="69"/>
      <c r="AI754" s="69"/>
      <c r="AJ754" s="69"/>
      <c r="AK754" s="69"/>
      <c r="AL754" s="69"/>
      <c r="AM754" s="69"/>
      <c r="AN754" s="69"/>
      <c r="AR754" s="1"/>
      <c r="AS754" s="1"/>
      <c r="BD754" s="152"/>
    </row>
    <row r="755" spans="32:56" x14ac:dyDescent="0.25">
      <c r="AF755" s="69"/>
      <c r="AG755" s="69"/>
      <c r="AH755" s="69"/>
      <c r="AI755" s="69"/>
      <c r="AJ755" s="69"/>
      <c r="AK755" s="69"/>
      <c r="AL755" s="69"/>
      <c r="AM755" s="69"/>
      <c r="AN755" s="69"/>
      <c r="BD755" s="152"/>
    </row>
    <row r="757" spans="32:56" x14ac:dyDescent="0.25">
      <c r="AF757" s="69"/>
      <c r="AG757" s="69"/>
      <c r="AH757" s="69"/>
      <c r="AI757" s="69"/>
      <c r="AJ757" s="69"/>
      <c r="AK757" s="69"/>
      <c r="AL757" s="69"/>
      <c r="AM757" s="69"/>
      <c r="AN757" s="69"/>
      <c r="AQ757" s="1"/>
      <c r="AR757" s="1"/>
      <c r="AS757" s="1"/>
      <c r="BD757" s="152"/>
    </row>
    <row r="758" spans="32:56" x14ac:dyDescent="0.25">
      <c r="AF758" s="69"/>
      <c r="AG758" s="69"/>
      <c r="AH758" s="69"/>
      <c r="AI758" s="69"/>
      <c r="AJ758" s="69"/>
      <c r="AK758" s="69"/>
      <c r="AL758" s="69"/>
      <c r="AM758" s="69"/>
      <c r="AN758" s="69"/>
      <c r="BD758" s="152"/>
    </row>
    <row r="760" spans="32:56" x14ac:dyDescent="0.25">
      <c r="AF760" s="69"/>
      <c r="AG760" s="69"/>
      <c r="AH760" s="69"/>
      <c r="AI760" s="69"/>
      <c r="AJ760" s="69"/>
      <c r="AK760" s="69"/>
      <c r="AL760" s="69"/>
      <c r="AM760" s="69"/>
      <c r="AN760" s="69"/>
      <c r="AR760" s="1"/>
      <c r="AS760" s="1"/>
      <c r="BD760" s="152"/>
    </row>
    <row r="761" spans="32:56" x14ac:dyDescent="0.25">
      <c r="AF761" s="69"/>
      <c r="AG761" s="69"/>
      <c r="AH761" s="69"/>
      <c r="AI761" s="69"/>
      <c r="AJ761" s="69"/>
      <c r="AK761" s="69"/>
      <c r="AL761" s="69"/>
      <c r="AM761" s="69"/>
      <c r="AN761" s="69"/>
      <c r="BD761" s="152"/>
    </row>
    <row r="763" spans="32:56" x14ac:dyDescent="0.25">
      <c r="AF763" s="69"/>
      <c r="AG763" s="69"/>
      <c r="AH763" s="69"/>
      <c r="AI763" s="69"/>
      <c r="AJ763" s="69"/>
      <c r="AK763" s="69"/>
      <c r="AL763" s="69"/>
      <c r="AM763" s="69"/>
      <c r="AN763" s="69"/>
      <c r="AR763" s="1"/>
      <c r="AS763" s="1"/>
      <c r="BD763" s="152"/>
    </row>
    <row r="764" spans="32:56" x14ac:dyDescent="0.25">
      <c r="AF764" s="69"/>
      <c r="AG764" s="69"/>
      <c r="AH764" s="69"/>
      <c r="AI764" s="69"/>
      <c r="AJ764" s="69"/>
      <c r="AK764" s="69"/>
      <c r="AL764" s="69"/>
      <c r="AM764" s="69"/>
      <c r="AN764" s="69"/>
      <c r="BD764" s="152"/>
    </row>
    <row r="766" spans="32:56" x14ac:dyDescent="0.25">
      <c r="AF766" s="69"/>
      <c r="AG766" s="69"/>
      <c r="AH766" s="69"/>
      <c r="AI766" s="69"/>
      <c r="AJ766" s="69"/>
      <c r="AK766" s="69"/>
      <c r="AL766" s="69"/>
      <c r="AM766" s="69"/>
      <c r="AN766" s="69"/>
      <c r="AQ766" s="1"/>
      <c r="AR766" s="1"/>
      <c r="AS766" s="1"/>
      <c r="BD766" s="152"/>
    </row>
    <row r="767" spans="32:56" x14ac:dyDescent="0.25">
      <c r="AF767" s="69"/>
      <c r="AG767" s="69"/>
      <c r="AH767" s="69"/>
      <c r="AI767" s="69"/>
      <c r="AJ767" s="69"/>
      <c r="AK767" s="69"/>
      <c r="AL767" s="69"/>
      <c r="AM767" s="69"/>
      <c r="AN767" s="69"/>
      <c r="BD767" s="152"/>
    </row>
    <row r="769" spans="32:56" x14ac:dyDescent="0.25">
      <c r="AF769" s="69"/>
      <c r="AG769" s="69"/>
      <c r="AH769" s="69"/>
      <c r="AI769" s="69"/>
      <c r="AJ769" s="69"/>
      <c r="AK769" s="69"/>
      <c r="AL769" s="69"/>
      <c r="AM769" s="69"/>
      <c r="AN769" s="69"/>
      <c r="BD769" s="152"/>
    </row>
    <row r="770" spans="32:56" x14ac:dyDescent="0.25">
      <c r="AF770" s="69"/>
      <c r="AG770" s="69"/>
      <c r="AH770" s="69"/>
      <c r="AI770" s="69"/>
      <c r="AJ770" s="69"/>
      <c r="AK770" s="69"/>
      <c r="AL770" s="69"/>
      <c r="AM770" s="69"/>
      <c r="AN770" s="69"/>
      <c r="BD770" s="152"/>
    </row>
    <row r="772" spans="32:56" x14ac:dyDescent="0.25">
      <c r="AF772" s="69"/>
      <c r="AG772" s="69"/>
      <c r="AH772" s="69"/>
      <c r="AI772" s="69"/>
      <c r="AJ772" s="69"/>
      <c r="AK772" s="69"/>
      <c r="AL772" s="69"/>
      <c r="AM772" s="69"/>
      <c r="AN772" s="69"/>
      <c r="BD772" s="152"/>
    </row>
    <row r="773" spans="32:56" x14ac:dyDescent="0.25">
      <c r="AF773" s="69"/>
      <c r="AG773" s="69"/>
      <c r="AH773" s="69"/>
      <c r="AI773" s="69"/>
      <c r="AJ773" s="69"/>
      <c r="AK773" s="69"/>
      <c r="AL773" s="69"/>
      <c r="AM773" s="69"/>
      <c r="AN773" s="69"/>
      <c r="BD773" s="152"/>
    </row>
    <row r="775" spans="32:56" x14ac:dyDescent="0.25">
      <c r="AF775" s="69"/>
      <c r="AG775" s="69"/>
      <c r="AH775" s="69"/>
      <c r="AI775" s="69"/>
      <c r="AJ775" s="69"/>
      <c r="AK775" s="69"/>
      <c r="AL775" s="69"/>
      <c r="AM775" s="69"/>
      <c r="AN775" s="69"/>
      <c r="AQ775" s="1"/>
      <c r="BD775" s="152"/>
    </row>
    <row r="776" spans="32:56" x14ac:dyDescent="0.25">
      <c r="AF776" s="69"/>
      <c r="AG776" s="69"/>
      <c r="AH776" s="69"/>
      <c r="AI776" s="69"/>
      <c r="AJ776" s="69"/>
      <c r="AK776" s="69"/>
      <c r="AL776" s="69"/>
      <c r="AM776" s="69"/>
      <c r="AN776" s="69"/>
      <c r="BD776" s="152"/>
    </row>
    <row r="778" spans="32:56" x14ac:dyDescent="0.25">
      <c r="AF778" s="69"/>
      <c r="AG778" s="69"/>
      <c r="AH778" s="69"/>
      <c r="AI778" s="69"/>
      <c r="AJ778" s="69"/>
      <c r="AK778" s="69"/>
      <c r="AL778" s="69"/>
      <c r="AM778" s="69"/>
      <c r="AN778" s="69"/>
      <c r="BD778" s="152"/>
    </row>
    <row r="779" spans="32:56" x14ac:dyDescent="0.25">
      <c r="AF779" s="69"/>
      <c r="AG779" s="69"/>
      <c r="AH779" s="69"/>
      <c r="AI779" s="69"/>
      <c r="AJ779" s="69"/>
      <c r="AK779" s="69"/>
      <c r="AL779" s="69"/>
      <c r="AM779" s="69"/>
      <c r="AN779" s="69"/>
      <c r="BD779" s="152"/>
    </row>
    <row r="781" spans="32:56" x14ac:dyDescent="0.25">
      <c r="AF781" s="69"/>
      <c r="AG781" s="69"/>
      <c r="AH781" s="69"/>
      <c r="AI781" s="69"/>
      <c r="AJ781" s="69"/>
      <c r="AK781" s="69"/>
      <c r="AL781" s="69"/>
      <c r="AM781" s="69"/>
      <c r="AN781" s="69"/>
      <c r="BD781" s="152"/>
    </row>
    <row r="782" spans="32:56" x14ac:dyDescent="0.25">
      <c r="AF782" s="69"/>
      <c r="AG782" s="69"/>
      <c r="AH782" s="69"/>
      <c r="AI782" s="69"/>
      <c r="AJ782" s="69"/>
      <c r="AK782" s="69"/>
      <c r="AL782" s="69"/>
      <c r="AM782" s="69"/>
      <c r="AN782" s="69"/>
      <c r="BD782" s="152"/>
    </row>
    <row r="784" spans="32:56" x14ac:dyDescent="0.25">
      <c r="AF784" s="69"/>
      <c r="AG784" s="69"/>
      <c r="AH784" s="69"/>
      <c r="AI784" s="69"/>
      <c r="AJ784" s="69"/>
      <c r="AK784" s="69"/>
      <c r="AL784" s="69"/>
      <c r="AM784" s="69"/>
      <c r="AN784" s="69"/>
      <c r="AQ784" s="1"/>
      <c r="BD784" s="152"/>
    </row>
    <row r="785" spans="32:56" x14ac:dyDescent="0.25">
      <c r="AF785" s="69"/>
      <c r="AG785" s="69"/>
      <c r="AH785" s="69"/>
      <c r="AI785" s="69"/>
      <c r="AJ785" s="69"/>
      <c r="AK785" s="69"/>
      <c r="AL785" s="69"/>
      <c r="AM785" s="69"/>
      <c r="AN785" s="69"/>
      <c r="BD785" s="152"/>
    </row>
    <row r="787" spans="32:56" x14ac:dyDescent="0.25">
      <c r="AF787" s="69"/>
      <c r="AG787" s="69"/>
      <c r="AH787" s="69"/>
      <c r="AI787" s="69"/>
      <c r="AJ787" s="69"/>
      <c r="AK787" s="69"/>
      <c r="AL787" s="69"/>
      <c r="AM787" s="69"/>
      <c r="AN787" s="69"/>
      <c r="BD787" s="152"/>
    </row>
    <row r="788" spans="32:56" x14ac:dyDescent="0.25">
      <c r="AF788" s="69"/>
      <c r="AG788" s="69"/>
      <c r="AH788" s="69"/>
      <c r="AI788" s="69"/>
      <c r="AJ788" s="69"/>
      <c r="AK788" s="69"/>
      <c r="AL788" s="69"/>
      <c r="AM788" s="69"/>
      <c r="AN788" s="69"/>
      <c r="BD788" s="152"/>
    </row>
    <row r="790" spans="32:56" x14ac:dyDescent="0.25">
      <c r="AF790" s="69"/>
      <c r="AG790" s="69"/>
      <c r="AH790" s="69"/>
      <c r="AI790" s="69"/>
      <c r="AJ790" s="69"/>
      <c r="AK790" s="69"/>
      <c r="AL790" s="69"/>
      <c r="AM790" s="69"/>
      <c r="AN790" s="69"/>
      <c r="BD790" s="152"/>
    </row>
    <row r="791" spans="32:56" x14ac:dyDescent="0.25">
      <c r="AF791" s="69"/>
      <c r="AG791" s="69"/>
      <c r="AH791" s="69"/>
      <c r="AI791" s="69"/>
      <c r="AJ791" s="69"/>
      <c r="AK791" s="69"/>
      <c r="AL791" s="69"/>
      <c r="AM791" s="69"/>
      <c r="AN791" s="69"/>
      <c r="BD791" s="152"/>
    </row>
    <row r="793" spans="32:56" x14ac:dyDescent="0.25">
      <c r="AF793" s="69"/>
      <c r="AG793" s="69"/>
      <c r="AH793" s="69"/>
      <c r="AI793" s="69"/>
      <c r="AJ793" s="69"/>
      <c r="AK793" s="69"/>
      <c r="AL793" s="69"/>
      <c r="AM793" s="69"/>
      <c r="AN793" s="69"/>
      <c r="AQ793" s="1"/>
      <c r="BD793" s="152"/>
    </row>
    <row r="794" spans="32:56" x14ac:dyDescent="0.25">
      <c r="AF794" s="69"/>
      <c r="AG794" s="69"/>
      <c r="AH794" s="69"/>
      <c r="AI794" s="69"/>
      <c r="AJ794" s="69"/>
      <c r="AK794" s="69"/>
      <c r="AL794" s="69"/>
      <c r="AM794" s="69"/>
      <c r="AN794" s="69"/>
      <c r="BD794" s="152"/>
    </row>
    <row r="796" spans="32:56" x14ac:dyDescent="0.25">
      <c r="AF796" s="69"/>
      <c r="AG796" s="69"/>
      <c r="AH796" s="69"/>
      <c r="AI796" s="69"/>
      <c r="AJ796" s="69"/>
      <c r="AK796" s="69"/>
      <c r="AL796" s="69"/>
      <c r="AM796" s="69"/>
      <c r="AN796" s="69"/>
      <c r="BD796" s="152"/>
    </row>
    <row r="797" spans="32:56" x14ac:dyDescent="0.25">
      <c r="AF797" s="69"/>
      <c r="AG797" s="69"/>
      <c r="AH797" s="69"/>
      <c r="AI797" s="69"/>
      <c r="AJ797" s="69"/>
      <c r="AK797" s="69"/>
      <c r="AL797" s="69"/>
      <c r="AM797" s="69"/>
      <c r="AN797" s="69"/>
      <c r="BD797" s="152"/>
    </row>
    <row r="799" spans="32:56" x14ac:dyDescent="0.25">
      <c r="AF799" s="69"/>
      <c r="AG799" s="69"/>
      <c r="AH799" s="69"/>
      <c r="AI799" s="69"/>
      <c r="AJ799" s="69"/>
      <c r="AK799" s="69"/>
      <c r="AL799" s="69"/>
      <c r="AM799" s="69"/>
      <c r="AN799" s="69"/>
      <c r="BD799" s="152"/>
    </row>
    <row r="800" spans="32:56" x14ac:dyDescent="0.25">
      <c r="AF800" s="69"/>
      <c r="AG800" s="69"/>
      <c r="AH800" s="69"/>
      <c r="AI800" s="69"/>
      <c r="AJ800" s="69"/>
      <c r="AK800" s="69"/>
      <c r="AL800" s="69"/>
      <c r="AM800" s="69"/>
      <c r="AN800" s="69"/>
      <c r="BD800" s="152"/>
    </row>
    <row r="802" spans="32:56" x14ac:dyDescent="0.25">
      <c r="AF802" s="69"/>
      <c r="AG802" s="69"/>
      <c r="AH802" s="69"/>
      <c r="AI802" s="69"/>
      <c r="AJ802" s="69"/>
      <c r="AK802" s="69"/>
      <c r="AL802" s="69"/>
      <c r="AM802" s="69"/>
      <c r="AN802" s="69"/>
      <c r="AQ802" s="1"/>
      <c r="BD802" s="152"/>
    </row>
    <row r="803" spans="32:56" x14ac:dyDescent="0.25">
      <c r="AF803" s="69"/>
      <c r="AG803" s="69"/>
      <c r="AH803" s="69"/>
      <c r="AI803" s="69"/>
      <c r="AJ803" s="69"/>
      <c r="AK803" s="69"/>
      <c r="AL803" s="69"/>
      <c r="AM803" s="69"/>
      <c r="AN803" s="69"/>
      <c r="BD803" s="152"/>
    </row>
    <row r="805" spans="32:56" x14ac:dyDescent="0.25">
      <c r="AF805" s="69"/>
      <c r="AG805" s="69"/>
      <c r="AH805" s="69"/>
      <c r="AI805" s="69"/>
      <c r="AJ805" s="69"/>
      <c r="AK805" s="69"/>
      <c r="AL805" s="69"/>
      <c r="AM805" s="69"/>
      <c r="AN805" s="69"/>
      <c r="BD805" s="152"/>
    </row>
    <row r="806" spans="32:56" x14ac:dyDescent="0.25">
      <c r="AF806" s="69"/>
      <c r="AG806" s="69"/>
      <c r="AH806" s="69"/>
      <c r="AI806" s="69"/>
      <c r="AJ806" s="69"/>
      <c r="AK806" s="69"/>
      <c r="AL806" s="69"/>
      <c r="AM806" s="69"/>
      <c r="AN806" s="69"/>
      <c r="BD806" s="152"/>
    </row>
    <row r="808" spans="32:56" x14ac:dyDescent="0.25">
      <c r="AF808" s="69"/>
      <c r="AG808" s="69"/>
      <c r="AH808" s="69"/>
      <c r="AI808" s="69"/>
      <c r="AJ808" s="69"/>
      <c r="AK808" s="69"/>
      <c r="AL808" s="69"/>
      <c r="AM808" s="69"/>
      <c r="AN808" s="69"/>
      <c r="BD808" s="152"/>
    </row>
    <row r="809" spans="32:56" x14ac:dyDescent="0.25">
      <c r="AF809" s="69"/>
      <c r="AG809" s="69"/>
      <c r="AH809" s="69"/>
      <c r="AI809" s="69"/>
      <c r="AJ809" s="69"/>
      <c r="AK809" s="69"/>
      <c r="AL809" s="69"/>
      <c r="AM809" s="69"/>
      <c r="AN809" s="69"/>
      <c r="BD809" s="152"/>
    </row>
    <row r="811" spans="32:56" x14ac:dyDescent="0.25">
      <c r="AF811" s="69"/>
      <c r="AG811" s="69"/>
      <c r="AH811" s="69"/>
      <c r="AI811" s="69"/>
      <c r="AJ811" s="69"/>
      <c r="AK811" s="69"/>
      <c r="AL811" s="69"/>
      <c r="AM811" s="69"/>
      <c r="AN811" s="69"/>
      <c r="AQ811" s="1"/>
      <c r="BD811" s="152"/>
    </row>
    <row r="812" spans="32:56" x14ac:dyDescent="0.25">
      <c r="AF812" s="69"/>
      <c r="AG812" s="69"/>
      <c r="AH812" s="69"/>
      <c r="AI812" s="69"/>
      <c r="AJ812" s="69"/>
      <c r="AK812" s="69"/>
      <c r="AL812" s="69"/>
      <c r="AM812" s="69"/>
      <c r="AN812" s="69"/>
      <c r="BD812" s="152"/>
    </row>
    <row r="814" spans="32:56" x14ac:dyDescent="0.25">
      <c r="AF814" s="69"/>
      <c r="AG814" s="69"/>
      <c r="AH814" s="69"/>
      <c r="AI814" s="69"/>
      <c r="AJ814" s="69"/>
      <c r="AK814" s="69"/>
      <c r="AL814" s="69"/>
      <c r="AM814" s="69"/>
      <c r="AN814" s="69"/>
      <c r="BD814" s="152"/>
    </row>
    <row r="815" spans="32:56" x14ac:dyDescent="0.25">
      <c r="AF815" s="69"/>
      <c r="AG815" s="69"/>
      <c r="AH815" s="69"/>
      <c r="AI815" s="69"/>
      <c r="AJ815" s="69"/>
      <c r="AK815" s="69"/>
      <c r="AL815" s="69"/>
      <c r="AM815" s="69"/>
      <c r="AN815" s="69"/>
      <c r="BD815" s="152"/>
    </row>
    <row r="817" spans="32:56" x14ac:dyDescent="0.25">
      <c r="AF817" s="69"/>
      <c r="AG817" s="69"/>
      <c r="AH817" s="69"/>
      <c r="AI817" s="69"/>
      <c r="AJ817" s="69"/>
      <c r="AK817" s="69"/>
      <c r="AL817" s="69"/>
      <c r="AM817" s="69"/>
      <c r="AN817" s="69"/>
      <c r="BD817" s="152"/>
    </row>
    <row r="818" spans="32:56" x14ac:dyDescent="0.25">
      <c r="AF818" s="69"/>
      <c r="AG818" s="69"/>
      <c r="AH818" s="69"/>
      <c r="AI818" s="69"/>
      <c r="AJ818" s="69"/>
      <c r="AK818" s="69"/>
      <c r="AL818" s="69"/>
      <c r="AM818" s="69"/>
      <c r="AN818" s="69"/>
      <c r="BD818" s="152"/>
    </row>
    <row r="820" spans="32:56" x14ac:dyDescent="0.25">
      <c r="AF820" s="69"/>
      <c r="AG820" s="69"/>
      <c r="AH820" s="69"/>
      <c r="AI820" s="69"/>
      <c r="AJ820" s="69"/>
      <c r="AK820" s="69"/>
      <c r="AL820" s="69"/>
      <c r="AM820" s="69"/>
      <c r="AN820" s="69"/>
      <c r="AQ820" s="1"/>
      <c r="BD820" s="152"/>
    </row>
    <row r="821" spans="32:56" x14ac:dyDescent="0.25">
      <c r="AF821" s="69"/>
      <c r="AG821" s="69"/>
      <c r="AH821" s="69"/>
      <c r="AI821" s="69"/>
      <c r="AJ821" s="69"/>
      <c r="AK821" s="69"/>
      <c r="AL821" s="69"/>
      <c r="AM821" s="69"/>
      <c r="AN821" s="69"/>
      <c r="BD821" s="152"/>
    </row>
    <row r="823" spans="32:56" x14ac:dyDescent="0.25">
      <c r="AF823" s="69"/>
      <c r="AG823" s="69"/>
      <c r="AH823" s="69"/>
      <c r="AI823" s="69"/>
      <c r="AJ823" s="69"/>
      <c r="AK823" s="69"/>
      <c r="AL823" s="69"/>
      <c r="AM823" s="69"/>
      <c r="AN823" s="69"/>
      <c r="BD823" s="152"/>
    </row>
    <row r="824" spans="32:56" x14ac:dyDescent="0.25">
      <c r="AF824" s="69"/>
      <c r="AG824" s="69"/>
      <c r="AH824" s="69"/>
      <c r="AI824" s="69"/>
      <c r="AJ824" s="69"/>
      <c r="AK824" s="69"/>
      <c r="AL824" s="69"/>
      <c r="AM824" s="69"/>
      <c r="AN824" s="69"/>
      <c r="BD824" s="152"/>
    </row>
    <row r="826" spans="32:56" x14ac:dyDescent="0.25">
      <c r="AF826" s="69"/>
      <c r="AG826" s="69"/>
      <c r="AH826" s="69"/>
      <c r="AI826" s="69"/>
      <c r="AJ826" s="69"/>
      <c r="AK826" s="69"/>
      <c r="AL826" s="69"/>
      <c r="AM826" s="69"/>
      <c r="AN826" s="69"/>
      <c r="BD826" s="152"/>
    </row>
    <row r="827" spans="32:56" x14ac:dyDescent="0.25">
      <c r="AF827" s="69"/>
      <c r="AG827" s="69"/>
      <c r="AH827" s="69"/>
      <c r="AI827" s="69"/>
      <c r="AJ827" s="69"/>
      <c r="AK827" s="69"/>
      <c r="AL827" s="69"/>
      <c r="AM827" s="69"/>
      <c r="AN827" s="69"/>
      <c r="BD827" s="152"/>
    </row>
    <row r="829" spans="32:56" x14ac:dyDescent="0.25">
      <c r="AF829" s="69"/>
      <c r="AG829" s="69"/>
      <c r="AH829" s="69"/>
      <c r="AI829" s="69"/>
      <c r="AJ829" s="69"/>
      <c r="AK829" s="69"/>
      <c r="AL829" s="69"/>
      <c r="AM829" s="69"/>
      <c r="AN829" s="69"/>
      <c r="AQ829" s="1"/>
      <c r="BD829" s="152"/>
    </row>
    <row r="830" spans="32:56" x14ac:dyDescent="0.25">
      <c r="AF830" s="69"/>
      <c r="AG830" s="69"/>
      <c r="AH830" s="69"/>
      <c r="AI830" s="69"/>
      <c r="AJ830" s="69"/>
      <c r="AK830" s="69"/>
      <c r="AL830" s="69"/>
      <c r="AM830" s="69"/>
      <c r="AN830" s="69"/>
      <c r="BD830" s="152"/>
    </row>
    <row r="832" spans="32:56" x14ac:dyDescent="0.25">
      <c r="AF832" s="69"/>
      <c r="AG832" s="69"/>
      <c r="AH832" s="69"/>
      <c r="AI832" s="69"/>
      <c r="AJ832" s="69"/>
      <c r="AK832" s="69"/>
      <c r="AL832" s="69"/>
      <c r="AM832" s="69"/>
      <c r="AN832" s="69"/>
      <c r="BD832" s="152"/>
    </row>
    <row r="833" spans="32:56" x14ac:dyDescent="0.25">
      <c r="AF833" s="69"/>
      <c r="AG833" s="69"/>
      <c r="AH833" s="69"/>
      <c r="AI833" s="69"/>
      <c r="AJ833" s="69"/>
      <c r="AK833" s="69"/>
      <c r="AL833" s="69"/>
      <c r="AM833" s="69"/>
      <c r="AN833" s="69"/>
      <c r="BD833" s="152"/>
    </row>
    <row r="835" spans="32:56" x14ac:dyDescent="0.25">
      <c r="AF835" s="69"/>
      <c r="AG835" s="69"/>
      <c r="AH835" s="69"/>
      <c r="AI835" s="69"/>
      <c r="AJ835" s="69"/>
      <c r="AK835" s="69"/>
      <c r="AL835" s="69"/>
      <c r="AM835" s="69"/>
      <c r="AN835" s="69"/>
      <c r="BD835" s="152"/>
    </row>
    <row r="836" spans="32:56" x14ac:dyDescent="0.25">
      <c r="AF836" s="69"/>
      <c r="AG836" s="69"/>
      <c r="AH836" s="69"/>
      <c r="AI836" s="69"/>
      <c r="AJ836" s="69"/>
      <c r="AK836" s="69"/>
      <c r="AL836" s="69"/>
      <c r="AM836" s="69"/>
      <c r="AN836" s="69"/>
      <c r="BD836" s="152"/>
    </row>
    <row r="838" spans="32:56" x14ac:dyDescent="0.25">
      <c r="AF838" s="69"/>
      <c r="AG838" s="69"/>
      <c r="AH838" s="69"/>
      <c r="AI838" s="69"/>
      <c r="AJ838" s="69"/>
      <c r="AK838" s="69"/>
      <c r="AL838" s="69"/>
      <c r="AM838" s="69"/>
      <c r="AN838" s="69"/>
      <c r="AQ838" s="1"/>
      <c r="BD838" s="152"/>
    </row>
    <row r="839" spans="32:56" x14ac:dyDescent="0.25">
      <c r="AF839" s="69"/>
      <c r="AG839" s="69"/>
      <c r="AH839" s="69"/>
      <c r="AI839" s="69"/>
      <c r="AJ839" s="69"/>
      <c r="AK839" s="69"/>
      <c r="AL839" s="69"/>
      <c r="AM839" s="69"/>
      <c r="AN839" s="69"/>
      <c r="BD839" s="152"/>
    </row>
    <row r="841" spans="32:56" x14ac:dyDescent="0.25">
      <c r="AF841" s="69"/>
      <c r="AG841" s="69"/>
      <c r="AH841" s="69"/>
      <c r="AI841" s="69"/>
      <c r="AJ841" s="69"/>
      <c r="AK841" s="69"/>
      <c r="AL841" s="69"/>
      <c r="AM841" s="69"/>
      <c r="AN841" s="69"/>
      <c r="BD841" s="152"/>
    </row>
    <row r="842" spans="32:56" x14ac:dyDescent="0.25">
      <c r="AF842" s="69"/>
      <c r="AG842" s="69"/>
      <c r="AH842" s="69"/>
      <c r="AI842" s="69"/>
      <c r="AJ842" s="69"/>
      <c r="AK842" s="69"/>
      <c r="AL842" s="69"/>
      <c r="AM842" s="69"/>
      <c r="AN842" s="69"/>
      <c r="BD842" s="152"/>
    </row>
    <row r="844" spans="32:56" x14ac:dyDescent="0.25">
      <c r="AF844" s="69"/>
      <c r="AG844" s="69"/>
      <c r="AH844" s="69"/>
      <c r="AI844" s="69"/>
      <c r="AJ844" s="69"/>
      <c r="AK844" s="69"/>
      <c r="AL844" s="69"/>
      <c r="AM844" s="69"/>
      <c r="AN844" s="69"/>
      <c r="BD844" s="152"/>
    </row>
    <row r="845" spans="32:56" x14ac:dyDescent="0.25">
      <c r="AF845" s="69"/>
      <c r="AG845" s="69"/>
      <c r="AH845" s="69"/>
      <c r="AI845" s="69"/>
      <c r="AJ845" s="69"/>
      <c r="AK845" s="69"/>
      <c r="AL845" s="69"/>
      <c r="AM845" s="69"/>
      <c r="AN845" s="69"/>
      <c r="BD845" s="152"/>
    </row>
    <row r="847" spans="32:56" x14ac:dyDescent="0.25">
      <c r="AF847" s="69"/>
      <c r="AG847" s="69"/>
      <c r="AH847" s="69"/>
      <c r="AI847" s="69"/>
      <c r="AJ847" s="69"/>
      <c r="AK847" s="69"/>
      <c r="AL847" s="69"/>
      <c r="AM847" s="69"/>
      <c r="AN847" s="69"/>
      <c r="AQ847" s="1"/>
      <c r="BD847" s="152"/>
    </row>
    <row r="848" spans="32:56" x14ac:dyDescent="0.25">
      <c r="AF848" s="69"/>
      <c r="AG848" s="69"/>
      <c r="AH848" s="69"/>
      <c r="AI848" s="69"/>
      <c r="AJ848" s="69"/>
      <c r="AK848" s="69"/>
      <c r="AL848" s="69"/>
      <c r="AM848" s="69"/>
      <c r="AN848" s="69"/>
      <c r="BD848" s="152"/>
    </row>
    <row r="850" spans="32:56" x14ac:dyDescent="0.25">
      <c r="AF850" s="69"/>
      <c r="AG850" s="69"/>
      <c r="AH850" s="69"/>
      <c r="AI850" s="69"/>
      <c r="AJ850" s="69"/>
      <c r="AK850" s="69"/>
      <c r="AL850" s="69"/>
      <c r="AM850" s="69"/>
      <c r="AN850" s="69"/>
      <c r="BD850" s="152"/>
    </row>
    <row r="851" spans="32:56" x14ac:dyDescent="0.25">
      <c r="AF851" s="69"/>
      <c r="AG851" s="69"/>
      <c r="AH851" s="69"/>
      <c r="AI851" s="69"/>
      <c r="AJ851" s="69"/>
      <c r="AK851" s="69"/>
      <c r="AL851" s="69"/>
      <c r="AM851" s="69"/>
      <c r="AN851" s="69"/>
      <c r="BD851" s="152"/>
    </row>
    <row r="853" spans="32:56" x14ac:dyDescent="0.25">
      <c r="AF853" s="69"/>
      <c r="AG853" s="69"/>
      <c r="AH853" s="69"/>
      <c r="AI853" s="69"/>
      <c r="AJ853" s="69"/>
      <c r="AK853" s="69"/>
      <c r="AL853" s="69"/>
      <c r="AM853" s="69"/>
      <c r="AN853" s="69"/>
      <c r="BD853" s="152"/>
    </row>
    <row r="854" spans="32:56" x14ac:dyDescent="0.25">
      <c r="AF854" s="69"/>
      <c r="AG854" s="69"/>
      <c r="AH854" s="69"/>
      <c r="AI854" s="69"/>
      <c r="AJ854" s="69"/>
      <c r="AK854" s="69"/>
      <c r="AL854" s="69"/>
      <c r="AM854" s="69"/>
      <c r="AN854" s="69"/>
      <c r="BD854" s="152"/>
    </row>
    <row r="856" spans="32:56" x14ac:dyDescent="0.25">
      <c r="AF856" s="69"/>
      <c r="AG856" s="69"/>
      <c r="AH856" s="69"/>
      <c r="AI856" s="69"/>
      <c r="AJ856" s="69"/>
      <c r="AK856" s="69"/>
      <c r="AL856" s="69"/>
      <c r="AM856" s="69"/>
      <c r="AN856" s="69"/>
      <c r="AQ856" s="1"/>
      <c r="BD856" s="152"/>
    </row>
    <row r="857" spans="32:56" x14ac:dyDescent="0.25">
      <c r="AF857" s="69"/>
      <c r="AG857" s="69"/>
      <c r="AH857" s="69"/>
      <c r="AI857" s="69"/>
      <c r="AJ857" s="69"/>
      <c r="AK857" s="69"/>
      <c r="AL857" s="69"/>
      <c r="AM857" s="69"/>
      <c r="AN857" s="69"/>
      <c r="BD857" s="152"/>
    </row>
    <row r="859" spans="32:56" x14ac:dyDescent="0.25">
      <c r="AF859" s="69"/>
      <c r="AG859" s="69"/>
      <c r="AH859" s="69"/>
      <c r="AI859" s="69"/>
      <c r="AJ859" s="69"/>
      <c r="AK859" s="69"/>
      <c r="AL859" s="69"/>
      <c r="AM859" s="69"/>
      <c r="AN859" s="69"/>
      <c r="BD859" s="152"/>
    </row>
    <row r="860" spans="32:56" x14ac:dyDescent="0.25">
      <c r="AF860" s="69"/>
      <c r="AG860" s="69"/>
      <c r="AH860" s="69"/>
      <c r="AI860" s="69"/>
      <c r="AJ860" s="69"/>
      <c r="AK860" s="69"/>
      <c r="AL860" s="69"/>
      <c r="AM860" s="69"/>
      <c r="AN860" s="69"/>
      <c r="BD860" s="152"/>
    </row>
    <row r="862" spans="32:56" x14ac:dyDescent="0.25">
      <c r="AF862" s="69"/>
      <c r="AG862" s="69"/>
      <c r="AH862" s="69"/>
      <c r="AI862" s="69"/>
      <c r="AJ862" s="69"/>
      <c r="AK862" s="69"/>
      <c r="AL862" s="69"/>
      <c r="AM862" s="69"/>
      <c r="AN862" s="69"/>
      <c r="BD862" s="152"/>
    </row>
    <row r="863" spans="32:56" x14ac:dyDescent="0.25">
      <c r="AF863" s="69"/>
      <c r="AG863" s="69"/>
      <c r="AH863" s="69"/>
      <c r="AI863" s="69"/>
      <c r="AJ863" s="69"/>
      <c r="AK863" s="69"/>
      <c r="AL863" s="69"/>
      <c r="AM863" s="69"/>
      <c r="AN863" s="69"/>
      <c r="BD863" s="152"/>
    </row>
    <row r="865" spans="32:56" x14ac:dyDescent="0.25">
      <c r="AF865" s="69"/>
      <c r="AG865" s="69"/>
      <c r="AH865" s="69"/>
      <c r="AI865" s="69"/>
      <c r="AJ865" s="69"/>
      <c r="AK865" s="69"/>
      <c r="AL865" s="69"/>
      <c r="AM865" s="69"/>
      <c r="AN865" s="69"/>
      <c r="AQ865" s="1"/>
      <c r="BD865" s="152"/>
    </row>
    <row r="866" spans="32:56" x14ac:dyDescent="0.25">
      <c r="AF866" s="69"/>
      <c r="AG866" s="69"/>
      <c r="AH866" s="69"/>
      <c r="AI866" s="69"/>
      <c r="AJ866" s="69"/>
      <c r="AK866" s="69"/>
      <c r="AL866" s="69"/>
      <c r="AM866" s="69"/>
      <c r="AN866" s="69"/>
      <c r="BD866" s="152"/>
    </row>
    <row r="868" spans="32:56" x14ac:dyDescent="0.25">
      <c r="AF868" s="69"/>
      <c r="AG868" s="69"/>
      <c r="AH868" s="69"/>
      <c r="AI868" s="69"/>
      <c r="AJ868" s="69"/>
      <c r="AK868" s="69"/>
      <c r="AL868" s="69"/>
      <c r="AM868" s="69"/>
      <c r="AN868" s="69"/>
      <c r="BD868" s="152"/>
    </row>
    <row r="869" spans="32:56" x14ac:dyDescent="0.25">
      <c r="AF869" s="69"/>
      <c r="AG869" s="69"/>
      <c r="AH869" s="69"/>
      <c r="AI869" s="69"/>
      <c r="AJ869" s="69"/>
      <c r="AK869" s="69"/>
      <c r="AL869" s="69"/>
      <c r="AM869" s="69"/>
      <c r="AN869" s="69"/>
      <c r="BD869" s="152"/>
    </row>
    <row r="871" spans="32:56" x14ac:dyDescent="0.25">
      <c r="AF871" s="69"/>
      <c r="AG871" s="69"/>
      <c r="AH871" s="69"/>
      <c r="AI871" s="69"/>
      <c r="AJ871" s="69"/>
      <c r="AK871" s="69"/>
      <c r="AL871" s="69"/>
      <c r="AM871" s="69"/>
      <c r="AN871" s="69"/>
      <c r="BD871" s="152"/>
    </row>
    <row r="872" spans="32:56" x14ac:dyDescent="0.25">
      <c r="AF872" s="69"/>
      <c r="AG872" s="69"/>
      <c r="AH872" s="69"/>
      <c r="AI872" s="69"/>
      <c r="AJ872" s="69"/>
      <c r="AK872" s="69"/>
      <c r="AL872" s="69"/>
      <c r="AM872" s="69"/>
      <c r="AN872" s="69"/>
      <c r="BD872" s="152"/>
    </row>
    <row r="874" spans="32:56" x14ac:dyDescent="0.25">
      <c r="AF874" s="69"/>
      <c r="AG874" s="69"/>
      <c r="AH874" s="69"/>
      <c r="AI874" s="69"/>
      <c r="AJ874" s="69"/>
      <c r="AK874" s="69"/>
      <c r="AL874" s="69"/>
      <c r="AM874" s="69"/>
      <c r="AN874" s="69"/>
      <c r="AQ874" s="1"/>
      <c r="BD874" s="152"/>
    </row>
    <row r="875" spans="32:56" x14ac:dyDescent="0.25">
      <c r="AF875" s="69"/>
      <c r="AG875" s="69"/>
      <c r="AH875" s="69"/>
      <c r="AI875" s="69"/>
      <c r="AJ875" s="69"/>
      <c r="AK875" s="69"/>
      <c r="AL875" s="69"/>
      <c r="AM875" s="69"/>
      <c r="AN875" s="69"/>
      <c r="BD875" s="152"/>
    </row>
    <row r="877" spans="32:56" x14ac:dyDescent="0.25">
      <c r="AF877" s="69"/>
      <c r="AG877" s="69"/>
      <c r="AH877" s="69"/>
      <c r="AI877" s="69"/>
      <c r="AJ877" s="69"/>
      <c r="AK877" s="69"/>
      <c r="AL877" s="69"/>
      <c r="AM877" s="69"/>
      <c r="AN877" s="69"/>
      <c r="BD877" s="152"/>
    </row>
    <row r="878" spans="32:56" x14ac:dyDescent="0.25">
      <c r="AF878" s="69"/>
      <c r="AG878" s="69"/>
      <c r="AH878" s="69"/>
      <c r="AI878" s="69"/>
      <c r="AJ878" s="69"/>
      <c r="AK878" s="69"/>
      <c r="AL878" s="69"/>
      <c r="AM878" s="69"/>
      <c r="AN878" s="69"/>
      <c r="BD878" s="152"/>
    </row>
    <row r="883" spans="43:43" x14ac:dyDescent="0.25">
      <c r="AQ883" s="1"/>
    </row>
    <row r="892" spans="43:43" x14ac:dyDescent="0.25">
      <c r="AQ892" s="1"/>
    </row>
    <row r="901" spans="43:43" x14ac:dyDescent="0.25">
      <c r="AQ901" s="1"/>
    </row>
    <row r="910" spans="43:43" x14ac:dyDescent="0.25">
      <c r="AQ910" s="1"/>
    </row>
    <row r="919" spans="43:43" x14ac:dyDescent="0.25">
      <c r="AQ919" s="1"/>
    </row>
    <row r="928" spans="43:43" x14ac:dyDescent="0.25">
      <c r="AQ928" s="1"/>
    </row>
    <row r="937" spans="43:43" x14ac:dyDescent="0.25">
      <c r="AQ937" s="1"/>
    </row>
  </sheetData>
  <mergeCells count="4">
    <mergeCell ref="O1:Q1"/>
    <mergeCell ref="C1:K1"/>
    <mergeCell ref="S1:T1"/>
    <mergeCell ref="A1:A2"/>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475"/>
  <sheetViews>
    <sheetView workbookViewId="0">
      <pane xSplit="1" ySplit="3" topLeftCell="Q4" activePane="bottomRight" state="frozen"/>
      <selection pane="topRight" activeCell="B1" sqref="B1"/>
      <selection pane="bottomLeft" activeCell="A4" sqref="A4"/>
      <selection pane="bottomRight" activeCell="V2" sqref="V2"/>
    </sheetView>
  </sheetViews>
  <sheetFormatPr baseColWidth="10" defaultColWidth="11.42578125" defaultRowHeight="15" x14ac:dyDescent="0.25"/>
  <cols>
    <col min="2" max="2" width="18.28515625" customWidth="1"/>
    <col min="3" max="3" width="15.42578125" customWidth="1"/>
    <col min="4" max="4" width="11.85546875" customWidth="1"/>
    <col min="8" max="8" width="21.28515625" style="8" customWidth="1"/>
    <col min="15" max="15" width="0" hidden="1" customWidth="1"/>
    <col min="16" max="16" width="20.7109375" customWidth="1"/>
  </cols>
  <sheetData>
    <row r="1" spans="1:44" x14ac:dyDescent="0.25">
      <c r="A1" s="173" t="s">
        <v>819</v>
      </c>
      <c r="B1" s="163" t="s">
        <v>652</v>
      </c>
      <c r="C1" s="162"/>
      <c r="D1" s="162" t="s">
        <v>653</v>
      </c>
      <c r="E1" s="162" t="s">
        <v>654</v>
      </c>
      <c r="F1" s="162"/>
      <c r="G1" s="162"/>
      <c r="I1" s="46" t="s">
        <v>662</v>
      </c>
      <c r="J1" s="43"/>
      <c r="K1" s="43" t="s">
        <v>653</v>
      </c>
      <c r="L1" s="43" t="s">
        <v>654</v>
      </c>
      <c r="M1" s="43"/>
      <c r="N1" s="43"/>
      <c r="O1" s="43"/>
      <c r="P1" s="43"/>
      <c r="Q1" s="43"/>
      <c r="R1" s="43"/>
      <c r="S1" s="43"/>
      <c r="T1" s="43"/>
      <c r="V1" s="18" t="s">
        <v>834</v>
      </c>
      <c r="W1" s="21"/>
      <c r="X1" s="21" t="s">
        <v>653</v>
      </c>
      <c r="Y1" s="21" t="s">
        <v>654</v>
      </c>
      <c r="Z1" s="21"/>
      <c r="AC1" s="179" t="s">
        <v>651</v>
      </c>
      <c r="AD1" s="176"/>
      <c r="AE1" s="176" t="s">
        <v>692</v>
      </c>
      <c r="AF1" s="177"/>
      <c r="AG1" s="177"/>
      <c r="AH1" s="177"/>
      <c r="AI1" s="177"/>
      <c r="AJ1" s="167"/>
      <c r="AK1" s="167"/>
      <c r="AL1" s="167"/>
      <c r="AM1" s="167"/>
      <c r="AN1" s="167"/>
      <c r="AO1" s="167"/>
      <c r="AP1" s="167"/>
      <c r="AQ1" s="167"/>
      <c r="AR1" s="167"/>
    </row>
    <row r="2" spans="1:44" s="41" customFormat="1" x14ac:dyDescent="0.25">
      <c r="A2" s="171" t="s">
        <v>189</v>
      </c>
      <c r="B2" s="175"/>
      <c r="C2" s="175"/>
      <c r="D2" s="175" t="s">
        <v>641</v>
      </c>
      <c r="E2" s="175"/>
      <c r="F2" s="175"/>
      <c r="G2" s="175"/>
      <c r="H2" s="174"/>
      <c r="I2" s="42"/>
      <c r="J2" s="42"/>
      <c r="K2" s="42" t="s">
        <v>663</v>
      </c>
      <c r="L2" s="42"/>
      <c r="M2" s="42"/>
      <c r="N2" s="42"/>
      <c r="O2" s="42"/>
      <c r="P2" s="42"/>
      <c r="Q2" s="42"/>
      <c r="R2" s="42"/>
      <c r="S2" s="42"/>
      <c r="T2" s="42"/>
      <c r="V2" s="67" t="s">
        <v>663</v>
      </c>
      <c r="W2" s="67"/>
      <c r="X2" s="67"/>
      <c r="Y2" s="67"/>
      <c r="Z2" s="67"/>
      <c r="AC2" s="176" t="s">
        <v>650</v>
      </c>
      <c r="AD2" s="176"/>
      <c r="AE2" s="176"/>
      <c r="AF2" s="176"/>
      <c r="AG2" s="176"/>
      <c r="AH2" s="176"/>
      <c r="AI2" s="176"/>
      <c r="AJ2" s="176"/>
      <c r="AK2" s="176"/>
      <c r="AL2" s="176"/>
      <c r="AM2" s="176"/>
      <c r="AN2" s="176"/>
      <c r="AO2" s="176"/>
      <c r="AP2" s="176"/>
      <c r="AQ2" s="176"/>
      <c r="AR2" s="178"/>
    </row>
    <row r="3" spans="1:44" x14ac:dyDescent="0.25">
      <c r="A3" s="72" t="s">
        <v>202</v>
      </c>
      <c r="B3" s="162"/>
      <c r="C3" s="162"/>
      <c r="D3" s="162" t="s">
        <v>548</v>
      </c>
      <c r="E3" s="162" t="s">
        <v>494</v>
      </c>
      <c r="F3" s="162" t="s">
        <v>549</v>
      </c>
      <c r="G3" s="162" t="s">
        <v>495</v>
      </c>
      <c r="I3" s="43"/>
      <c r="J3" s="43">
        <v>2008</v>
      </c>
      <c r="K3" s="43">
        <v>2009</v>
      </c>
      <c r="L3" s="43">
        <v>2010</v>
      </c>
      <c r="M3" s="43"/>
      <c r="N3" s="43" t="s">
        <v>11</v>
      </c>
      <c r="O3" s="43" t="s">
        <v>12</v>
      </c>
      <c r="P3" s="43" t="s">
        <v>655</v>
      </c>
      <c r="Q3" s="43" t="s">
        <v>656</v>
      </c>
      <c r="R3" s="43">
        <v>2008</v>
      </c>
      <c r="S3" s="43">
        <v>2009</v>
      </c>
      <c r="T3" s="43">
        <v>2010</v>
      </c>
      <c r="V3" s="21" t="s">
        <v>656</v>
      </c>
      <c r="W3" s="21" t="s">
        <v>655</v>
      </c>
      <c r="X3" s="21">
        <v>2008</v>
      </c>
      <c r="Y3" s="21">
        <v>2009</v>
      </c>
      <c r="Z3" s="21">
        <v>2010</v>
      </c>
      <c r="AC3" s="176">
        <v>2010</v>
      </c>
      <c r="AD3" s="176">
        <v>2010</v>
      </c>
      <c r="AE3" s="176">
        <v>2010</v>
      </c>
      <c r="AF3" s="176">
        <v>2010</v>
      </c>
      <c r="AG3" s="176">
        <v>2010</v>
      </c>
      <c r="AH3" s="176">
        <v>2010</v>
      </c>
      <c r="AI3" s="176">
        <v>2010</v>
      </c>
      <c r="AJ3" s="176">
        <v>2010</v>
      </c>
      <c r="AK3" s="176">
        <v>2010</v>
      </c>
      <c r="AL3" s="176">
        <v>2010</v>
      </c>
      <c r="AM3" s="176">
        <v>2010</v>
      </c>
      <c r="AN3" s="176">
        <v>2010</v>
      </c>
      <c r="AO3" s="176">
        <v>2010</v>
      </c>
      <c r="AP3" s="176">
        <v>2010</v>
      </c>
      <c r="AQ3" s="176">
        <v>2010</v>
      </c>
      <c r="AR3" s="176">
        <v>2010</v>
      </c>
    </row>
    <row r="4" spans="1:44" ht="15" customHeight="1" x14ac:dyDescent="0.25">
      <c r="B4" t="s">
        <v>550</v>
      </c>
      <c r="C4" t="s">
        <v>551</v>
      </c>
      <c r="D4">
        <v>1906.1038704474938</v>
      </c>
      <c r="E4">
        <v>1669.8970838599837</v>
      </c>
      <c r="F4">
        <v>1586.2626741608688</v>
      </c>
      <c r="G4">
        <v>1802.0846671768547</v>
      </c>
      <c r="I4" t="str">
        <f t="shared" ref="I4:I67" si="0">N4</f>
        <v>Afghanistan</v>
      </c>
      <c r="J4">
        <f>R5/R4</f>
        <v>0.22249613088657971</v>
      </c>
      <c r="K4">
        <f>S5/S4</f>
        <v>0.25320542817033226</v>
      </c>
      <c r="L4">
        <f>T5/T4</f>
        <v>0.22448408871745421</v>
      </c>
      <c r="N4" t="s">
        <v>212</v>
      </c>
      <c r="O4">
        <v>2</v>
      </c>
      <c r="P4" t="s">
        <v>657</v>
      </c>
      <c r="Q4" t="s">
        <v>658</v>
      </c>
      <c r="R4">
        <v>90460</v>
      </c>
      <c r="S4">
        <v>85480</v>
      </c>
      <c r="T4">
        <v>103700</v>
      </c>
      <c r="V4" t="s">
        <v>790</v>
      </c>
      <c r="W4" t="s">
        <v>679</v>
      </c>
      <c r="X4">
        <v>27490</v>
      </c>
      <c r="Y4">
        <v>27986</v>
      </c>
      <c r="Z4">
        <v>25782</v>
      </c>
      <c r="AC4" s="63"/>
      <c r="AD4" s="7"/>
      <c r="AE4" s="7"/>
      <c r="AF4" s="7" t="s">
        <v>695</v>
      </c>
      <c r="AG4" s="7" t="s">
        <v>695</v>
      </c>
      <c r="AH4" s="7" t="s">
        <v>695</v>
      </c>
      <c r="AI4" s="7" t="s">
        <v>695</v>
      </c>
      <c r="AJ4" s="7" t="s">
        <v>695</v>
      </c>
      <c r="AK4" s="7" t="s">
        <v>696</v>
      </c>
      <c r="AL4" s="60" t="s">
        <v>696</v>
      </c>
      <c r="AM4" s="7" t="s">
        <v>697</v>
      </c>
      <c r="AN4" s="7" t="s">
        <v>697</v>
      </c>
      <c r="AO4" s="7" t="s">
        <v>697</v>
      </c>
      <c r="AP4" s="7" t="s">
        <v>697</v>
      </c>
      <c r="AQ4" s="7" t="s">
        <v>697</v>
      </c>
      <c r="AR4" s="8" t="s">
        <v>697</v>
      </c>
    </row>
    <row r="5" spans="1:44" ht="15" customHeight="1" x14ac:dyDescent="0.25">
      <c r="B5" t="s">
        <v>552</v>
      </c>
      <c r="C5" t="s">
        <v>553</v>
      </c>
      <c r="D5">
        <v>4310.0247869083432</v>
      </c>
      <c r="E5">
        <v>4328.7694715884527</v>
      </c>
      <c r="F5">
        <v>4517.6824644601284</v>
      </c>
      <c r="G5">
        <v>4515.4502493994651</v>
      </c>
      <c r="I5" t="str">
        <f t="shared" si="0"/>
        <v>Afghanistan</v>
      </c>
      <c r="N5" t="s">
        <v>212</v>
      </c>
      <c r="O5">
        <v>2</v>
      </c>
      <c r="P5" t="s">
        <v>659</v>
      </c>
      <c r="Q5" t="s">
        <v>658</v>
      </c>
      <c r="R5">
        <v>20127</v>
      </c>
      <c r="S5">
        <v>21644</v>
      </c>
      <c r="T5">
        <v>23279</v>
      </c>
      <c r="V5" t="s">
        <v>781</v>
      </c>
      <c r="W5" t="s">
        <v>679</v>
      </c>
      <c r="X5">
        <v>9007</v>
      </c>
      <c r="Y5">
        <v>8901</v>
      </c>
      <c r="Z5">
        <v>8063</v>
      </c>
      <c r="AC5" s="49" t="s">
        <v>664</v>
      </c>
      <c r="AD5" s="7" t="s">
        <v>656</v>
      </c>
      <c r="AF5" s="7" t="s">
        <v>693</v>
      </c>
      <c r="AG5" s="7" t="s">
        <v>694</v>
      </c>
      <c r="AH5" s="7" t="s">
        <v>668</v>
      </c>
      <c r="AI5" s="7" t="s">
        <v>669</v>
      </c>
      <c r="AJ5" s="7" t="s">
        <v>670</v>
      </c>
      <c r="AK5" s="7" t="s">
        <v>671</v>
      </c>
      <c r="AL5" s="60" t="s">
        <v>672</v>
      </c>
      <c r="AM5" s="7" t="s">
        <v>673</v>
      </c>
      <c r="AN5" s="7" t="s">
        <v>674</v>
      </c>
      <c r="AO5" s="7" t="s">
        <v>675</v>
      </c>
      <c r="AP5" s="7" t="s">
        <v>676</v>
      </c>
      <c r="AQ5" s="7" t="s">
        <v>677</v>
      </c>
      <c r="AR5" s="8" t="s">
        <v>678</v>
      </c>
    </row>
    <row r="6" spans="1:44" x14ac:dyDescent="0.25">
      <c r="B6" t="s">
        <v>554</v>
      </c>
      <c r="C6" t="s">
        <v>555</v>
      </c>
      <c r="D6">
        <v>4694.0589807856859</v>
      </c>
      <c r="E6">
        <v>4716.8098417772435</v>
      </c>
      <c r="F6">
        <v>4877.5803884823326</v>
      </c>
      <c r="G6">
        <v>4843.2132336378108</v>
      </c>
      <c r="I6" t="str">
        <f t="shared" si="0"/>
        <v>Albania</v>
      </c>
      <c r="J6">
        <f>R7/R6</f>
        <v>0.28367179097868034</v>
      </c>
      <c r="K6">
        <f>S7/S6</f>
        <v>0.43380676420292608</v>
      </c>
      <c r="L6">
        <f>T7/T6</f>
        <v>0.37015590200445436</v>
      </c>
      <c r="N6" t="s">
        <v>13</v>
      </c>
      <c r="O6">
        <v>3</v>
      </c>
      <c r="P6" t="s">
        <v>657</v>
      </c>
      <c r="Q6" t="s">
        <v>658</v>
      </c>
      <c r="R6">
        <v>47421</v>
      </c>
      <c r="S6">
        <v>42104</v>
      </c>
      <c r="T6">
        <v>44900</v>
      </c>
      <c r="V6" t="s">
        <v>782</v>
      </c>
      <c r="W6" t="s">
        <v>679</v>
      </c>
      <c r="X6">
        <v>9526</v>
      </c>
      <c r="Y6">
        <v>9345</v>
      </c>
      <c r="Z6">
        <v>7851</v>
      </c>
      <c r="AC6" s="54" t="s">
        <v>692</v>
      </c>
      <c r="AD6" s="7" t="s">
        <v>680</v>
      </c>
      <c r="AE6">
        <v>2010</v>
      </c>
      <c r="AF6" s="50">
        <f t="shared" ref="AF6:AH9" si="1">AF22*AF22/AF22/10000</f>
        <v>8.0939999999999994</v>
      </c>
      <c r="AG6" s="50">
        <f t="shared" si="1"/>
        <v>9.5973000000000006</v>
      </c>
      <c r="AH6" s="50">
        <f t="shared" si="1"/>
        <v>1.7307999999999999</v>
      </c>
      <c r="AI6" s="50"/>
      <c r="AJ6" s="50">
        <f>AJ22*AJ22/AJ22/10000</f>
        <v>12.044700000000001</v>
      </c>
      <c r="AK6" s="50">
        <f>AK22*AK22/AK22/10000</f>
        <v>10.175599999999999</v>
      </c>
      <c r="AL6" s="61">
        <f>AL22*AL22/AL22/10000</f>
        <v>13.202400000000001</v>
      </c>
      <c r="AM6" s="50">
        <f>AM22*AM22/AM22/10000</f>
        <v>19.216000000000001</v>
      </c>
      <c r="AN6" s="50"/>
      <c r="AO6" s="50">
        <f>AO22*AO22/AO22/10000</f>
        <v>16.8217</v>
      </c>
      <c r="AP6" s="50">
        <f>AP22*AP22/AP22/10000</f>
        <v>32.672199999999997</v>
      </c>
      <c r="AQ6" s="50">
        <f>AQ22*AQ22/AQ22/10000</f>
        <v>18.391200000000001</v>
      </c>
      <c r="AR6" s="51"/>
    </row>
    <row r="7" spans="1:44" x14ac:dyDescent="0.25">
      <c r="B7" t="s">
        <v>556</v>
      </c>
      <c r="C7" t="s">
        <v>557</v>
      </c>
      <c r="D7">
        <v>5403.2370090957929</v>
      </c>
      <c r="E7">
        <v>5441.0107688390826</v>
      </c>
      <c r="F7">
        <v>5897.4032456349214</v>
      </c>
      <c r="G7">
        <v>5822.0135467122682</v>
      </c>
      <c r="I7" t="str">
        <f t="shared" si="0"/>
        <v>Albania</v>
      </c>
      <c r="N7" t="s">
        <v>13</v>
      </c>
      <c r="O7">
        <v>3</v>
      </c>
      <c r="P7" t="s">
        <v>659</v>
      </c>
      <c r="Q7" t="s">
        <v>658</v>
      </c>
      <c r="R7">
        <v>13452</v>
      </c>
      <c r="S7">
        <v>18265</v>
      </c>
      <c r="T7">
        <v>16620</v>
      </c>
      <c r="V7" t="s">
        <v>681</v>
      </c>
      <c r="W7" t="s">
        <v>679</v>
      </c>
      <c r="X7">
        <v>9965</v>
      </c>
      <c r="Y7">
        <v>13109</v>
      </c>
      <c r="Z7">
        <v>12427</v>
      </c>
      <c r="AC7" s="54" t="s">
        <v>692</v>
      </c>
      <c r="AD7" s="7" t="s">
        <v>681</v>
      </c>
      <c r="AE7">
        <v>2010</v>
      </c>
      <c r="AF7" s="50">
        <f t="shared" si="1"/>
        <v>1.1719999999999999</v>
      </c>
      <c r="AG7" s="50">
        <f t="shared" si="1"/>
        <v>1.1506000000000001</v>
      </c>
      <c r="AH7" s="50">
        <f t="shared" si="1"/>
        <v>1.5333000000000001</v>
      </c>
      <c r="AI7" s="50">
        <f t="shared" ref="AI7:AJ9" si="2">AI23*AI23/AI23/10000</f>
        <v>0.58150000000000002</v>
      </c>
      <c r="AJ7" s="50">
        <f t="shared" si="2"/>
        <v>0.42280000000000001</v>
      </c>
      <c r="AK7" s="50"/>
      <c r="AL7" s="61">
        <f t="shared" ref="AL7:AO9" si="3">AL23*AL23/AL23/10000</f>
        <v>0.66990000000000005</v>
      </c>
      <c r="AM7" s="50">
        <f t="shared" si="3"/>
        <v>1.0226999999999999</v>
      </c>
      <c r="AN7" s="50">
        <f t="shared" si="3"/>
        <v>1.1977</v>
      </c>
      <c r="AO7" s="50">
        <f t="shared" si="3"/>
        <v>1.1183000000000001</v>
      </c>
      <c r="AP7" s="50"/>
      <c r="AQ7" s="50">
        <f t="shared" ref="AQ7:AR9" si="4">AQ23*AQ23/AQ23/10000</f>
        <v>0.80789999999999995</v>
      </c>
      <c r="AR7" s="51">
        <f t="shared" si="4"/>
        <v>1.8241000000000001</v>
      </c>
    </row>
    <row r="8" spans="1:44" x14ac:dyDescent="0.25">
      <c r="B8" t="s">
        <v>558</v>
      </c>
      <c r="C8" t="s">
        <v>559</v>
      </c>
      <c r="D8">
        <v>3123.6207771074869</v>
      </c>
      <c r="E8">
        <v>3053.1046569502937</v>
      </c>
      <c r="F8">
        <v>3544.2280970562397</v>
      </c>
      <c r="G8">
        <v>3438.3115385849878</v>
      </c>
      <c r="I8" t="str">
        <f t="shared" si="0"/>
        <v>Algeria</v>
      </c>
      <c r="J8">
        <f>R9/R8</f>
        <v>0.23340554333596922</v>
      </c>
      <c r="K8">
        <f>S9/S8</f>
        <v>0.38858903658921901</v>
      </c>
      <c r="L8">
        <f>T9/T8</f>
        <v>0.41447282447282446</v>
      </c>
      <c r="N8" t="s">
        <v>14</v>
      </c>
      <c r="O8">
        <v>4</v>
      </c>
      <c r="P8" t="s">
        <v>657</v>
      </c>
      <c r="Q8" t="s">
        <v>658</v>
      </c>
      <c r="R8">
        <v>300974</v>
      </c>
      <c r="S8">
        <v>307003</v>
      </c>
      <c r="T8">
        <v>336700</v>
      </c>
      <c r="V8" t="s">
        <v>783</v>
      </c>
      <c r="W8" t="s">
        <v>679</v>
      </c>
      <c r="X8">
        <v>11122</v>
      </c>
      <c r="Y8">
        <v>8958</v>
      </c>
      <c r="Z8">
        <v>8835</v>
      </c>
      <c r="AC8" s="54" t="s">
        <v>692</v>
      </c>
      <c r="AD8" s="7" t="s">
        <v>682</v>
      </c>
      <c r="AE8">
        <v>2010</v>
      </c>
      <c r="AF8" s="50">
        <f t="shared" si="1"/>
        <v>1.6929000000000001</v>
      </c>
      <c r="AG8" s="50">
        <f t="shared" si="1"/>
        <v>1.0436000000000001</v>
      </c>
      <c r="AH8" s="50">
        <f t="shared" si="1"/>
        <v>5.9985999999999997</v>
      </c>
      <c r="AI8" s="50">
        <f t="shared" si="2"/>
        <v>4.3272000000000004</v>
      </c>
      <c r="AJ8" s="50">
        <f t="shared" si="2"/>
        <v>1.8597999999999999</v>
      </c>
      <c r="AK8" s="50">
        <f t="shared" ref="AK8:AK17" si="5">AK24*AK24/AK24/10000</f>
        <v>2.9752999999999998</v>
      </c>
      <c r="AL8" s="61">
        <f t="shared" si="3"/>
        <v>4.7992999999999997</v>
      </c>
      <c r="AM8" s="50">
        <f t="shared" si="3"/>
        <v>4.5827999999999998</v>
      </c>
      <c r="AN8" s="50">
        <f t="shared" si="3"/>
        <v>5.6087999999999996</v>
      </c>
      <c r="AO8" s="50">
        <f t="shared" si="3"/>
        <v>5.4272999999999998</v>
      </c>
      <c r="AP8" s="50">
        <f t="shared" ref="AP8:AP16" si="6">AP24*AP24/AP24/10000</f>
        <v>2.3306</v>
      </c>
      <c r="AQ8" s="50">
        <f t="shared" si="4"/>
        <v>3.8262</v>
      </c>
      <c r="AR8" s="51">
        <f t="shared" si="4"/>
        <v>5.5835999999999997</v>
      </c>
    </row>
    <row r="9" spans="1:44" x14ac:dyDescent="0.25">
      <c r="B9" t="s">
        <v>560</v>
      </c>
      <c r="C9" t="s">
        <v>561</v>
      </c>
      <c r="D9">
        <v>2192.2707504236446</v>
      </c>
      <c r="E9">
        <v>2067.6678659588874</v>
      </c>
      <c r="F9">
        <v>2557.8138942650585</v>
      </c>
      <c r="G9">
        <v>2474.2594377273977</v>
      </c>
      <c r="I9" t="str">
        <f t="shared" si="0"/>
        <v>Algeria</v>
      </c>
      <c r="N9" t="s">
        <v>14</v>
      </c>
      <c r="O9">
        <v>4</v>
      </c>
      <c r="P9" t="s">
        <v>659</v>
      </c>
      <c r="Q9" t="s">
        <v>658</v>
      </c>
      <c r="R9">
        <v>70249</v>
      </c>
      <c r="S9">
        <v>119298</v>
      </c>
      <c r="T9">
        <v>139553</v>
      </c>
      <c r="V9" t="s">
        <v>682</v>
      </c>
      <c r="W9" t="s">
        <v>679</v>
      </c>
      <c r="X9">
        <v>51332</v>
      </c>
      <c r="Y9">
        <v>51605</v>
      </c>
      <c r="Z9">
        <v>52153</v>
      </c>
      <c r="AC9" s="54" t="s">
        <v>692</v>
      </c>
      <c r="AD9" s="7" t="s">
        <v>683</v>
      </c>
      <c r="AE9">
        <v>2010</v>
      </c>
      <c r="AF9" s="50">
        <f t="shared" si="1"/>
        <v>1.0736000000000001</v>
      </c>
      <c r="AG9" s="50">
        <f t="shared" si="1"/>
        <v>0.60529999999999995</v>
      </c>
      <c r="AH9" s="50">
        <f t="shared" si="1"/>
        <v>0.2394</v>
      </c>
      <c r="AI9" s="50">
        <f t="shared" si="2"/>
        <v>0.17369999999999999</v>
      </c>
      <c r="AJ9" s="50">
        <f t="shared" si="2"/>
        <v>0.76819999999999999</v>
      </c>
      <c r="AK9" s="50">
        <f t="shared" si="5"/>
        <v>0.94740000000000002</v>
      </c>
      <c r="AL9" s="61">
        <f t="shared" si="3"/>
        <v>1.3654999999999999</v>
      </c>
      <c r="AM9" s="50">
        <f t="shared" si="3"/>
        <v>0.9849</v>
      </c>
      <c r="AN9" s="50">
        <f t="shared" si="3"/>
        <v>0.84209999999999996</v>
      </c>
      <c r="AO9" s="50">
        <f t="shared" si="3"/>
        <v>1.7345999999999999</v>
      </c>
      <c r="AP9" s="50">
        <f t="shared" si="6"/>
        <v>0.94130000000000003</v>
      </c>
      <c r="AQ9" s="50">
        <f t="shared" si="4"/>
        <v>0.90169999999999995</v>
      </c>
      <c r="AR9" s="51">
        <f t="shared" si="4"/>
        <v>0.88009999999999999</v>
      </c>
    </row>
    <row r="10" spans="1:44" x14ac:dyDescent="0.25">
      <c r="B10" t="s">
        <v>562</v>
      </c>
      <c r="C10" t="s">
        <v>563</v>
      </c>
      <c r="D10">
        <v>4691.6879289181961</v>
      </c>
      <c r="E10">
        <v>4589.6738570939697</v>
      </c>
      <c r="F10">
        <v>5212.8054693328504</v>
      </c>
      <c r="G10">
        <v>5068.7773890961662</v>
      </c>
      <c r="I10" t="str">
        <f t="shared" si="0"/>
        <v>American Samoa</v>
      </c>
      <c r="J10">
        <f>R11/R10</f>
        <v>0.31566265060240961</v>
      </c>
      <c r="K10">
        <f>S11/S10</f>
        <v>0.34156862745098038</v>
      </c>
      <c r="L10">
        <f>T11/T10</f>
        <v>0.38500000000000001</v>
      </c>
      <c r="N10" t="s">
        <v>213</v>
      </c>
      <c r="O10">
        <v>5</v>
      </c>
      <c r="P10" t="s">
        <v>657</v>
      </c>
      <c r="Q10" t="s">
        <v>658</v>
      </c>
      <c r="R10">
        <v>2490</v>
      </c>
      <c r="S10">
        <v>2550</v>
      </c>
      <c r="T10">
        <v>2600</v>
      </c>
      <c r="V10" t="s">
        <v>683</v>
      </c>
      <c r="W10" t="s">
        <v>679</v>
      </c>
      <c r="X10">
        <v>9491</v>
      </c>
      <c r="Y10">
        <v>7925</v>
      </c>
      <c r="Z10">
        <v>8334</v>
      </c>
      <c r="AA10">
        <f>0.2*10000/Z9</f>
        <v>3.8348704772496307E-2</v>
      </c>
      <c r="AC10" s="54" t="s">
        <v>692</v>
      </c>
      <c r="AD10" s="7" t="s">
        <v>684</v>
      </c>
      <c r="AE10">
        <v>2010</v>
      </c>
      <c r="AF10" s="50">
        <f t="shared" ref="AF10:AG17" si="7">AF26*AF26/AF26/10000</f>
        <v>5.8710000000000004</v>
      </c>
      <c r="AG10" s="50">
        <f t="shared" si="7"/>
        <v>7.3871000000000002</v>
      </c>
      <c r="AH10" s="50"/>
      <c r="AI10" s="50"/>
      <c r="AJ10" s="50">
        <f t="shared" ref="AJ10:AJ17" si="8">AJ26*AJ26/AJ26/10000</f>
        <v>6.3108000000000004</v>
      </c>
      <c r="AK10" s="50">
        <f t="shared" si="5"/>
        <v>13.0593</v>
      </c>
      <c r="AL10" s="61">
        <f t="shared" ref="AL10:AM17" si="9">AL26*AL26/AL26/10000</f>
        <v>8.9869000000000003</v>
      </c>
      <c r="AM10" s="50">
        <f t="shared" si="9"/>
        <v>11.110799999999999</v>
      </c>
      <c r="AN10" s="50"/>
      <c r="AO10" s="50"/>
      <c r="AP10" s="50">
        <f t="shared" si="6"/>
        <v>10.9282</v>
      </c>
      <c r="AQ10" s="50">
        <f t="shared" ref="AQ10:AQ17" si="10">AQ26*AQ26/AQ26/10000</f>
        <v>11.2479</v>
      </c>
      <c r="AR10" s="51"/>
    </row>
    <row r="11" spans="1:44" x14ac:dyDescent="0.25">
      <c r="B11" t="s">
        <v>564</v>
      </c>
      <c r="C11" t="s">
        <v>565</v>
      </c>
      <c r="D11">
        <v>1134.7329803030609</v>
      </c>
      <c r="E11">
        <v>1129.9844022026755</v>
      </c>
      <c r="F11">
        <v>1124.6043244708956</v>
      </c>
      <c r="G11">
        <v>1204.6939435231916</v>
      </c>
      <c r="I11" t="str">
        <f t="shared" si="0"/>
        <v>American Samoa</v>
      </c>
      <c r="N11" t="s">
        <v>213</v>
      </c>
      <c r="O11">
        <v>5</v>
      </c>
      <c r="P11" t="s">
        <v>659</v>
      </c>
      <c r="Q11" t="s">
        <v>658</v>
      </c>
      <c r="R11">
        <v>786</v>
      </c>
      <c r="S11">
        <v>871</v>
      </c>
      <c r="T11">
        <v>1001</v>
      </c>
      <c r="V11" t="s">
        <v>784</v>
      </c>
      <c r="W11" t="s">
        <v>679</v>
      </c>
      <c r="X11">
        <v>26480</v>
      </c>
      <c r="Y11">
        <v>29700</v>
      </c>
      <c r="Z11">
        <v>27655</v>
      </c>
      <c r="AC11" s="54" t="s">
        <v>692</v>
      </c>
      <c r="AD11" s="7" t="s">
        <v>685</v>
      </c>
      <c r="AE11">
        <v>2010</v>
      </c>
      <c r="AF11" s="50">
        <f t="shared" si="7"/>
        <v>10.427300000000001</v>
      </c>
      <c r="AG11" s="50">
        <f t="shared" si="7"/>
        <v>5.9351000000000003</v>
      </c>
      <c r="AH11" s="50">
        <f t="shared" ref="AH11:AI16" si="11">AH27*AH27/AH27/10000</f>
        <v>24.616399999999999</v>
      </c>
      <c r="AI11" s="50">
        <f t="shared" si="11"/>
        <v>29.572299999999998</v>
      </c>
      <c r="AJ11" s="50">
        <f t="shared" si="8"/>
        <v>4.2967000000000004</v>
      </c>
      <c r="AK11" s="50">
        <f t="shared" si="5"/>
        <v>26.604299999999999</v>
      </c>
      <c r="AL11" s="61">
        <f t="shared" si="9"/>
        <v>15.651</v>
      </c>
      <c r="AM11" s="50">
        <f t="shared" si="9"/>
        <v>16.764700000000001</v>
      </c>
      <c r="AN11" s="50">
        <f t="shared" ref="AN11:AO14" si="12">AN27*AN27/AN27/10000</f>
        <v>16.210599999999999</v>
      </c>
      <c r="AO11" s="50">
        <f t="shared" si="12"/>
        <v>14.887600000000001</v>
      </c>
      <c r="AP11" s="50">
        <f t="shared" si="6"/>
        <v>19.724399999999999</v>
      </c>
      <c r="AQ11" s="50">
        <f t="shared" si="10"/>
        <v>13.6027</v>
      </c>
      <c r="AR11" s="51">
        <f t="shared" ref="AR11:AR16" si="13">AR27*AR27/AR27/10000</f>
        <v>23.0684</v>
      </c>
    </row>
    <row r="12" spans="1:44" x14ac:dyDescent="0.25">
      <c r="B12" t="s">
        <v>566</v>
      </c>
      <c r="C12" t="s">
        <v>567</v>
      </c>
      <c r="D12">
        <v>4802.1790390992674</v>
      </c>
      <c r="E12">
        <v>5005.6186863534676</v>
      </c>
      <c r="F12">
        <v>5226.6265873405391</v>
      </c>
      <c r="G12">
        <v>5447.8755542789722</v>
      </c>
      <c r="I12" t="str">
        <f t="shared" si="0"/>
        <v>Andorra</v>
      </c>
      <c r="J12" t="e">
        <f>R13/R12</f>
        <v>#DIV/0!</v>
      </c>
      <c r="K12" t="e">
        <f>S13/S12</f>
        <v>#DIV/0!</v>
      </c>
      <c r="L12" t="e">
        <f>T13/T12</f>
        <v>#DIV/0!</v>
      </c>
      <c r="N12" t="s">
        <v>214</v>
      </c>
      <c r="O12">
        <v>6</v>
      </c>
      <c r="P12" t="s">
        <v>657</v>
      </c>
      <c r="Q12" t="s">
        <v>658</v>
      </c>
      <c r="V12" t="s">
        <v>785</v>
      </c>
      <c r="W12" t="s">
        <v>679</v>
      </c>
      <c r="X12">
        <v>22918</v>
      </c>
      <c r="Y12">
        <v>22784</v>
      </c>
      <c r="Z12">
        <v>21647</v>
      </c>
      <c r="AC12" s="54" t="s">
        <v>692</v>
      </c>
      <c r="AD12" s="7" t="s">
        <v>686</v>
      </c>
      <c r="AE12">
        <v>2010</v>
      </c>
      <c r="AF12" s="50">
        <f t="shared" si="7"/>
        <v>2.6156000000000001</v>
      </c>
      <c r="AG12" s="50">
        <f t="shared" si="7"/>
        <v>0.95379999999999998</v>
      </c>
      <c r="AH12" s="50">
        <f t="shared" si="11"/>
        <v>9.3008000000000006</v>
      </c>
      <c r="AI12" s="50">
        <f t="shared" si="11"/>
        <v>2.6476000000000002</v>
      </c>
      <c r="AJ12" s="50">
        <f t="shared" si="8"/>
        <v>2.0869</v>
      </c>
      <c r="AK12" s="50">
        <f t="shared" si="5"/>
        <v>3.7995999999999999</v>
      </c>
      <c r="AL12" s="61">
        <f t="shared" si="9"/>
        <v>4.5937000000000001</v>
      </c>
      <c r="AM12" s="50">
        <f t="shared" si="9"/>
        <v>4.4476000000000004</v>
      </c>
      <c r="AN12" s="50">
        <f t="shared" si="12"/>
        <v>3.4108999999999998</v>
      </c>
      <c r="AO12" s="50">
        <f t="shared" si="12"/>
        <v>6.5058999999999996</v>
      </c>
      <c r="AP12" s="50">
        <f t="shared" si="6"/>
        <v>3.4634</v>
      </c>
      <c r="AQ12" s="50">
        <f t="shared" si="10"/>
        <v>4.141</v>
      </c>
      <c r="AR12" s="51">
        <f t="shared" si="13"/>
        <v>6.8634000000000004</v>
      </c>
    </row>
    <row r="13" spans="1:44" ht="15" customHeight="1" x14ac:dyDescent="0.25">
      <c r="B13" t="s">
        <v>568</v>
      </c>
      <c r="C13" t="s">
        <v>569</v>
      </c>
      <c r="D13">
        <v>5005.3700380703176</v>
      </c>
      <c r="E13">
        <v>4700.8937143651556</v>
      </c>
      <c r="F13">
        <v>5767.2969425327983</v>
      </c>
      <c r="G13">
        <v>5482.0844023877089</v>
      </c>
      <c r="I13" t="str">
        <f t="shared" si="0"/>
        <v>Andorra</v>
      </c>
      <c r="N13" t="s">
        <v>214</v>
      </c>
      <c r="O13">
        <v>6</v>
      </c>
      <c r="P13" t="s">
        <v>659</v>
      </c>
      <c r="Q13" t="s">
        <v>658</v>
      </c>
      <c r="V13" t="s">
        <v>786</v>
      </c>
      <c r="W13" t="s">
        <v>679</v>
      </c>
      <c r="AC13" s="54" t="s">
        <v>692</v>
      </c>
      <c r="AD13" s="7" t="s">
        <v>687</v>
      </c>
      <c r="AE13">
        <v>2010</v>
      </c>
      <c r="AF13" s="50">
        <f t="shared" si="7"/>
        <v>1.1232</v>
      </c>
      <c r="AG13" s="50">
        <f t="shared" si="7"/>
        <v>0.94079999999999997</v>
      </c>
      <c r="AH13" s="50">
        <f t="shared" si="11"/>
        <v>0.57920000000000005</v>
      </c>
      <c r="AI13" s="50">
        <f t="shared" si="11"/>
        <v>1.4321999999999999</v>
      </c>
      <c r="AJ13" s="50">
        <f t="shared" si="8"/>
        <v>0.84150000000000003</v>
      </c>
      <c r="AK13" s="50">
        <f t="shared" si="5"/>
        <v>3.6518000000000002</v>
      </c>
      <c r="AL13" s="61">
        <f t="shared" si="9"/>
        <v>3.3492000000000002</v>
      </c>
      <c r="AM13" s="50">
        <f t="shared" si="9"/>
        <v>1.0807</v>
      </c>
      <c r="AN13" s="50">
        <f t="shared" si="12"/>
        <v>3.9228999999999998</v>
      </c>
      <c r="AO13" s="50">
        <f t="shared" si="12"/>
        <v>3.1173999999999999</v>
      </c>
      <c r="AP13" s="50">
        <f t="shared" si="6"/>
        <v>0.9022</v>
      </c>
      <c r="AQ13" s="50">
        <f t="shared" si="10"/>
        <v>1.9218</v>
      </c>
      <c r="AR13" s="51">
        <f t="shared" si="13"/>
        <v>1.4237</v>
      </c>
    </row>
    <row r="14" spans="1:44" ht="15" customHeight="1" x14ac:dyDescent="0.25">
      <c r="B14" t="s">
        <v>570</v>
      </c>
      <c r="C14" t="s">
        <v>571</v>
      </c>
      <c r="D14">
        <v>4800.3860898039093</v>
      </c>
      <c r="E14">
        <v>5008.0296836709831</v>
      </c>
      <c r="F14">
        <v>5222.8148908566918</v>
      </c>
      <c r="G14">
        <v>5447.6213189914461</v>
      </c>
      <c r="I14" t="str">
        <f t="shared" si="0"/>
        <v>Angola</v>
      </c>
      <c r="J14">
        <f>R15/R14</f>
        <v>0.29039383446027411</v>
      </c>
      <c r="K14">
        <f>S15/S14</f>
        <v>0.3023309049496678</v>
      </c>
      <c r="L14">
        <f>T15/T14</f>
        <v>0.30250224573828971</v>
      </c>
      <c r="N14" t="s">
        <v>15</v>
      </c>
      <c r="O14">
        <v>7</v>
      </c>
      <c r="P14" t="s">
        <v>657</v>
      </c>
      <c r="Q14" t="s">
        <v>658</v>
      </c>
      <c r="R14">
        <v>311019</v>
      </c>
      <c r="S14">
        <v>349478</v>
      </c>
      <c r="T14">
        <v>385174</v>
      </c>
      <c r="V14" t="s">
        <v>787</v>
      </c>
      <c r="W14" t="s">
        <v>679</v>
      </c>
      <c r="X14">
        <v>7365</v>
      </c>
      <c r="Y14">
        <v>8234</v>
      </c>
      <c r="Z14">
        <v>8275</v>
      </c>
      <c r="AC14" s="54" t="s">
        <v>692</v>
      </c>
      <c r="AD14" s="7" t="s">
        <v>688</v>
      </c>
      <c r="AE14">
        <v>2010</v>
      </c>
      <c r="AF14" s="50">
        <f t="shared" si="7"/>
        <v>0.99239999999999995</v>
      </c>
      <c r="AG14" s="50">
        <f t="shared" si="7"/>
        <v>0.60819999999999996</v>
      </c>
      <c r="AH14" s="50">
        <f t="shared" si="11"/>
        <v>2.7271000000000001</v>
      </c>
      <c r="AI14" s="50">
        <f t="shared" si="11"/>
        <v>1.8172999999999999</v>
      </c>
      <c r="AJ14" s="50">
        <f t="shared" si="8"/>
        <v>1.2961</v>
      </c>
      <c r="AK14" s="50">
        <f t="shared" si="5"/>
        <v>1.2473000000000001</v>
      </c>
      <c r="AL14" s="61">
        <f t="shared" si="9"/>
        <v>2.8666</v>
      </c>
      <c r="AM14" s="50">
        <f t="shared" si="9"/>
        <v>1.41</v>
      </c>
      <c r="AN14" s="50">
        <f t="shared" si="12"/>
        <v>1.8489</v>
      </c>
      <c r="AO14" s="50">
        <f t="shared" si="12"/>
        <v>1.7463</v>
      </c>
      <c r="AP14" s="50">
        <f t="shared" si="6"/>
        <v>1.0766</v>
      </c>
      <c r="AQ14" s="50">
        <f t="shared" si="10"/>
        <v>1.4115</v>
      </c>
      <c r="AR14" s="51">
        <f t="shared" si="13"/>
        <v>3.4870999999999999</v>
      </c>
    </row>
    <row r="15" spans="1:44" x14ac:dyDescent="0.25">
      <c r="B15" t="s">
        <v>572</v>
      </c>
      <c r="C15" t="s">
        <v>573</v>
      </c>
      <c r="D15">
        <v>3255.2586756103115</v>
      </c>
      <c r="E15">
        <v>3539.354562365208</v>
      </c>
      <c r="F15">
        <v>3621.4885454588302</v>
      </c>
      <c r="G15">
        <v>3281.6583307565907</v>
      </c>
      <c r="I15" t="str">
        <f t="shared" si="0"/>
        <v>Angola</v>
      </c>
      <c r="N15" t="s">
        <v>15</v>
      </c>
      <c r="O15">
        <v>7</v>
      </c>
      <c r="P15" t="s">
        <v>659</v>
      </c>
      <c r="Q15" t="s">
        <v>658</v>
      </c>
      <c r="R15">
        <v>90318</v>
      </c>
      <c r="S15">
        <v>105658</v>
      </c>
      <c r="T15">
        <v>116516</v>
      </c>
      <c r="V15" t="s">
        <v>686</v>
      </c>
      <c r="W15" t="s">
        <v>679</v>
      </c>
      <c r="X15">
        <v>43706</v>
      </c>
      <c r="Y15">
        <v>43240</v>
      </c>
      <c r="Z15">
        <v>43736</v>
      </c>
      <c r="AC15" s="54" t="s">
        <v>692</v>
      </c>
      <c r="AD15" s="7" t="s">
        <v>689</v>
      </c>
      <c r="AE15">
        <v>2010</v>
      </c>
      <c r="AF15" s="50">
        <f t="shared" si="7"/>
        <v>4.8761999999999999</v>
      </c>
      <c r="AG15" s="50">
        <f t="shared" si="7"/>
        <v>5.2202999999999999</v>
      </c>
      <c r="AH15" s="50">
        <f t="shared" si="11"/>
        <v>26.077100000000002</v>
      </c>
      <c r="AI15" s="50">
        <f t="shared" si="11"/>
        <v>3.1778</v>
      </c>
      <c r="AJ15" s="50">
        <f t="shared" si="8"/>
        <v>3.1501000000000001</v>
      </c>
      <c r="AK15" s="50">
        <f t="shared" si="5"/>
        <v>14.5144</v>
      </c>
      <c r="AL15" s="61">
        <f t="shared" si="9"/>
        <v>12.368600000000001</v>
      </c>
      <c r="AM15" s="50">
        <f t="shared" si="9"/>
        <v>20.040900000000001</v>
      </c>
      <c r="AN15" s="50"/>
      <c r="AO15" s="50">
        <f>AO31*AO31/AO31/10000</f>
        <v>21.933399999999999</v>
      </c>
      <c r="AP15" s="50">
        <f t="shared" si="6"/>
        <v>9.2994000000000003</v>
      </c>
      <c r="AQ15" s="50">
        <f t="shared" si="10"/>
        <v>8.7788000000000004</v>
      </c>
      <c r="AR15" s="51">
        <f t="shared" si="13"/>
        <v>29.466100000000001</v>
      </c>
    </row>
    <row r="16" spans="1:44" x14ac:dyDescent="0.25">
      <c r="B16" t="s">
        <v>574</v>
      </c>
      <c r="C16" t="s">
        <v>575</v>
      </c>
      <c r="D16">
        <v>3255.2962314029955</v>
      </c>
      <c r="E16">
        <v>3539.4058050652175</v>
      </c>
      <c r="F16">
        <v>3621.5428455717847</v>
      </c>
      <c r="G16">
        <v>3281.6967965955346</v>
      </c>
      <c r="I16" t="str">
        <f t="shared" si="0"/>
        <v>Anguilla</v>
      </c>
      <c r="J16" t="e">
        <f t="shared" ref="J16" si="14">R17/R16</f>
        <v>#DIV/0!</v>
      </c>
      <c r="K16" t="e">
        <f t="shared" ref="K16" si="15">S17/S16</f>
        <v>#DIV/0!</v>
      </c>
      <c r="L16" t="e">
        <f t="shared" ref="L16" si="16">T17/T16</f>
        <v>#DIV/0!</v>
      </c>
      <c r="N16" t="s">
        <v>215</v>
      </c>
      <c r="O16">
        <v>258</v>
      </c>
      <c r="P16" t="s">
        <v>657</v>
      </c>
      <c r="Q16" t="s">
        <v>658</v>
      </c>
      <c r="V16" t="s">
        <v>788</v>
      </c>
      <c r="W16" t="s">
        <v>679</v>
      </c>
      <c r="X16">
        <v>26880</v>
      </c>
      <c r="Y16">
        <v>27645</v>
      </c>
      <c r="Z16">
        <v>23141</v>
      </c>
      <c r="AC16" s="54" t="s">
        <v>692</v>
      </c>
      <c r="AD16" s="7" t="s">
        <v>690</v>
      </c>
      <c r="AE16">
        <v>2010</v>
      </c>
      <c r="AF16" s="50">
        <f t="shared" si="7"/>
        <v>1.9463999999999999</v>
      </c>
      <c r="AG16" s="50">
        <f t="shared" si="7"/>
        <v>1.5683</v>
      </c>
      <c r="AH16" s="50">
        <f t="shared" si="11"/>
        <v>2.4121000000000001</v>
      </c>
      <c r="AI16" s="50">
        <f t="shared" si="11"/>
        <v>2.6103000000000001</v>
      </c>
      <c r="AJ16" s="50">
        <f t="shared" si="8"/>
        <v>1.2886</v>
      </c>
      <c r="AK16" s="50">
        <f t="shared" si="5"/>
        <v>5.3761999999999999</v>
      </c>
      <c r="AL16" s="61">
        <f t="shared" si="9"/>
        <v>3.1570999999999998</v>
      </c>
      <c r="AM16" s="50">
        <f t="shared" si="9"/>
        <v>2.8767</v>
      </c>
      <c r="AN16" s="50">
        <f>AN32*AN32/AN32/10000</f>
        <v>1.3047</v>
      </c>
      <c r="AO16" s="50">
        <f>AO32*AO32/AO32/10000</f>
        <v>4.6896000000000004</v>
      </c>
      <c r="AP16" s="50">
        <f t="shared" si="6"/>
        <v>2.6095000000000002</v>
      </c>
      <c r="AQ16" s="50">
        <f t="shared" si="10"/>
        <v>1.8964000000000001</v>
      </c>
      <c r="AR16" s="51">
        <f t="shared" si="13"/>
        <v>2.3411</v>
      </c>
    </row>
    <row r="17" spans="2:44" x14ac:dyDescent="0.25">
      <c r="B17" t="s">
        <v>576</v>
      </c>
      <c r="C17" t="s">
        <v>577</v>
      </c>
      <c r="D17">
        <v>1747.4373354444638</v>
      </c>
      <c r="E17">
        <v>1785.7041133335838</v>
      </c>
      <c r="F17">
        <v>1789.4624771754334</v>
      </c>
      <c r="G17">
        <v>1814.598820439827</v>
      </c>
      <c r="I17" t="str">
        <f t="shared" si="0"/>
        <v>Anguilla</v>
      </c>
      <c r="N17" t="s">
        <v>215</v>
      </c>
      <c r="O17">
        <v>258</v>
      </c>
      <c r="P17" t="s">
        <v>659</v>
      </c>
      <c r="Q17" t="s">
        <v>658</v>
      </c>
      <c r="V17" t="s">
        <v>687</v>
      </c>
      <c r="W17" t="s">
        <v>679</v>
      </c>
      <c r="X17">
        <v>14690</v>
      </c>
      <c r="Y17">
        <v>13947</v>
      </c>
      <c r="Z17">
        <v>13739</v>
      </c>
      <c r="AC17" s="55" t="s">
        <v>692</v>
      </c>
      <c r="AD17" s="9" t="s">
        <v>691</v>
      </c>
      <c r="AE17" s="9">
        <v>2010</v>
      </c>
      <c r="AF17" s="52">
        <f t="shared" si="7"/>
        <v>7.9927000000000001</v>
      </c>
      <c r="AG17" s="52">
        <f t="shared" si="7"/>
        <v>8.5172000000000008</v>
      </c>
      <c r="AH17" s="52">
        <f>AH33*AH33/AH33/10000</f>
        <v>2.6171000000000002</v>
      </c>
      <c r="AI17" s="52"/>
      <c r="AJ17" s="52">
        <f t="shared" si="8"/>
        <v>10.437099999999999</v>
      </c>
      <c r="AK17" s="52">
        <f t="shared" si="5"/>
        <v>8.9321999999999999</v>
      </c>
      <c r="AL17" s="62">
        <f t="shared" si="9"/>
        <v>14.952500000000001</v>
      </c>
      <c r="AM17" s="52">
        <f t="shared" si="9"/>
        <v>13.065899999999999</v>
      </c>
      <c r="AN17" s="52"/>
      <c r="AO17" s="52">
        <f>AO33*AO33/AO33/10000</f>
        <v>18.2727</v>
      </c>
      <c r="AP17" s="52"/>
      <c r="AQ17" s="52">
        <f t="shared" si="10"/>
        <v>4.6147</v>
      </c>
      <c r="AR17" s="53"/>
    </row>
    <row r="18" spans="2:44" x14ac:dyDescent="0.25">
      <c r="B18" t="s">
        <v>578</v>
      </c>
      <c r="C18" t="s">
        <v>579</v>
      </c>
      <c r="D18">
        <v>2882.7063278686842</v>
      </c>
      <c r="E18">
        <v>2916.3130738750597</v>
      </c>
      <c r="F18">
        <v>3069.0608026574319</v>
      </c>
      <c r="G18">
        <v>3005.1651831321637</v>
      </c>
      <c r="I18" t="str">
        <f t="shared" si="0"/>
        <v>Antigua and Barbuda</v>
      </c>
      <c r="J18">
        <f t="shared" ref="J18" si="17">R19/R18</f>
        <v>1.2500000000000001E-2</v>
      </c>
      <c r="K18">
        <f t="shared" ref="K18" si="18">S19/S18</f>
        <v>1.0835913312693499E-2</v>
      </c>
      <c r="L18">
        <f t="shared" ref="L18" si="19">T19/T18</f>
        <v>1.2698412698412698E-2</v>
      </c>
      <c r="N18" t="s">
        <v>16</v>
      </c>
      <c r="O18">
        <v>8</v>
      </c>
      <c r="P18" t="s">
        <v>657</v>
      </c>
      <c r="Q18" t="s">
        <v>658</v>
      </c>
      <c r="R18">
        <v>720</v>
      </c>
      <c r="S18">
        <v>646</v>
      </c>
      <c r="T18">
        <v>630</v>
      </c>
      <c r="V18" t="s">
        <v>789</v>
      </c>
      <c r="W18" t="s">
        <v>679</v>
      </c>
      <c r="X18">
        <v>36538</v>
      </c>
      <c r="Y18">
        <v>36566</v>
      </c>
      <c r="Z18">
        <v>33540</v>
      </c>
      <c r="AL18" s="59"/>
    </row>
    <row r="19" spans="2:44" x14ac:dyDescent="0.25">
      <c r="B19" t="s">
        <v>580</v>
      </c>
      <c r="C19" t="s">
        <v>581</v>
      </c>
      <c r="D19">
        <v>1906.402335419104</v>
      </c>
      <c r="E19">
        <v>1932.5023827377138</v>
      </c>
      <c r="F19">
        <v>1916.3476579862304</v>
      </c>
      <c r="G19">
        <v>1951.7122441097167</v>
      </c>
      <c r="I19" t="str">
        <f t="shared" si="0"/>
        <v>Antigua and Barbuda</v>
      </c>
      <c r="N19" t="s">
        <v>16</v>
      </c>
      <c r="O19">
        <v>8</v>
      </c>
      <c r="P19" t="s">
        <v>659</v>
      </c>
      <c r="Q19" t="s">
        <v>658</v>
      </c>
      <c r="R19">
        <v>9</v>
      </c>
      <c r="S19">
        <v>7</v>
      </c>
      <c r="T19">
        <v>8</v>
      </c>
      <c r="V19" t="s">
        <v>690</v>
      </c>
      <c r="W19" t="s">
        <v>679</v>
      </c>
      <c r="X19">
        <v>30667</v>
      </c>
      <c r="Y19">
        <v>30553</v>
      </c>
      <c r="Z19">
        <v>29998</v>
      </c>
      <c r="AL19" s="59"/>
    </row>
    <row r="20" spans="2:44" x14ac:dyDescent="0.25">
      <c r="B20" t="s">
        <v>582</v>
      </c>
      <c r="C20" t="s">
        <v>583</v>
      </c>
      <c r="D20">
        <v>2534.6453953916948</v>
      </c>
      <c r="E20">
        <v>2570.8618449190844</v>
      </c>
      <c r="F20">
        <v>2740.5887931581215</v>
      </c>
      <c r="G20">
        <v>2663.7352140194544</v>
      </c>
      <c r="I20" t="str">
        <f t="shared" si="0"/>
        <v>Argentina</v>
      </c>
      <c r="J20">
        <f t="shared" ref="J20" si="20">R21/R20</f>
        <v>0.53638937061979797</v>
      </c>
      <c r="K20">
        <f t="shared" ref="K20" si="21">S21/S20</f>
        <v>0.35685701737860059</v>
      </c>
      <c r="L20">
        <f t="shared" ref="L20" si="22">T21/T20</f>
        <v>0.52418533505317944</v>
      </c>
      <c r="N20" t="s">
        <v>17</v>
      </c>
      <c r="O20">
        <v>9</v>
      </c>
      <c r="P20" t="s">
        <v>657</v>
      </c>
      <c r="Q20" t="s">
        <v>658</v>
      </c>
      <c r="R20">
        <v>19636366</v>
      </c>
      <c r="S20">
        <v>19315767</v>
      </c>
      <c r="T20">
        <v>20454544</v>
      </c>
      <c r="V20" t="s">
        <v>780</v>
      </c>
      <c r="W20" t="s">
        <v>679</v>
      </c>
      <c r="X20">
        <v>35541</v>
      </c>
      <c r="Y20">
        <v>35679</v>
      </c>
      <c r="Z20">
        <v>35635</v>
      </c>
      <c r="AA20">
        <f>0.14*(10000)/Z20</f>
        <v>3.9287217623123337E-2</v>
      </c>
      <c r="AC20" s="47" t="s">
        <v>651</v>
      </c>
      <c r="AE20" s="5"/>
      <c r="AF20" s="48" t="s">
        <v>679</v>
      </c>
      <c r="AG20" s="48"/>
      <c r="AH20" s="48"/>
      <c r="AI20" s="48"/>
      <c r="AJ20" s="48"/>
      <c r="AK20" s="5"/>
      <c r="AL20" s="85"/>
      <c r="AM20" s="5"/>
      <c r="AN20" s="5"/>
      <c r="AO20" s="5"/>
      <c r="AP20" s="5"/>
      <c r="AQ20" s="5"/>
      <c r="AR20" s="6"/>
    </row>
    <row r="21" spans="2:44" x14ac:dyDescent="0.25">
      <c r="B21" t="s">
        <v>584</v>
      </c>
      <c r="C21" t="s">
        <v>585</v>
      </c>
      <c r="D21">
        <v>2538.6211975868837</v>
      </c>
      <c r="E21">
        <v>2246.1911462775092</v>
      </c>
      <c r="F21">
        <v>2074.7263166154589</v>
      </c>
      <c r="G21">
        <v>2402.7469684724338</v>
      </c>
      <c r="I21" t="str">
        <f t="shared" si="0"/>
        <v>Argentina</v>
      </c>
      <c r="N21" t="s">
        <v>17</v>
      </c>
      <c r="O21">
        <v>9</v>
      </c>
      <c r="P21" t="s">
        <v>659</v>
      </c>
      <c r="Q21" t="s">
        <v>658</v>
      </c>
      <c r="R21">
        <v>10532738</v>
      </c>
      <c r="S21">
        <v>6892967</v>
      </c>
      <c r="T21">
        <v>10721972</v>
      </c>
      <c r="X21" s="39">
        <f>X20/$X$7</f>
        <v>3.5665830406422478</v>
      </c>
      <c r="Y21" s="39">
        <f>Y20/$X$7</f>
        <v>3.5804315102860009</v>
      </c>
      <c r="Z21" s="39">
        <f>Z20/$X$7</f>
        <v>3.5760160561966883</v>
      </c>
      <c r="AC21" s="49" t="s">
        <v>664</v>
      </c>
      <c r="AD21" s="7" t="s">
        <v>665</v>
      </c>
      <c r="AE21" s="7" t="s">
        <v>656</v>
      </c>
      <c r="AF21" s="7" t="s">
        <v>666</v>
      </c>
      <c r="AG21" s="7" t="s">
        <v>667</v>
      </c>
      <c r="AH21" s="7" t="s">
        <v>668</v>
      </c>
      <c r="AI21" s="7" t="s">
        <v>669</v>
      </c>
      <c r="AJ21" s="7" t="s">
        <v>670</v>
      </c>
      <c r="AK21" s="7" t="s">
        <v>671</v>
      </c>
      <c r="AL21" s="60" t="s">
        <v>672</v>
      </c>
      <c r="AM21" s="7" t="s">
        <v>673</v>
      </c>
      <c r="AN21" s="7" t="s">
        <v>674</v>
      </c>
      <c r="AO21" s="7" t="s">
        <v>675</v>
      </c>
      <c r="AP21" s="7" t="s">
        <v>676</v>
      </c>
      <c r="AQ21" s="7" t="s">
        <v>677</v>
      </c>
      <c r="AR21" s="8" t="s">
        <v>678</v>
      </c>
    </row>
    <row r="22" spans="2:44" x14ac:dyDescent="0.25">
      <c r="B22" t="s">
        <v>586</v>
      </c>
      <c r="C22" t="s">
        <v>587</v>
      </c>
      <c r="D22">
        <v>2486.0028739872932</v>
      </c>
      <c r="E22">
        <v>2187.0599224991506</v>
      </c>
      <c r="F22">
        <v>2014.6067006696519</v>
      </c>
      <c r="G22">
        <v>2352.446133695832</v>
      </c>
      <c r="I22" t="str">
        <f t="shared" si="0"/>
        <v>Armenia</v>
      </c>
      <c r="J22" t="e">
        <f t="shared" ref="J22" si="23">R23/R22</f>
        <v>#DIV/0!</v>
      </c>
      <c r="K22" t="e">
        <f t="shared" ref="K22" si="24">S23/S22</f>
        <v>#DIV/0!</v>
      </c>
      <c r="L22" t="e">
        <f t="shared" ref="L22" si="25">T23/T22</f>
        <v>#DIV/0!</v>
      </c>
      <c r="N22" t="s">
        <v>18</v>
      </c>
      <c r="O22">
        <v>1</v>
      </c>
      <c r="P22" t="s">
        <v>657</v>
      </c>
      <c r="Q22" t="s">
        <v>658</v>
      </c>
      <c r="R22">
        <v>0</v>
      </c>
      <c r="S22">
        <v>0</v>
      </c>
      <c r="T22">
        <v>0</v>
      </c>
      <c r="AC22" s="49" t="s">
        <v>679</v>
      </c>
      <c r="AD22" s="7">
        <v>2010</v>
      </c>
      <c r="AE22" s="7" t="s">
        <v>680</v>
      </c>
      <c r="AF22" s="7">
        <v>80940</v>
      </c>
      <c r="AG22" s="7">
        <v>95973</v>
      </c>
      <c r="AH22" s="7">
        <v>17308</v>
      </c>
      <c r="AI22" s="7"/>
      <c r="AJ22" s="7">
        <v>120447</v>
      </c>
      <c r="AK22" s="7">
        <v>101756</v>
      </c>
      <c r="AL22" s="60">
        <v>132024</v>
      </c>
      <c r="AM22" s="7">
        <v>192160</v>
      </c>
      <c r="AN22" s="7"/>
      <c r="AO22" s="7">
        <v>168217</v>
      </c>
      <c r="AP22" s="7">
        <v>326722</v>
      </c>
      <c r="AQ22" s="7">
        <v>183912</v>
      </c>
      <c r="AR22" s="8"/>
    </row>
    <row r="23" spans="2:44" x14ac:dyDescent="0.25">
      <c r="B23" t="s">
        <v>588</v>
      </c>
      <c r="C23" t="s">
        <v>589</v>
      </c>
      <c r="D23">
        <v>3061.3880111656845</v>
      </c>
      <c r="E23">
        <v>3093.1873929662975</v>
      </c>
      <c r="F23">
        <v>3284.0376609315808</v>
      </c>
      <c r="G23">
        <v>3202.0791713848453</v>
      </c>
      <c r="I23" t="str">
        <f t="shared" si="0"/>
        <v>Armenia</v>
      </c>
      <c r="N23" t="s">
        <v>18</v>
      </c>
      <c r="O23">
        <v>1</v>
      </c>
      <c r="P23" t="s">
        <v>659</v>
      </c>
      <c r="Q23" t="s">
        <v>658</v>
      </c>
      <c r="R23">
        <v>0</v>
      </c>
      <c r="S23">
        <v>0</v>
      </c>
      <c r="T23">
        <v>0</v>
      </c>
      <c r="AC23" s="49" t="s">
        <v>679</v>
      </c>
      <c r="AD23" s="7">
        <v>2010</v>
      </c>
      <c r="AE23" s="7" t="s">
        <v>681</v>
      </c>
      <c r="AF23" s="7">
        <v>11720</v>
      </c>
      <c r="AG23" s="7">
        <v>11506</v>
      </c>
      <c r="AH23" s="7">
        <v>15333</v>
      </c>
      <c r="AI23" s="7">
        <v>5815</v>
      </c>
      <c r="AJ23" s="7">
        <v>4228</v>
      </c>
      <c r="AK23" s="7"/>
      <c r="AL23" s="60">
        <v>6699</v>
      </c>
      <c r="AM23" s="7">
        <v>10227</v>
      </c>
      <c r="AN23" s="7">
        <v>11977</v>
      </c>
      <c r="AO23" s="7">
        <v>11183</v>
      </c>
      <c r="AP23" s="7"/>
      <c r="AQ23" s="7">
        <v>8079</v>
      </c>
      <c r="AR23" s="8">
        <v>18241</v>
      </c>
    </row>
    <row r="24" spans="2:44" x14ac:dyDescent="0.25">
      <c r="B24" t="s">
        <v>8</v>
      </c>
      <c r="C24" t="s">
        <v>590</v>
      </c>
      <c r="D24">
        <v>5622.8781592996356</v>
      </c>
      <c r="E24">
        <v>5927.8509331829255</v>
      </c>
      <c r="F24">
        <v>5929.7899133250348</v>
      </c>
      <c r="G24">
        <v>6434.7751497726094</v>
      </c>
      <c r="I24" t="str">
        <f t="shared" si="0"/>
        <v>Aruba</v>
      </c>
      <c r="J24" t="e">
        <f t="shared" ref="J24" si="26">R25/R24</f>
        <v>#DIV/0!</v>
      </c>
      <c r="K24" t="e">
        <f t="shared" ref="K24" si="27">S25/S24</f>
        <v>#DIV/0!</v>
      </c>
      <c r="L24" t="e">
        <f t="shared" ref="L24" si="28">T25/T24</f>
        <v>#DIV/0!</v>
      </c>
      <c r="N24" t="s">
        <v>216</v>
      </c>
      <c r="O24">
        <v>22</v>
      </c>
      <c r="P24" t="s">
        <v>657</v>
      </c>
      <c r="Q24" t="s">
        <v>658</v>
      </c>
      <c r="AC24" s="49" t="s">
        <v>679</v>
      </c>
      <c r="AD24" s="7">
        <v>2010</v>
      </c>
      <c r="AE24" s="7" t="s">
        <v>682</v>
      </c>
      <c r="AF24" s="7">
        <v>16929</v>
      </c>
      <c r="AG24" s="7">
        <v>10436</v>
      </c>
      <c r="AH24" s="7">
        <v>59986</v>
      </c>
      <c r="AI24" s="7">
        <v>43272</v>
      </c>
      <c r="AJ24" s="7">
        <v>18598</v>
      </c>
      <c r="AK24" s="7">
        <v>29753</v>
      </c>
      <c r="AL24" s="60">
        <v>47993</v>
      </c>
      <c r="AM24" s="7">
        <v>45828</v>
      </c>
      <c r="AN24" s="7">
        <v>56088</v>
      </c>
      <c r="AO24" s="7">
        <v>54273</v>
      </c>
      <c r="AP24" s="7">
        <v>23306</v>
      </c>
      <c r="AQ24" s="7">
        <v>38262</v>
      </c>
      <c r="AR24" s="8">
        <v>55836</v>
      </c>
    </row>
    <row r="25" spans="2:44" x14ac:dyDescent="0.25">
      <c r="B25" t="s">
        <v>591</v>
      </c>
      <c r="C25" t="s">
        <v>592</v>
      </c>
      <c r="I25" t="str">
        <f t="shared" si="0"/>
        <v>Aruba</v>
      </c>
      <c r="N25" t="s">
        <v>216</v>
      </c>
      <c r="O25">
        <v>22</v>
      </c>
      <c r="P25" t="s">
        <v>659</v>
      </c>
      <c r="Q25" t="s">
        <v>658</v>
      </c>
      <c r="AC25" s="49" t="s">
        <v>679</v>
      </c>
      <c r="AD25" s="7">
        <v>2010</v>
      </c>
      <c r="AE25" s="7" t="s">
        <v>683</v>
      </c>
      <c r="AF25" s="7">
        <v>10736</v>
      </c>
      <c r="AG25" s="7">
        <v>6053</v>
      </c>
      <c r="AH25" s="7">
        <v>2394</v>
      </c>
      <c r="AI25" s="7">
        <v>1737</v>
      </c>
      <c r="AJ25" s="7">
        <v>7682</v>
      </c>
      <c r="AK25" s="7">
        <v>9474</v>
      </c>
      <c r="AL25" s="60">
        <v>13655</v>
      </c>
      <c r="AM25" s="7">
        <v>9849</v>
      </c>
      <c r="AN25" s="7">
        <v>8421</v>
      </c>
      <c r="AO25" s="7">
        <v>17346</v>
      </c>
      <c r="AP25" s="7">
        <v>9413</v>
      </c>
      <c r="AQ25" s="7">
        <v>9017</v>
      </c>
      <c r="AR25" s="8">
        <v>8801</v>
      </c>
    </row>
    <row r="26" spans="2:44" x14ac:dyDescent="0.25">
      <c r="B26" t="s">
        <v>593</v>
      </c>
      <c r="C26" t="s">
        <v>594</v>
      </c>
      <c r="D26">
        <v>4537.5779411948879</v>
      </c>
      <c r="E26">
        <v>4727.3457078581623</v>
      </c>
      <c r="F26">
        <v>4938.1869084828422</v>
      </c>
      <c r="G26">
        <v>5120.2766034344313</v>
      </c>
      <c r="I26" t="str">
        <f t="shared" si="0"/>
        <v>Australia</v>
      </c>
      <c r="J26">
        <f t="shared" ref="J26" si="29">R27/R26</f>
        <v>0.41571747407115661</v>
      </c>
      <c r="K26">
        <f t="shared" ref="K26" si="30">S27/S26</f>
        <v>0.42642967618634803</v>
      </c>
      <c r="L26">
        <f t="shared" ref="L26" si="31">T27/T26</f>
        <v>0.47334552548158987</v>
      </c>
      <c r="N26" t="s">
        <v>19</v>
      </c>
      <c r="O26">
        <v>10</v>
      </c>
      <c r="P26" t="s">
        <v>657</v>
      </c>
      <c r="Q26" t="s">
        <v>658</v>
      </c>
      <c r="R26">
        <v>1904250</v>
      </c>
      <c r="S26">
        <v>2030180</v>
      </c>
      <c r="T26">
        <v>2050500</v>
      </c>
      <c r="AC26" s="49" t="s">
        <v>679</v>
      </c>
      <c r="AD26" s="7">
        <v>2010</v>
      </c>
      <c r="AE26" s="7" t="s">
        <v>684</v>
      </c>
      <c r="AF26" s="7">
        <v>58710</v>
      </c>
      <c r="AG26" s="7">
        <v>73871</v>
      </c>
      <c r="AH26" s="7"/>
      <c r="AI26" s="7"/>
      <c r="AJ26" s="7">
        <v>63108</v>
      </c>
      <c r="AK26" s="7">
        <v>130593</v>
      </c>
      <c r="AL26" s="60">
        <v>89869</v>
      </c>
      <c r="AM26" s="7">
        <v>111108</v>
      </c>
      <c r="AN26" s="7"/>
      <c r="AO26" s="7"/>
      <c r="AP26" s="7">
        <v>109282</v>
      </c>
      <c r="AQ26" s="7">
        <v>112479</v>
      </c>
      <c r="AR26" s="8"/>
    </row>
    <row r="27" spans="2:44" x14ac:dyDescent="0.25">
      <c r="B27" t="s">
        <v>10</v>
      </c>
      <c r="C27" t="s">
        <v>595</v>
      </c>
      <c r="D27">
        <v>2552.8745128107826</v>
      </c>
      <c r="E27">
        <v>2702.0260369336997</v>
      </c>
      <c r="F27">
        <v>2747.4033823477953</v>
      </c>
      <c r="G27">
        <v>2628.0221120292385</v>
      </c>
      <c r="I27" t="str">
        <f t="shared" si="0"/>
        <v>Australia</v>
      </c>
      <c r="N27" t="s">
        <v>19</v>
      </c>
      <c r="O27">
        <v>10</v>
      </c>
      <c r="P27" t="s">
        <v>659</v>
      </c>
      <c r="Q27" t="s">
        <v>658</v>
      </c>
      <c r="R27">
        <v>791630</v>
      </c>
      <c r="S27">
        <v>865729</v>
      </c>
      <c r="T27">
        <v>970595</v>
      </c>
      <c r="AC27" s="49" t="s">
        <v>679</v>
      </c>
      <c r="AD27" s="7">
        <v>2010</v>
      </c>
      <c r="AE27" s="7" t="s">
        <v>685</v>
      </c>
      <c r="AF27" s="7">
        <v>104273</v>
      </c>
      <c r="AG27" s="7">
        <v>59351</v>
      </c>
      <c r="AH27" s="7">
        <v>246164</v>
      </c>
      <c r="AI27" s="7">
        <v>295723</v>
      </c>
      <c r="AJ27" s="7">
        <v>42967</v>
      </c>
      <c r="AK27" s="7">
        <v>266043</v>
      </c>
      <c r="AL27" s="60">
        <v>156510</v>
      </c>
      <c r="AM27" s="7">
        <v>167647</v>
      </c>
      <c r="AN27" s="7">
        <v>162106</v>
      </c>
      <c r="AO27" s="7">
        <v>148876</v>
      </c>
      <c r="AP27" s="7">
        <v>197244</v>
      </c>
      <c r="AQ27" s="7">
        <v>136027</v>
      </c>
      <c r="AR27" s="8">
        <v>230684</v>
      </c>
    </row>
    <row r="28" spans="2:44" x14ac:dyDescent="0.25">
      <c r="B28" t="s">
        <v>596</v>
      </c>
      <c r="C28" t="s">
        <v>597</v>
      </c>
      <c r="D28">
        <v>1230.0003367263835</v>
      </c>
      <c r="E28">
        <v>1188.8266903865747</v>
      </c>
      <c r="F28">
        <v>1281.942919766773</v>
      </c>
      <c r="G28">
        <v>1301.8091030561532</v>
      </c>
      <c r="I28" t="str">
        <f t="shared" si="0"/>
        <v>Austria</v>
      </c>
      <c r="J28">
        <f t="shared" ref="J28" si="32">R29/R28</f>
        <v>0.92493198425158019</v>
      </c>
      <c r="K28">
        <f t="shared" ref="K28" si="33">S29/S28</f>
        <v>0.82985136990389785</v>
      </c>
      <c r="L28">
        <f t="shared" ref="L28" si="34">T29/T28</f>
        <v>0.80033916520695358</v>
      </c>
      <c r="N28" t="s">
        <v>20</v>
      </c>
      <c r="O28">
        <v>11</v>
      </c>
      <c r="P28" t="s">
        <v>657</v>
      </c>
      <c r="Q28" t="s">
        <v>658</v>
      </c>
      <c r="R28">
        <v>121663</v>
      </c>
      <c r="S28">
        <v>134024</v>
      </c>
      <c r="T28">
        <v>143293</v>
      </c>
      <c r="AC28" s="49" t="s">
        <v>679</v>
      </c>
      <c r="AD28" s="7">
        <v>2010</v>
      </c>
      <c r="AE28" s="7" t="s">
        <v>686</v>
      </c>
      <c r="AF28" s="7">
        <v>26156</v>
      </c>
      <c r="AG28" s="7">
        <v>9538</v>
      </c>
      <c r="AH28" s="7">
        <v>93008</v>
      </c>
      <c r="AI28" s="7">
        <v>26476</v>
      </c>
      <c r="AJ28" s="7">
        <v>20869</v>
      </c>
      <c r="AK28" s="7">
        <v>37996</v>
      </c>
      <c r="AL28" s="60">
        <v>45937</v>
      </c>
      <c r="AM28" s="7">
        <v>44476</v>
      </c>
      <c r="AN28" s="7">
        <v>34109</v>
      </c>
      <c r="AO28" s="7">
        <v>65059</v>
      </c>
      <c r="AP28" s="7">
        <v>34634</v>
      </c>
      <c r="AQ28" s="7">
        <v>41410</v>
      </c>
      <c r="AR28" s="8">
        <v>68634</v>
      </c>
    </row>
    <row r="29" spans="2:44" x14ac:dyDescent="0.25">
      <c r="B29" t="s">
        <v>598</v>
      </c>
      <c r="C29" t="s">
        <v>599</v>
      </c>
      <c r="D29">
        <v>1230.0003367263835</v>
      </c>
      <c r="E29">
        <v>1188.8266903865747</v>
      </c>
      <c r="F29">
        <v>1281.9429197667732</v>
      </c>
      <c r="G29">
        <v>1301.8091030561532</v>
      </c>
      <c r="I29" t="str">
        <f t="shared" si="0"/>
        <v>Austria</v>
      </c>
      <c r="N29" t="s">
        <v>20</v>
      </c>
      <c r="O29">
        <v>11</v>
      </c>
      <c r="P29" t="s">
        <v>659</v>
      </c>
      <c r="Q29" t="s">
        <v>658</v>
      </c>
      <c r="R29">
        <v>112530</v>
      </c>
      <c r="S29">
        <v>111220</v>
      </c>
      <c r="T29">
        <v>114683</v>
      </c>
      <c r="AC29" s="49" t="s">
        <v>679</v>
      </c>
      <c r="AD29" s="7">
        <v>2010</v>
      </c>
      <c r="AE29" s="7" t="s">
        <v>687</v>
      </c>
      <c r="AF29" s="7">
        <v>11232</v>
      </c>
      <c r="AG29" s="7">
        <v>9408</v>
      </c>
      <c r="AH29" s="7">
        <v>5792</v>
      </c>
      <c r="AI29" s="7">
        <v>14322</v>
      </c>
      <c r="AJ29" s="7">
        <v>8415</v>
      </c>
      <c r="AK29" s="7">
        <v>36518</v>
      </c>
      <c r="AL29" s="60">
        <v>33492</v>
      </c>
      <c r="AM29" s="7">
        <v>10807</v>
      </c>
      <c r="AN29" s="7">
        <v>39229</v>
      </c>
      <c r="AO29" s="7">
        <v>31174</v>
      </c>
      <c r="AP29" s="7">
        <v>9022</v>
      </c>
      <c r="AQ29" s="7">
        <v>19218</v>
      </c>
      <c r="AR29" s="8">
        <v>14237</v>
      </c>
    </row>
    <row r="30" spans="2:44" x14ac:dyDescent="0.25">
      <c r="B30" t="s">
        <v>600</v>
      </c>
      <c r="C30" t="s">
        <v>601</v>
      </c>
      <c r="D30">
        <v>3541.7956891841313</v>
      </c>
      <c r="E30">
        <v>3561.0968334578583</v>
      </c>
      <c r="F30">
        <v>3774.3158226727624</v>
      </c>
      <c r="G30">
        <v>3684.0741586291592</v>
      </c>
      <c r="I30" t="str">
        <f t="shared" si="0"/>
        <v>Azerbaijan</v>
      </c>
      <c r="J30">
        <f t="shared" ref="J30" si="35">R31/R30</f>
        <v>0.28614307908113246</v>
      </c>
      <c r="K30">
        <f t="shared" ref="K30" si="36">S31/S30</f>
        <v>0.38661213360599861</v>
      </c>
      <c r="L30">
        <f t="shared" ref="L30" si="37">T31/T30</f>
        <v>0.34402718703913482</v>
      </c>
      <c r="N30" t="s">
        <v>21</v>
      </c>
      <c r="O30">
        <v>52</v>
      </c>
      <c r="P30" t="s">
        <v>657</v>
      </c>
      <c r="Q30" t="s">
        <v>658</v>
      </c>
      <c r="R30">
        <v>66299</v>
      </c>
      <c r="S30">
        <v>36675</v>
      </c>
      <c r="T30">
        <v>46787</v>
      </c>
      <c r="AC30" s="49" t="s">
        <v>679</v>
      </c>
      <c r="AD30" s="7">
        <v>2010</v>
      </c>
      <c r="AE30" s="7" t="s">
        <v>688</v>
      </c>
      <c r="AF30" s="7">
        <v>9924</v>
      </c>
      <c r="AG30" s="7">
        <v>6082</v>
      </c>
      <c r="AH30" s="7">
        <v>27271</v>
      </c>
      <c r="AI30" s="7">
        <v>18173</v>
      </c>
      <c r="AJ30" s="7">
        <v>12961</v>
      </c>
      <c r="AK30" s="7">
        <v>12473</v>
      </c>
      <c r="AL30" s="60">
        <v>28666</v>
      </c>
      <c r="AM30" s="7">
        <v>14100</v>
      </c>
      <c r="AN30" s="7">
        <v>18489</v>
      </c>
      <c r="AO30" s="7">
        <v>17463</v>
      </c>
      <c r="AP30" s="7">
        <v>10766</v>
      </c>
      <c r="AQ30" s="7">
        <v>14115</v>
      </c>
      <c r="AR30" s="8">
        <v>34871</v>
      </c>
    </row>
    <row r="31" spans="2:44" x14ac:dyDescent="0.25">
      <c r="B31" t="s">
        <v>602</v>
      </c>
      <c r="C31" t="s">
        <v>603</v>
      </c>
      <c r="D31">
        <v>3281.2530434334067</v>
      </c>
      <c r="E31">
        <v>3371.5746896917271</v>
      </c>
      <c r="F31">
        <v>3539.1450193821393</v>
      </c>
      <c r="G31">
        <v>3513.5632219796148</v>
      </c>
      <c r="I31" t="str">
        <f t="shared" si="0"/>
        <v>Azerbaijan</v>
      </c>
      <c r="N31" t="s">
        <v>21</v>
      </c>
      <c r="O31">
        <v>52</v>
      </c>
      <c r="P31" t="s">
        <v>659</v>
      </c>
      <c r="Q31" t="s">
        <v>658</v>
      </c>
      <c r="R31">
        <v>18971</v>
      </c>
      <c r="S31">
        <v>14179</v>
      </c>
      <c r="T31">
        <v>16096</v>
      </c>
      <c r="AC31" s="49" t="s">
        <v>679</v>
      </c>
      <c r="AD31" s="7">
        <v>2010</v>
      </c>
      <c r="AE31" s="7" t="s">
        <v>689</v>
      </c>
      <c r="AF31" s="7">
        <v>48762</v>
      </c>
      <c r="AG31" s="7">
        <v>52203</v>
      </c>
      <c r="AH31" s="7">
        <v>260771</v>
      </c>
      <c r="AI31" s="7">
        <v>31778</v>
      </c>
      <c r="AJ31" s="7">
        <v>31501</v>
      </c>
      <c r="AK31" s="7">
        <v>145144</v>
      </c>
      <c r="AL31" s="60">
        <v>123686</v>
      </c>
      <c r="AM31" s="7">
        <v>200409</v>
      </c>
      <c r="AN31" s="7"/>
      <c r="AO31" s="7">
        <v>219334</v>
      </c>
      <c r="AP31" s="7">
        <v>92994</v>
      </c>
      <c r="AQ31" s="7">
        <v>87788</v>
      </c>
      <c r="AR31" s="8">
        <v>294661</v>
      </c>
    </row>
    <row r="32" spans="2:44" x14ac:dyDescent="0.25">
      <c r="B32" t="s">
        <v>212</v>
      </c>
      <c r="C32" t="s">
        <v>273</v>
      </c>
      <c r="D32">
        <v>1551.6</v>
      </c>
      <c r="E32">
        <v>1912.6</v>
      </c>
      <c r="F32">
        <v>1344</v>
      </c>
      <c r="G32">
        <v>1982.7</v>
      </c>
      <c r="I32" t="str">
        <f t="shared" si="0"/>
        <v>Bahamas</v>
      </c>
      <c r="J32" t="e">
        <f t="shared" ref="J32" si="38">R33/R32</f>
        <v>#DIV/0!</v>
      </c>
      <c r="K32" t="e">
        <f t="shared" ref="K32" si="39">S33/S32</f>
        <v>#DIV/0!</v>
      </c>
      <c r="L32" t="e">
        <f t="shared" ref="L32" si="40">T33/T32</f>
        <v>#DIV/0!</v>
      </c>
      <c r="N32" t="s">
        <v>22</v>
      </c>
      <c r="O32">
        <v>12</v>
      </c>
      <c r="P32" t="s">
        <v>657</v>
      </c>
      <c r="Q32" t="s">
        <v>658</v>
      </c>
      <c r="AC32" s="49" t="s">
        <v>679</v>
      </c>
      <c r="AD32" s="7">
        <v>2010</v>
      </c>
      <c r="AE32" s="7" t="s">
        <v>690</v>
      </c>
      <c r="AF32" s="7">
        <v>19464</v>
      </c>
      <c r="AG32" s="7">
        <v>15683</v>
      </c>
      <c r="AH32" s="7">
        <v>24121</v>
      </c>
      <c r="AI32" s="7">
        <v>26103</v>
      </c>
      <c r="AJ32" s="7">
        <v>12886</v>
      </c>
      <c r="AK32" s="7">
        <v>53762</v>
      </c>
      <c r="AL32" s="60">
        <v>31571</v>
      </c>
      <c r="AM32" s="7">
        <v>28767</v>
      </c>
      <c r="AN32" s="7">
        <v>13047</v>
      </c>
      <c r="AO32" s="7">
        <v>46896</v>
      </c>
      <c r="AP32" s="7">
        <v>26095</v>
      </c>
      <c r="AQ32" s="7">
        <v>18964</v>
      </c>
      <c r="AR32" s="8">
        <v>23411</v>
      </c>
    </row>
    <row r="33" spans="2:44" x14ac:dyDescent="0.25">
      <c r="B33" t="s">
        <v>13</v>
      </c>
      <c r="C33" t="s">
        <v>274</v>
      </c>
      <c r="D33">
        <v>3602.6</v>
      </c>
      <c r="E33">
        <v>3728.3</v>
      </c>
      <c r="F33">
        <v>4081.1</v>
      </c>
      <c r="G33">
        <v>4315.3</v>
      </c>
      <c r="I33" t="str">
        <f t="shared" si="0"/>
        <v>Bahamas</v>
      </c>
      <c r="N33" t="s">
        <v>22</v>
      </c>
      <c r="O33">
        <v>12</v>
      </c>
      <c r="P33" t="s">
        <v>659</v>
      </c>
      <c r="Q33" t="s">
        <v>658</v>
      </c>
      <c r="AC33" s="68" t="s">
        <v>679</v>
      </c>
      <c r="AD33" s="9">
        <v>2010</v>
      </c>
      <c r="AE33" s="9" t="s">
        <v>691</v>
      </c>
      <c r="AF33" s="9">
        <v>79927</v>
      </c>
      <c r="AG33" s="9">
        <v>85172</v>
      </c>
      <c r="AH33" s="9">
        <v>26171</v>
      </c>
      <c r="AI33" s="9"/>
      <c r="AJ33" s="9">
        <v>104371</v>
      </c>
      <c r="AK33" s="9">
        <v>89322</v>
      </c>
      <c r="AL33" s="86">
        <v>149525</v>
      </c>
      <c r="AM33" s="9">
        <v>130659</v>
      </c>
      <c r="AN33" s="9"/>
      <c r="AO33" s="9">
        <v>182727</v>
      </c>
      <c r="AP33" s="9"/>
      <c r="AQ33" s="9">
        <v>46147</v>
      </c>
      <c r="AR33" s="10"/>
    </row>
    <row r="34" spans="2:44" x14ac:dyDescent="0.25">
      <c r="B34" t="s">
        <v>14</v>
      </c>
      <c r="C34" t="s">
        <v>275</v>
      </c>
      <c r="D34">
        <v>1503.6</v>
      </c>
      <c r="E34">
        <v>1253.4000000000001</v>
      </c>
      <c r="F34">
        <v>1034</v>
      </c>
      <c r="G34">
        <v>1653.9</v>
      </c>
      <c r="I34" t="str">
        <f t="shared" si="0"/>
        <v>Bahrain</v>
      </c>
      <c r="J34" t="e">
        <f t="shared" ref="J34" si="41">R35/R34</f>
        <v>#DIV/0!</v>
      </c>
      <c r="K34" t="e">
        <f t="shared" ref="K34" si="42">S35/S34</f>
        <v>#DIV/0!</v>
      </c>
      <c r="L34" t="e">
        <f t="shared" ref="L34" si="43">T35/T34</f>
        <v>#DIV/0!</v>
      </c>
      <c r="N34" t="s">
        <v>217</v>
      </c>
      <c r="O34">
        <v>13</v>
      </c>
      <c r="P34" t="s">
        <v>657</v>
      </c>
      <c r="Q34" t="s">
        <v>658</v>
      </c>
    </row>
    <row r="35" spans="2:44" x14ac:dyDescent="0.25">
      <c r="B35" t="s">
        <v>213</v>
      </c>
      <c r="C35" t="s">
        <v>276</v>
      </c>
      <c r="I35" t="str">
        <f t="shared" si="0"/>
        <v>Bahrain</v>
      </c>
      <c r="N35" t="s">
        <v>217</v>
      </c>
      <c r="O35">
        <v>13</v>
      </c>
      <c r="P35" t="s">
        <v>659</v>
      </c>
      <c r="Q35" t="s">
        <v>658</v>
      </c>
    </row>
    <row r="36" spans="2:44" x14ac:dyDescent="0.25">
      <c r="B36" t="s">
        <v>214</v>
      </c>
      <c r="C36" t="s">
        <v>277</v>
      </c>
      <c r="I36" t="str">
        <f t="shared" si="0"/>
        <v>Bangladesh</v>
      </c>
      <c r="J36">
        <f t="shared" ref="J36" si="44">R37/R36</f>
        <v>0.35170148051063066</v>
      </c>
      <c r="K36">
        <f t="shared" ref="K36" si="45">S37/S36</f>
        <v>0.32217128365197034</v>
      </c>
      <c r="L36">
        <f t="shared" ref="L36" si="46">T37/T36</f>
        <v>0.36094887467086056</v>
      </c>
      <c r="N36" t="s">
        <v>23</v>
      </c>
      <c r="O36">
        <v>16</v>
      </c>
      <c r="P36" t="s">
        <v>657</v>
      </c>
      <c r="Q36" t="s">
        <v>658</v>
      </c>
      <c r="R36">
        <v>402091</v>
      </c>
      <c r="S36">
        <v>410080</v>
      </c>
      <c r="T36">
        <v>419655</v>
      </c>
    </row>
    <row r="37" spans="2:44" x14ac:dyDescent="0.25">
      <c r="B37" t="s">
        <v>15</v>
      </c>
      <c r="C37" t="s">
        <v>278</v>
      </c>
      <c r="D37">
        <v>489</v>
      </c>
      <c r="E37">
        <v>493.2</v>
      </c>
      <c r="F37">
        <v>715.8</v>
      </c>
      <c r="G37">
        <v>587.6</v>
      </c>
      <c r="I37" t="str">
        <f t="shared" si="0"/>
        <v>Bangladesh</v>
      </c>
      <c r="N37" t="s">
        <v>23</v>
      </c>
      <c r="O37">
        <v>16</v>
      </c>
      <c r="P37" t="s">
        <v>659</v>
      </c>
      <c r="Q37" t="s">
        <v>658</v>
      </c>
      <c r="R37">
        <v>141416</v>
      </c>
      <c r="S37">
        <v>132116</v>
      </c>
      <c r="T37">
        <v>151474</v>
      </c>
    </row>
    <row r="38" spans="2:44" x14ac:dyDescent="0.25">
      <c r="B38" t="s">
        <v>16</v>
      </c>
      <c r="C38" t="s">
        <v>279</v>
      </c>
      <c r="D38">
        <v>1625</v>
      </c>
      <c r="E38">
        <v>1625</v>
      </c>
      <c r="F38">
        <v>1619</v>
      </c>
      <c r="G38">
        <v>1619</v>
      </c>
      <c r="I38" t="str">
        <f t="shared" si="0"/>
        <v>Barbados</v>
      </c>
      <c r="J38">
        <f t="shared" ref="J38" si="47">R39/R38</f>
        <v>0.38493723849372385</v>
      </c>
      <c r="K38">
        <f t="shared" ref="K38" si="48">S39/S38</f>
        <v>0.35612082670906198</v>
      </c>
      <c r="L38">
        <f t="shared" ref="L38" si="49">T39/T38</f>
        <v>0.37096774193548387</v>
      </c>
      <c r="N38" t="s">
        <v>24</v>
      </c>
      <c r="O38">
        <v>14</v>
      </c>
      <c r="P38" t="s">
        <v>657</v>
      </c>
      <c r="Q38" t="s">
        <v>658</v>
      </c>
      <c r="R38">
        <v>717</v>
      </c>
      <c r="S38">
        <v>629</v>
      </c>
      <c r="T38">
        <v>620</v>
      </c>
    </row>
    <row r="39" spans="2:44" x14ac:dyDescent="0.25">
      <c r="B39" t="s">
        <v>17</v>
      </c>
      <c r="C39" t="s">
        <v>280</v>
      </c>
      <c r="D39">
        <v>3702.2</v>
      </c>
      <c r="E39">
        <v>4352.3999999999996</v>
      </c>
      <c r="F39">
        <v>3926.6</v>
      </c>
      <c r="G39">
        <v>3166.6</v>
      </c>
      <c r="I39" t="str">
        <f t="shared" si="0"/>
        <v>Barbados</v>
      </c>
      <c r="N39" t="s">
        <v>24</v>
      </c>
      <c r="O39">
        <v>14</v>
      </c>
      <c r="P39" t="s">
        <v>659</v>
      </c>
      <c r="Q39" t="s">
        <v>658</v>
      </c>
      <c r="R39">
        <v>276</v>
      </c>
      <c r="S39">
        <v>224</v>
      </c>
      <c r="T39">
        <v>230</v>
      </c>
    </row>
    <row r="40" spans="2:44" x14ac:dyDescent="0.25">
      <c r="B40" t="s">
        <v>18</v>
      </c>
      <c r="C40" t="s">
        <v>281</v>
      </c>
      <c r="D40">
        <v>1364.2</v>
      </c>
      <c r="E40">
        <v>2647.4</v>
      </c>
      <c r="F40">
        <v>2386.4</v>
      </c>
      <c r="G40">
        <v>2229.6999999999998</v>
      </c>
      <c r="I40" t="str">
        <f t="shared" si="0"/>
        <v>Belarus</v>
      </c>
      <c r="J40">
        <f t="shared" ref="J40" si="50">R41/R40</f>
        <v>0.57077282410060659</v>
      </c>
      <c r="K40">
        <f t="shared" ref="K40" si="51">S41/S40</f>
        <v>0.61063375527215924</v>
      </c>
      <c r="L40">
        <f t="shared" ref="L40" si="52">T41/T40</f>
        <v>0.41154400694615928</v>
      </c>
      <c r="N40" t="s">
        <v>25</v>
      </c>
      <c r="O40">
        <v>57</v>
      </c>
      <c r="P40" t="s">
        <v>657</v>
      </c>
      <c r="Q40" t="s">
        <v>658</v>
      </c>
      <c r="R40">
        <v>369916</v>
      </c>
      <c r="S40">
        <v>401401</v>
      </c>
      <c r="T40">
        <v>376611</v>
      </c>
    </row>
    <row r="41" spans="2:44" x14ac:dyDescent="0.25">
      <c r="B41" t="s">
        <v>216</v>
      </c>
      <c r="C41" t="s">
        <v>282</v>
      </c>
      <c r="I41" t="str">
        <f t="shared" si="0"/>
        <v>Belarus</v>
      </c>
      <c r="N41" t="s">
        <v>25</v>
      </c>
      <c r="O41">
        <v>57</v>
      </c>
      <c r="P41" t="s">
        <v>659</v>
      </c>
      <c r="Q41" t="s">
        <v>658</v>
      </c>
      <c r="R41">
        <v>211138</v>
      </c>
      <c r="S41">
        <v>245109</v>
      </c>
      <c r="T41">
        <v>154992</v>
      </c>
    </row>
    <row r="42" spans="2:44" x14ac:dyDescent="0.25">
      <c r="B42" t="s">
        <v>19</v>
      </c>
      <c r="C42" t="s">
        <v>283</v>
      </c>
      <c r="D42">
        <v>1054.5</v>
      </c>
      <c r="E42">
        <v>1231.3</v>
      </c>
      <c r="F42">
        <v>1696.5</v>
      </c>
      <c r="G42">
        <v>1764.2</v>
      </c>
      <c r="I42" t="str">
        <f t="shared" si="0"/>
        <v>Belgium</v>
      </c>
      <c r="J42">
        <f t="shared" ref="J42" si="53">R43/R42</f>
        <v>0.76184701944996847</v>
      </c>
      <c r="K42">
        <f t="shared" ref="K42" si="54">S43/S42</f>
        <v>0.88189956436401939</v>
      </c>
      <c r="L42">
        <f t="shared" ref="L42" si="55">T43/T42</f>
        <v>0.74482213438735179</v>
      </c>
      <c r="N42" t="s">
        <v>26</v>
      </c>
      <c r="O42">
        <v>255</v>
      </c>
      <c r="P42" t="s">
        <v>657</v>
      </c>
      <c r="Q42" t="s">
        <v>658</v>
      </c>
      <c r="R42">
        <v>20617</v>
      </c>
      <c r="S42">
        <v>20889</v>
      </c>
      <c r="T42">
        <v>25300</v>
      </c>
    </row>
    <row r="43" spans="2:44" x14ac:dyDescent="0.25">
      <c r="B43" t="s">
        <v>20</v>
      </c>
      <c r="C43" t="s">
        <v>284</v>
      </c>
      <c r="D43">
        <v>5723.5</v>
      </c>
      <c r="E43">
        <v>5847.4</v>
      </c>
      <c r="F43">
        <v>6812.5</v>
      </c>
      <c r="G43">
        <v>6135.6</v>
      </c>
      <c r="I43" t="str">
        <f t="shared" si="0"/>
        <v>Belgium</v>
      </c>
      <c r="N43" t="s">
        <v>26</v>
      </c>
      <c r="O43">
        <v>255</v>
      </c>
      <c r="P43" t="s">
        <v>659</v>
      </c>
      <c r="Q43" t="s">
        <v>658</v>
      </c>
      <c r="R43">
        <v>15707</v>
      </c>
      <c r="S43">
        <v>18422</v>
      </c>
      <c r="T43">
        <v>18844</v>
      </c>
    </row>
    <row r="44" spans="2:44" x14ac:dyDescent="0.25">
      <c r="B44" t="s">
        <v>21</v>
      </c>
      <c r="C44" t="s">
        <v>285</v>
      </c>
      <c r="D44">
        <v>2599.3000000000002</v>
      </c>
      <c r="E44">
        <v>2667.4</v>
      </c>
      <c r="F44">
        <v>2741.4</v>
      </c>
      <c r="G44">
        <v>2606.6999999999998</v>
      </c>
      <c r="I44" t="str">
        <f t="shared" si="0"/>
        <v>Belgium-Luxembourg</v>
      </c>
      <c r="J44" t="e">
        <f t="shared" ref="J44" si="56">R45/R44</f>
        <v>#DIV/0!</v>
      </c>
      <c r="K44" t="e">
        <f t="shared" ref="K44" si="57">S45/S44</f>
        <v>#DIV/0!</v>
      </c>
      <c r="L44" t="e">
        <f t="shared" ref="L44" si="58">T45/T44</f>
        <v>#DIV/0!</v>
      </c>
      <c r="N44" t="s">
        <v>660</v>
      </c>
      <c r="O44">
        <v>15</v>
      </c>
      <c r="P44" t="s">
        <v>657</v>
      </c>
      <c r="Q44" t="s">
        <v>658</v>
      </c>
    </row>
    <row r="45" spans="2:44" x14ac:dyDescent="0.25">
      <c r="B45" t="s">
        <v>286</v>
      </c>
      <c r="C45" t="s">
        <v>287</v>
      </c>
      <c r="D45">
        <v>2235.1999999999998</v>
      </c>
      <c r="E45">
        <v>2222.1999999999998</v>
      </c>
      <c r="F45">
        <v>2222.1999999999998</v>
      </c>
      <c r="G45">
        <v>2222.1999999999998</v>
      </c>
      <c r="I45" t="str">
        <f t="shared" si="0"/>
        <v>Belgium-Luxembourg</v>
      </c>
      <c r="N45" t="s">
        <v>660</v>
      </c>
      <c r="O45">
        <v>15</v>
      </c>
      <c r="P45" t="s">
        <v>659</v>
      </c>
      <c r="Q45" t="s">
        <v>658</v>
      </c>
    </row>
    <row r="46" spans="2:44" x14ac:dyDescent="0.25">
      <c r="B46" t="s">
        <v>217</v>
      </c>
      <c r="C46" t="s">
        <v>288</v>
      </c>
      <c r="I46" t="str">
        <f t="shared" si="0"/>
        <v>Belize</v>
      </c>
      <c r="J46">
        <f t="shared" ref="J46" si="59">R47/R46</f>
        <v>0.37147335423197492</v>
      </c>
      <c r="K46">
        <f t="shared" ref="K46" si="60">S47/S46</f>
        <v>0.37931034482758619</v>
      </c>
      <c r="L46">
        <f t="shared" ref="L46" si="61">T47/T46</f>
        <v>0.39130434782608697</v>
      </c>
      <c r="N46" t="s">
        <v>27</v>
      </c>
      <c r="O46">
        <v>23</v>
      </c>
      <c r="P46" t="s">
        <v>657</v>
      </c>
      <c r="Q46" t="s">
        <v>658</v>
      </c>
      <c r="R46">
        <v>638</v>
      </c>
      <c r="S46">
        <v>580</v>
      </c>
      <c r="T46">
        <v>575</v>
      </c>
    </row>
    <row r="47" spans="2:44" x14ac:dyDescent="0.25">
      <c r="B47" t="s">
        <v>23</v>
      </c>
      <c r="C47" t="s">
        <v>289</v>
      </c>
      <c r="D47">
        <v>3760.1</v>
      </c>
      <c r="E47">
        <v>3955.6</v>
      </c>
      <c r="F47">
        <v>3971.6</v>
      </c>
      <c r="G47">
        <v>3890.4</v>
      </c>
      <c r="I47" t="str">
        <f t="shared" si="0"/>
        <v>Belize</v>
      </c>
      <c r="N47" t="s">
        <v>27</v>
      </c>
      <c r="O47">
        <v>23</v>
      </c>
      <c r="P47" t="s">
        <v>659</v>
      </c>
      <c r="Q47" t="s">
        <v>658</v>
      </c>
      <c r="R47">
        <v>237</v>
      </c>
      <c r="S47">
        <v>220</v>
      </c>
      <c r="T47">
        <v>225</v>
      </c>
    </row>
    <row r="48" spans="2:44" x14ac:dyDescent="0.25">
      <c r="B48" t="s">
        <v>24</v>
      </c>
      <c r="C48" t="s">
        <v>290</v>
      </c>
      <c r="D48">
        <v>2700</v>
      </c>
      <c r="E48">
        <v>2666.6</v>
      </c>
      <c r="F48">
        <v>2666.6</v>
      </c>
      <c r="G48">
        <v>2666.6</v>
      </c>
      <c r="I48" t="str">
        <f t="shared" si="0"/>
        <v>Benin</v>
      </c>
      <c r="J48">
        <f t="shared" ref="J48" si="62">R49/R48</f>
        <v>0.30836912555773321</v>
      </c>
      <c r="K48">
        <f t="shared" ref="K48" si="63">S49/S48</f>
        <v>0.36179683419253744</v>
      </c>
      <c r="L48">
        <f t="shared" ref="L48" si="64">T49/T48</f>
        <v>0.32566891119298691</v>
      </c>
      <c r="N48" t="s">
        <v>28</v>
      </c>
      <c r="O48">
        <v>53</v>
      </c>
      <c r="P48" t="s">
        <v>657</v>
      </c>
      <c r="Q48" t="s">
        <v>658</v>
      </c>
      <c r="R48">
        <v>407677</v>
      </c>
      <c r="S48">
        <v>352264</v>
      </c>
      <c r="T48">
        <v>393550</v>
      </c>
    </row>
    <row r="49" spans="2:20" x14ac:dyDescent="0.25">
      <c r="B49" t="s">
        <v>25</v>
      </c>
      <c r="C49" t="s">
        <v>291</v>
      </c>
      <c r="D49">
        <v>2555.1</v>
      </c>
      <c r="E49">
        <v>2888.1</v>
      </c>
      <c r="F49">
        <v>3556.3</v>
      </c>
      <c r="G49">
        <v>3372</v>
      </c>
      <c r="I49" t="str">
        <f t="shared" si="0"/>
        <v>Benin</v>
      </c>
      <c r="N49" t="s">
        <v>28</v>
      </c>
      <c r="O49">
        <v>53</v>
      </c>
      <c r="P49" t="s">
        <v>659</v>
      </c>
      <c r="Q49" t="s">
        <v>658</v>
      </c>
      <c r="R49">
        <v>125715</v>
      </c>
      <c r="S49">
        <v>127448</v>
      </c>
      <c r="T49">
        <v>128167</v>
      </c>
    </row>
    <row r="50" spans="2:20" x14ac:dyDescent="0.25">
      <c r="B50" t="s">
        <v>26</v>
      </c>
      <c r="C50" t="s">
        <v>292</v>
      </c>
      <c r="D50">
        <v>8373.2000000000007</v>
      </c>
      <c r="E50">
        <v>8637.7000000000007</v>
      </c>
      <c r="F50">
        <v>8885.7000000000007</v>
      </c>
      <c r="G50">
        <v>9631.9</v>
      </c>
      <c r="I50" t="str">
        <f t="shared" si="0"/>
        <v>Bermuda</v>
      </c>
      <c r="J50" t="e">
        <f t="shared" ref="J50" si="65">R51/R50</f>
        <v>#DIV/0!</v>
      </c>
      <c r="K50" t="e">
        <f t="shared" ref="K50" si="66">S51/S50</f>
        <v>#DIV/0!</v>
      </c>
      <c r="L50" t="e">
        <f t="shared" ref="L50" si="67">T51/T50</f>
        <v>#DIV/0!</v>
      </c>
      <c r="N50" t="s">
        <v>29</v>
      </c>
      <c r="O50">
        <v>17</v>
      </c>
      <c r="P50" t="s">
        <v>657</v>
      </c>
      <c r="Q50" t="s">
        <v>658</v>
      </c>
    </row>
    <row r="51" spans="2:20" x14ac:dyDescent="0.25">
      <c r="B51" t="s">
        <v>27</v>
      </c>
      <c r="C51" t="s">
        <v>293</v>
      </c>
      <c r="D51">
        <v>2244.9</v>
      </c>
      <c r="E51">
        <v>2638.4</v>
      </c>
      <c r="F51">
        <v>2428</v>
      </c>
      <c r="G51">
        <v>2972</v>
      </c>
      <c r="I51" t="str">
        <f t="shared" si="0"/>
        <v>Bermuda</v>
      </c>
      <c r="N51" t="s">
        <v>29</v>
      </c>
      <c r="O51">
        <v>17</v>
      </c>
      <c r="P51" t="s">
        <v>659</v>
      </c>
      <c r="Q51" t="s">
        <v>658</v>
      </c>
    </row>
    <row r="52" spans="2:20" x14ac:dyDescent="0.25">
      <c r="B52" t="s">
        <v>28</v>
      </c>
      <c r="C52" t="s">
        <v>294</v>
      </c>
      <c r="D52">
        <v>1125.0999999999999</v>
      </c>
      <c r="E52">
        <v>1285.0999999999999</v>
      </c>
      <c r="F52">
        <v>1329.8</v>
      </c>
      <c r="G52">
        <v>1329.8</v>
      </c>
      <c r="I52" t="str">
        <f t="shared" si="0"/>
        <v>Bhutan</v>
      </c>
      <c r="J52">
        <f t="shared" ref="J52" si="68">R53/R52</f>
        <v>0.20971428571428571</v>
      </c>
      <c r="K52">
        <f t="shared" ref="K52" si="69">S53/S52</f>
        <v>0.24760928961748635</v>
      </c>
      <c r="L52">
        <f t="shared" ref="L52" si="70">T53/T52</f>
        <v>0.24888178913738018</v>
      </c>
      <c r="N52" t="s">
        <v>218</v>
      </c>
      <c r="O52">
        <v>18</v>
      </c>
      <c r="P52" t="s">
        <v>657</v>
      </c>
      <c r="Q52" t="s">
        <v>658</v>
      </c>
      <c r="R52">
        <v>7000</v>
      </c>
      <c r="S52">
        <v>2928</v>
      </c>
      <c r="T52">
        <v>3130</v>
      </c>
    </row>
    <row r="53" spans="2:20" x14ac:dyDescent="0.25">
      <c r="B53" t="s">
        <v>29</v>
      </c>
      <c r="C53" t="s">
        <v>295</v>
      </c>
      <c r="I53" t="str">
        <f t="shared" si="0"/>
        <v>Bhutan</v>
      </c>
      <c r="N53" t="s">
        <v>218</v>
      </c>
      <c r="O53">
        <v>18</v>
      </c>
      <c r="P53" t="s">
        <v>659</v>
      </c>
      <c r="Q53" t="s">
        <v>658</v>
      </c>
      <c r="R53">
        <v>1468</v>
      </c>
      <c r="S53">
        <v>725</v>
      </c>
      <c r="T53">
        <v>779</v>
      </c>
    </row>
    <row r="54" spans="2:20" x14ac:dyDescent="0.25">
      <c r="B54" t="s">
        <v>218</v>
      </c>
      <c r="C54" t="s">
        <v>296</v>
      </c>
      <c r="D54">
        <v>2047.8</v>
      </c>
      <c r="E54">
        <v>1947.1</v>
      </c>
      <c r="F54">
        <v>1925.9</v>
      </c>
      <c r="G54">
        <v>1898.5</v>
      </c>
      <c r="I54" t="str">
        <f t="shared" si="0"/>
        <v>Bolivia (Plurinational State of)</v>
      </c>
      <c r="J54">
        <f t="shared" ref="J54" si="71">R55/R54</f>
        <v>0.32712281908515445</v>
      </c>
      <c r="K54">
        <f t="shared" ref="K54" si="72">S55/S54</f>
        <v>0.29479097478493216</v>
      </c>
      <c r="L54">
        <f t="shared" ref="L54" si="73">T55/T54</f>
        <v>0.27310633301533721</v>
      </c>
      <c r="N54" t="s">
        <v>30</v>
      </c>
      <c r="O54">
        <v>19</v>
      </c>
      <c r="P54" t="s">
        <v>657</v>
      </c>
      <c r="Q54" t="s">
        <v>658</v>
      </c>
      <c r="R54">
        <v>1075810</v>
      </c>
      <c r="S54">
        <v>1251117</v>
      </c>
      <c r="T54">
        <v>1362700</v>
      </c>
    </row>
    <row r="55" spans="2:20" x14ac:dyDescent="0.25">
      <c r="B55" t="s">
        <v>297</v>
      </c>
      <c r="C55" t="s">
        <v>298</v>
      </c>
      <c r="D55">
        <v>2100</v>
      </c>
      <c r="E55">
        <v>1763.2</v>
      </c>
      <c r="F55">
        <v>2016.4</v>
      </c>
      <c r="G55">
        <v>2089.1</v>
      </c>
      <c r="I55" t="str">
        <f t="shared" si="0"/>
        <v>Bolivia (Plurinational State of)</v>
      </c>
      <c r="N55" t="s">
        <v>30</v>
      </c>
      <c r="O55">
        <v>19</v>
      </c>
      <c r="P55" t="s">
        <v>659</v>
      </c>
      <c r="Q55" t="s">
        <v>658</v>
      </c>
      <c r="R55">
        <v>351922</v>
      </c>
      <c r="S55">
        <v>368818</v>
      </c>
      <c r="T55">
        <v>372162</v>
      </c>
    </row>
    <row r="56" spans="2:20" x14ac:dyDescent="0.25">
      <c r="B56" t="s">
        <v>31</v>
      </c>
      <c r="C56" t="s">
        <v>299</v>
      </c>
      <c r="D56">
        <v>4290.8</v>
      </c>
      <c r="E56">
        <v>3223.2</v>
      </c>
      <c r="F56">
        <v>4427</v>
      </c>
      <c r="G56">
        <v>4539</v>
      </c>
      <c r="I56" t="str">
        <f t="shared" si="0"/>
        <v>Bosnia and Herzegovina</v>
      </c>
      <c r="J56">
        <f t="shared" ref="J56" si="74">R57/R56</f>
        <v>0.44685185185185183</v>
      </c>
      <c r="K56">
        <f t="shared" ref="K56" si="75">S57/S56</f>
        <v>0.47368421052631576</v>
      </c>
      <c r="L56">
        <f t="shared" ref="L56" si="76">T57/T56</f>
        <v>0.39353357566481728</v>
      </c>
      <c r="N56" t="s">
        <v>31</v>
      </c>
      <c r="O56">
        <v>80</v>
      </c>
      <c r="P56" t="s">
        <v>657</v>
      </c>
      <c r="Q56" t="s">
        <v>658</v>
      </c>
      <c r="R56">
        <v>5400</v>
      </c>
      <c r="S56">
        <v>4788</v>
      </c>
      <c r="T56">
        <v>5227</v>
      </c>
    </row>
    <row r="57" spans="2:20" x14ac:dyDescent="0.25">
      <c r="B57" t="s">
        <v>32</v>
      </c>
      <c r="C57" t="s">
        <v>300</v>
      </c>
      <c r="D57">
        <v>532.4</v>
      </c>
      <c r="E57">
        <v>464.8</v>
      </c>
      <c r="F57">
        <v>464.8</v>
      </c>
      <c r="G57">
        <v>464.8</v>
      </c>
      <c r="I57" t="str">
        <f t="shared" si="0"/>
        <v>Bosnia and Herzegovina</v>
      </c>
      <c r="N57" t="s">
        <v>31</v>
      </c>
      <c r="O57">
        <v>80</v>
      </c>
      <c r="P57" t="s">
        <v>659</v>
      </c>
      <c r="Q57" t="s">
        <v>658</v>
      </c>
      <c r="R57">
        <v>2413</v>
      </c>
      <c r="S57">
        <v>2268</v>
      </c>
      <c r="T57">
        <v>2057</v>
      </c>
    </row>
    <row r="58" spans="2:20" x14ac:dyDescent="0.25">
      <c r="B58" t="s">
        <v>33</v>
      </c>
      <c r="C58" t="s">
        <v>301</v>
      </c>
      <c r="D58">
        <v>3210.5</v>
      </c>
      <c r="E58">
        <v>3553.1</v>
      </c>
      <c r="F58">
        <v>3831</v>
      </c>
      <c r="G58">
        <v>3525.5</v>
      </c>
      <c r="I58" t="str">
        <f t="shared" si="0"/>
        <v>Botswana</v>
      </c>
      <c r="J58">
        <f t="shared" ref="J58" si="77">R59/R58</f>
        <v>0.40092118730808596</v>
      </c>
      <c r="K58">
        <f t="shared" ref="K58" si="78">S59/S58</f>
        <v>0.42293644996347701</v>
      </c>
      <c r="L58">
        <f t="shared" ref="L58" si="79">T59/T58</f>
        <v>0.40247191011235955</v>
      </c>
      <c r="N58" t="s">
        <v>32</v>
      </c>
      <c r="O58">
        <v>20</v>
      </c>
      <c r="P58" t="s">
        <v>657</v>
      </c>
      <c r="Q58" t="s">
        <v>658</v>
      </c>
      <c r="R58">
        <v>9770</v>
      </c>
      <c r="S58">
        <v>6845</v>
      </c>
      <c r="T58">
        <v>4450</v>
      </c>
    </row>
    <row r="59" spans="2:20" x14ac:dyDescent="0.25">
      <c r="B59" t="s">
        <v>34</v>
      </c>
      <c r="C59" t="s">
        <v>302</v>
      </c>
      <c r="D59">
        <v>1223.4000000000001</v>
      </c>
      <c r="E59">
        <v>1115.8</v>
      </c>
      <c r="F59">
        <v>1221.2</v>
      </c>
      <c r="G59">
        <v>1290.9000000000001</v>
      </c>
      <c r="I59" t="str">
        <f t="shared" si="0"/>
        <v>Botswana</v>
      </c>
      <c r="N59" t="s">
        <v>32</v>
      </c>
      <c r="O59">
        <v>20</v>
      </c>
      <c r="P59" t="s">
        <v>659</v>
      </c>
      <c r="Q59" t="s">
        <v>658</v>
      </c>
      <c r="R59">
        <v>3917</v>
      </c>
      <c r="S59">
        <v>2895</v>
      </c>
      <c r="T59">
        <v>1791</v>
      </c>
    </row>
    <row r="60" spans="2:20" x14ac:dyDescent="0.25">
      <c r="B60" t="s">
        <v>35</v>
      </c>
      <c r="C60" t="s">
        <v>303</v>
      </c>
      <c r="D60">
        <v>3572.4</v>
      </c>
      <c r="E60">
        <v>2088.6</v>
      </c>
      <c r="F60">
        <v>4094.3</v>
      </c>
      <c r="G60">
        <v>3413</v>
      </c>
      <c r="I60" t="str">
        <f t="shared" si="0"/>
        <v>Brazil</v>
      </c>
      <c r="J60">
        <f t="shared" ref="J60" si="80">R61/R60</f>
        <v>0.52327054534518425</v>
      </c>
      <c r="K60">
        <f t="shared" ref="K60" si="81">S61/S60</f>
        <v>0.49316629579835275</v>
      </c>
      <c r="L60">
        <f t="shared" ref="L60" si="82">T61/T60</f>
        <v>0.5408198286075262</v>
      </c>
      <c r="N60" t="s">
        <v>33</v>
      </c>
      <c r="O60">
        <v>21</v>
      </c>
      <c r="P60" t="s">
        <v>657</v>
      </c>
      <c r="Q60" t="s">
        <v>658</v>
      </c>
      <c r="R60">
        <v>23136007</v>
      </c>
      <c r="S60">
        <v>23343416</v>
      </c>
      <c r="T60">
        <v>24845315</v>
      </c>
    </row>
    <row r="61" spans="2:20" x14ac:dyDescent="0.25">
      <c r="B61" t="s">
        <v>36</v>
      </c>
      <c r="C61" t="s">
        <v>304</v>
      </c>
      <c r="D61">
        <v>1203.8</v>
      </c>
      <c r="E61">
        <v>936.1</v>
      </c>
      <c r="F61">
        <v>1035.0999999999999</v>
      </c>
      <c r="G61">
        <v>1035.0999999999999</v>
      </c>
      <c r="I61" t="str">
        <f t="shared" si="0"/>
        <v>Brazil</v>
      </c>
      <c r="N61" t="s">
        <v>33</v>
      </c>
      <c r="O61">
        <v>21</v>
      </c>
      <c r="P61" t="s">
        <v>659</v>
      </c>
      <c r="Q61" t="s">
        <v>658</v>
      </c>
      <c r="R61">
        <v>12106391</v>
      </c>
      <c r="S61">
        <v>11512186</v>
      </c>
      <c r="T61">
        <v>13436839</v>
      </c>
    </row>
    <row r="62" spans="2:20" x14ac:dyDescent="0.25">
      <c r="B62" t="s">
        <v>37</v>
      </c>
      <c r="C62" t="s">
        <v>305</v>
      </c>
      <c r="D62">
        <v>1297.7</v>
      </c>
      <c r="E62">
        <v>1312.9</v>
      </c>
      <c r="F62">
        <v>1312.9</v>
      </c>
      <c r="G62">
        <v>1312.9</v>
      </c>
      <c r="I62" t="str">
        <f t="shared" si="0"/>
        <v>British Virgin Islands</v>
      </c>
      <c r="J62" t="e">
        <f t="shared" ref="J62" si="83">R63/R62</f>
        <v>#DIV/0!</v>
      </c>
      <c r="K62" t="e">
        <f t="shared" ref="K62" si="84">S63/S62</f>
        <v>#DIV/0!</v>
      </c>
      <c r="L62" t="e">
        <f t="shared" ref="L62" si="85">T63/T62</f>
        <v>#DIV/0!</v>
      </c>
      <c r="N62" t="s">
        <v>219</v>
      </c>
      <c r="O62">
        <v>239</v>
      </c>
      <c r="P62" t="s">
        <v>657</v>
      </c>
      <c r="Q62" t="s">
        <v>658</v>
      </c>
    </row>
    <row r="63" spans="2:20" x14ac:dyDescent="0.25">
      <c r="B63" t="s">
        <v>38</v>
      </c>
      <c r="C63" t="s">
        <v>306</v>
      </c>
      <c r="D63">
        <v>2533.1</v>
      </c>
      <c r="E63">
        <v>2677.2</v>
      </c>
      <c r="F63">
        <v>2804.7</v>
      </c>
      <c r="G63">
        <v>2946.6</v>
      </c>
      <c r="I63" t="str">
        <f t="shared" si="0"/>
        <v>British Virgin Islands</v>
      </c>
      <c r="N63" t="s">
        <v>219</v>
      </c>
      <c r="O63">
        <v>239</v>
      </c>
      <c r="P63" t="s">
        <v>659</v>
      </c>
      <c r="Q63" t="s">
        <v>658</v>
      </c>
      <c r="R63">
        <v>6</v>
      </c>
      <c r="S63">
        <v>5</v>
      </c>
      <c r="T63">
        <v>5</v>
      </c>
    </row>
    <row r="64" spans="2:20" x14ac:dyDescent="0.25">
      <c r="B64" t="s">
        <v>39</v>
      </c>
      <c r="C64" t="s">
        <v>307</v>
      </c>
      <c r="D64">
        <v>1600.9</v>
      </c>
      <c r="E64">
        <v>1573.9</v>
      </c>
      <c r="F64">
        <v>1573.9</v>
      </c>
      <c r="G64">
        <v>1573.9</v>
      </c>
      <c r="I64" t="str">
        <f t="shared" si="0"/>
        <v>Brunei Darussalam</v>
      </c>
      <c r="J64">
        <f t="shared" ref="J64" si="86">R65/R64</f>
        <v>0.22439024390243903</v>
      </c>
      <c r="K64">
        <f t="shared" ref="K64" si="87">S65/S64</f>
        <v>0.22115384615384615</v>
      </c>
      <c r="L64">
        <f t="shared" ref="L64" si="88">T65/T64</f>
        <v>0.24</v>
      </c>
      <c r="N64" t="s">
        <v>34</v>
      </c>
      <c r="O64">
        <v>26</v>
      </c>
      <c r="P64" t="s">
        <v>657</v>
      </c>
      <c r="Q64" t="s">
        <v>658</v>
      </c>
      <c r="R64">
        <v>205</v>
      </c>
      <c r="S64">
        <v>208</v>
      </c>
      <c r="T64">
        <v>200</v>
      </c>
    </row>
    <row r="65" spans="2:20" x14ac:dyDescent="0.25">
      <c r="B65" t="s">
        <v>40</v>
      </c>
      <c r="C65" t="s">
        <v>308</v>
      </c>
      <c r="D65">
        <v>3046.3</v>
      </c>
      <c r="E65">
        <v>2964.9</v>
      </c>
      <c r="F65">
        <v>3386.9</v>
      </c>
      <c r="G65">
        <v>3300.7</v>
      </c>
      <c r="I65" t="str">
        <f t="shared" si="0"/>
        <v>Brunei Darussalam</v>
      </c>
      <c r="N65" t="s">
        <v>34</v>
      </c>
      <c r="O65">
        <v>26</v>
      </c>
      <c r="P65" t="s">
        <v>659</v>
      </c>
      <c r="Q65" t="s">
        <v>658</v>
      </c>
      <c r="R65">
        <v>46</v>
      </c>
      <c r="S65">
        <v>46</v>
      </c>
      <c r="T65">
        <v>48</v>
      </c>
    </row>
    <row r="66" spans="2:20" x14ac:dyDescent="0.25">
      <c r="B66" t="s">
        <v>41</v>
      </c>
      <c r="C66" t="s">
        <v>309</v>
      </c>
      <c r="D66">
        <v>140.6</v>
      </c>
      <c r="E66">
        <v>110</v>
      </c>
      <c r="F66">
        <v>336.8</v>
      </c>
      <c r="G66">
        <v>336.8</v>
      </c>
      <c r="I66" t="str">
        <f t="shared" si="0"/>
        <v>Bulgaria</v>
      </c>
      <c r="J66">
        <f t="shared" ref="J66" si="89">R67/R66</f>
        <v>0.75039287272831334</v>
      </c>
      <c r="K66">
        <f t="shared" ref="K66" si="90">S67/S66</f>
        <v>0.77653672780052063</v>
      </c>
      <c r="L66">
        <f t="shared" ref="L66" si="91">T67/T66</f>
        <v>0.92341012156954583</v>
      </c>
      <c r="N66" t="s">
        <v>35</v>
      </c>
      <c r="O66">
        <v>27</v>
      </c>
      <c r="P66" t="s">
        <v>657</v>
      </c>
      <c r="Q66" t="s">
        <v>658</v>
      </c>
      <c r="R66">
        <v>838694</v>
      </c>
      <c r="S66">
        <v>821258</v>
      </c>
      <c r="T66">
        <v>939380</v>
      </c>
    </row>
    <row r="67" spans="2:20" x14ac:dyDescent="0.25">
      <c r="B67" t="s">
        <v>220</v>
      </c>
      <c r="C67" t="s">
        <v>604</v>
      </c>
      <c r="I67" t="str">
        <f t="shared" si="0"/>
        <v>Bulgaria</v>
      </c>
      <c r="N67" t="s">
        <v>35</v>
      </c>
      <c r="O67">
        <v>27</v>
      </c>
      <c r="P67" t="s">
        <v>659</v>
      </c>
      <c r="Q67" t="s">
        <v>658</v>
      </c>
      <c r="R67">
        <v>629350</v>
      </c>
      <c r="S67">
        <v>637737</v>
      </c>
      <c r="T67">
        <v>867433</v>
      </c>
    </row>
    <row r="68" spans="2:20" x14ac:dyDescent="0.25">
      <c r="B68" t="s">
        <v>42</v>
      </c>
      <c r="C68" t="s">
        <v>310</v>
      </c>
      <c r="D68">
        <v>982.6</v>
      </c>
      <c r="E68">
        <v>951.2</v>
      </c>
      <c r="F68">
        <v>946.7</v>
      </c>
      <c r="G68">
        <v>948.3</v>
      </c>
      <c r="I68" t="str">
        <f t="shared" ref="I68:I131" si="92">N68</f>
        <v>Burkina Faso</v>
      </c>
      <c r="J68">
        <f t="shared" ref="J68" si="93">R69/R68</f>
        <v>0.19077361900365375</v>
      </c>
      <c r="K68">
        <f t="shared" ref="K68" si="94">S69/S68</f>
        <v>0.18468133576382609</v>
      </c>
      <c r="L68">
        <f t="shared" ref="L68" si="95">T69/T68</f>
        <v>0.18697091647870095</v>
      </c>
      <c r="N68" t="s">
        <v>36</v>
      </c>
      <c r="O68">
        <v>233</v>
      </c>
      <c r="P68" t="s">
        <v>657</v>
      </c>
      <c r="Q68" t="s">
        <v>658</v>
      </c>
      <c r="R68">
        <v>1041947</v>
      </c>
      <c r="S68">
        <v>1006106</v>
      </c>
      <c r="T68">
        <v>1053827</v>
      </c>
    </row>
    <row r="69" spans="2:20" x14ac:dyDescent="0.25">
      <c r="B69" t="s">
        <v>43</v>
      </c>
      <c r="C69" t="s">
        <v>311</v>
      </c>
      <c r="D69">
        <v>749.5</v>
      </c>
      <c r="E69">
        <v>763.1</v>
      </c>
      <c r="F69">
        <v>811.7</v>
      </c>
      <c r="G69">
        <v>811.7</v>
      </c>
      <c r="I69" t="str">
        <f t="shared" si="92"/>
        <v>Burkina Faso</v>
      </c>
      <c r="N69" t="s">
        <v>36</v>
      </c>
      <c r="O69">
        <v>233</v>
      </c>
      <c r="P69" t="s">
        <v>659</v>
      </c>
      <c r="Q69" t="s">
        <v>658</v>
      </c>
      <c r="R69">
        <v>198776</v>
      </c>
      <c r="S69">
        <v>185809</v>
      </c>
      <c r="T69">
        <v>197035</v>
      </c>
    </row>
    <row r="70" spans="2:20" x14ac:dyDescent="0.25">
      <c r="B70" t="s">
        <v>221</v>
      </c>
      <c r="C70" t="s">
        <v>605</v>
      </c>
      <c r="I70" t="str">
        <f t="shared" si="92"/>
        <v>Burundi</v>
      </c>
      <c r="J70">
        <f t="shared" ref="J70" si="96">R71/R70</f>
        <v>0.76735753614754465</v>
      </c>
      <c r="K70">
        <f t="shared" ref="K70" si="97">S71/S70</f>
        <v>0.69443601196929616</v>
      </c>
      <c r="L70">
        <f t="shared" ref="L70" si="98">T71/T70</f>
        <v>0.70227171492204898</v>
      </c>
      <c r="N70" t="s">
        <v>37</v>
      </c>
      <c r="O70">
        <v>29</v>
      </c>
      <c r="P70" t="s">
        <v>657</v>
      </c>
      <c r="Q70" t="s">
        <v>658</v>
      </c>
      <c r="R70">
        <v>22339</v>
      </c>
      <c r="S70">
        <v>23059</v>
      </c>
      <c r="T70">
        <v>22450</v>
      </c>
    </row>
    <row r="71" spans="2:20" x14ac:dyDescent="0.25">
      <c r="B71" t="s">
        <v>44</v>
      </c>
      <c r="C71" t="s">
        <v>312</v>
      </c>
      <c r="D71">
        <v>5998.3</v>
      </c>
      <c r="E71">
        <v>5767.5</v>
      </c>
      <c r="F71">
        <v>5868.3</v>
      </c>
      <c r="G71">
        <v>5472.2</v>
      </c>
      <c r="I71" t="str">
        <f t="shared" si="92"/>
        <v>Burundi</v>
      </c>
      <c r="N71" t="s">
        <v>37</v>
      </c>
      <c r="O71">
        <v>29</v>
      </c>
      <c r="P71" t="s">
        <v>659</v>
      </c>
      <c r="Q71" t="s">
        <v>658</v>
      </c>
      <c r="R71">
        <v>17142</v>
      </c>
      <c r="S71">
        <v>16013</v>
      </c>
      <c r="T71">
        <v>15766</v>
      </c>
    </row>
    <row r="72" spans="2:20" x14ac:dyDescent="0.25">
      <c r="B72" t="s">
        <v>45</v>
      </c>
      <c r="C72" t="s">
        <v>313</v>
      </c>
      <c r="D72">
        <v>5319.7</v>
      </c>
      <c r="E72">
        <v>5319.1</v>
      </c>
      <c r="F72">
        <v>5524.3</v>
      </c>
      <c r="G72">
        <v>5459.5</v>
      </c>
      <c r="I72" t="str">
        <f t="shared" si="92"/>
        <v>Cambodia</v>
      </c>
      <c r="J72">
        <f t="shared" ref="J72" si="99">R73/R72</f>
        <v>0.33846911593318163</v>
      </c>
      <c r="K72">
        <f t="shared" ref="K72" si="100">S73/S72</f>
        <v>0.32685848666709355</v>
      </c>
      <c r="L72">
        <f t="shared" ref="L72" si="101">T73/T72</f>
        <v>0.33132048058751085</v>
      </c>
      <c r="N72" t="s">
        <v>38</v>
      </c>
      <c r="O72">
        <v>115</v>
      </c>
      <c r="P72" t="s">
        <v>657</v>
      </c>
      <c r="Q72" t="s">
        <v>658</v>
      </c>
      <c r="R72">
        <v>144152</v>
      </c>
      <c r="S72">
        <v>171793</v>
      </c>
      <c r="T72">
        <v>176201</v>
      </c>
    </row>
    <row r="73" spans="2:20" x14ac:dyDescent="0.25">
      <c r="B73" t="s">
        <v>46</v>
      </c>
      <c r="C73" t="s">
        <v>314</v>
      </c>
      <c r="D73">
        <v>3780</v>
      </c>
      <c r="E73">
        <v>3937.9</v>
      </c>
      <c r="F73">
        <v>4154</v>
      </c>
      <c r="G73">
        <v>4017.4</v>
      </c>
      <c r="I73" t="str">
        <f t="shared" si="92"/>
        <v>Cambodia</v>
      </c>
      <c r="N73" t="s">
        <v>38</v>
      </c>
      <c r="O73">
        <v>115</v>
      </c>
      <c r="P73" t="s">
        <v>659</v>
      </c>
      <c r="Q73" t="s">
        <v>658</v>
      </c>
      <c r="R73">
        <v>48791</v>
      </c>
      <c r="S73">
        <v>56152</v>
      </c>
      <c r="T73">
        <v>58379</v>
      </c>
    </row>
    <row r="74" spans="2:20" x14ac:dyDescent="0.25">
      <c r="B74" t="s">
        <v>47</v>
      </c>
      <c r="C74" t="s">
        <v>315</v>
      </c>
      <c r="D74">
        <v>1263.0999999999999</v>
      </c>
      <c r="E74">
        <v>1263.0999999999999</v>
      </c>
      <c r="F74">
        <v>1263.0999999999999</v>
      </c>
      <c r="G74">
        <v>1263.0999999999999</v>
      </c>
      <c r="I74" t="str">
        <f t="shared" si="92"/>
        <v>Cameroon</v>
      </c>
      <c r="J74">
        <f t="shared" ref="J74" si="102">R75/R74</f>
        <v>0.63658025229218751</v>
      </c>
      <c r="K74">
        <f t="shared" ref="K74" si="103">S75/S74</f>
        <v>0.61033416480369029</v>
      </c>
      <c r="L74">
        <f t="shared" ref="L74" si="104">T75/T74</f>
        <v>0.50297370806890296</v>
      </c>
      <c r="N74" t="s">
        <v>39</v>
      </c>
      <c r="O74">
        <v>32</v>
      </c>
      <c r="P74" t="s">
        <v>657</v>
      </c>
      <c r="Q74" t="s">
        <v>658</v>
      </c>
      <c r="R74">
        <v>709257</v>
      </c>
      <c r="S74">
        <v>649051</v>
      </c>
      <c r="T74">
        <v>661800</v>
      </c>
    </row>
    <row r="75" spans="2:20" x14ac:dyDescent="0.25">
      <c r="B75" t="s">
        <v>316</v>
      </c>
      <c r="C75" t="s">
        <v>317</v>
      </c>
      <c r="D75">
        <v>771.6</v>
      </c>
      <c r="E75">
        <v>771.6</v>
      </c>
      <c r="F75">
        <v>771.6</v>
      </c>
      <c r="G75">
        <v>771.6</v>
      </c>
      <c r="I75" t="str">
        <f t="shared" si="92"/>
        <v>Cameroon</v>
      </c>
      <c r="N75" t="s">
        <v>39</v>
      </c>
      <c r="O75">
        <v>32</v>
      </c>
      <c r="P75" t="s">
        <v>659</v>
      </c>
      <c r="Q75" t="s">
        <v>658</v>
      </c>
      <c r="R75">
        <v>451499</v>
      </c>
      <c r="S75">
        <v>396138</v>
      </c>
      <c r="T75">
        <v>332868</v>
      </c>
    </row>
    <row r="76" spans="2:20" x14ac:dyDescent="0.25">
      <c r="B76" t="s">
        <v>318</v>
      </c>
      <c r="C76" t="s">
        <v>319</v>
      </c>
      <c r="D76">
        <v>775.7</v>
      </c>
      <c r="E76">
        <v>778.2</v>
      </c>
      <c r="F76">
        <v>775.9</v>
      </c>
      <c r="G76">
        <v>775.9</v>
      </c>
      <c r="I76" t="str">
        <f t="shared" si="92"/>
        <v>Canada</v>
      </c>
      <c r="J76">
        <f t="shared" ref="J76" si="105">R77/R76</f>
        <v>0.67767601578051406</v>
      </c>
      <c r="K76">
        <f t="shared" ref="K76" si="106">S77/S76</f>
        <v>0.66900845155709643</v>
      </c>
      <c r="L76">
        <f t="shared" ref="L76" si="107">T77/T76</f>
        <v>0.64458837913367495</v>
      </c>
      <c r="N76" t="s">
        <v>40</v>
      </c>
      <c r="O76">
        <v>33</v>
      </c>
      <c r="P76" t="s">
        <v>657</v>
      </c>
      <c r="Q76" t="s">
        <v>658</v>
      </c>
      <c r="R76">
        <v>8575893</v>
      </c>
      <c r="S76">
        <v>8660061</v>
      </c>
      <c r="T76">
        <v>8588000</v>
      </c>
    </row>
    <row r="77" spans="2:20" x14ac:dyDescent="0.25">
      <c r="B77" t="s">
        <v>49</v>
      </c>
      <c r="C77" t="s">
        <v>320</v>
      </c>
      <c r="D77">
        <v>3758.9</v>
      </c>
      <c r="E77">
        <v>3720.2</v>
      </c>
      <c r="F77">
        <v>3757.8</v>
      </c>
      <c r="G77">
        <v>3769.7</v>
      </c>
      <c r="I77" t="str">
        <f t="shared" si="92"/>
        <v>Canada</v>
      </c>
      <c r="N77" t="s">
        <v>40</v>
      </c>
      <c r="O77">
        <v>33</v>
      </c>
      <c r="P77" t="s">
        <v>659</v>
      </c>
      <c r="Q77" t="s">
        <v>658</v>
      </c>
      <c r="R77">
        <v>5811677</v>
      </c>
      <c r="S77">
        <v>5793654</v>
      </c>
      <c r="T77">
        <v>5535725</v>
      </c>
    </row>
    <row r="78" spans="2:20" x14ac:dyDescent="0.25">
      <c r="B78" t="s">
        <v>321</v>
      </c>
      <c r="C78" t="s">
        <v>322</v>
      </c>
      <c r="D78">
        <v>1820.7</v>
      </c>
      <c r="E78">
        <v>1593.8</v>
      </c>
      <c r="F78">
        <v>1724.2</v>
      </c>
      <c r="G78">
        <v>1724.2</v>
      </c>
      <c r="I78" t="str">
        <f t="shared" si="92"/>
        <v>Cape Verde</v>
      </c>
      <c r="J78">
        <f t="shared" ref="J78" si="108">R79/R78</f>
        <v>0.42083333333333334</v>
      </c>
      <c r="K78">
        <f t="shared" ref="K78" si="109">S79/S78</f>
        <v>0.39188438021122846</v>
      </c>
      <c r="L78">
        <f t="shared" ref="L78" si="110">T79/T78</f>
        <v>0.39833333333333332</v>
      </c>
      <c r="N78" t="s">
        <v>41</v>
      </c>
      <c r="O78">
        <v>35</v>
      </c>
      <c r="P78" t="s">
        <v>657</v>
      </c>
      <c r="Q78" t="s">
        <v>658</v>
      </c>
      <c r="R78">
        <v>1920</v>
      </c>
      <c r="S78">
        <v>1799</v>
      </c>
      <c r="T78">
        <v>1800</v>
      </c>
    </row>
    <row r="79" spans="2:20" x14ac:dyDescent="0.25">
      <c r="B79" t="s">
        <v>51</v>
      </c>
      <c r="C79" t="s">
        <v>323</v>
      </c>
      <c r="D79">
        <v>5419.6</v>
      </c>
      <c r="E79">
        <v>4560.3</v>
      </c>
      <c r="F79">
        <v>6641.3</v>
      </c>
      <c r="G79">
        <v>6117</v>
      </c>
      <c r="I79" t="str">
        <f t="shared" si="92"/>
        <v>Cape Verde</v>
      </c>
      <c r="N79" t="s">
        <v>41</v>
      </c>
      <c r="O79">
        <v>35</v>
      </c>
      <c r="P79" t="s">
        <v>659</v>
      </c>
      <c r="Q79" t="s">
        <v>658</v>
      </c>
      <c r="R79">
        <v>808</v>
      </c>
      <c r="S79">
        <v>705</v>
      </c>
      <c r="T79">
        <v>717</v>
      </c>
    </row>
    <row r="80" spans="2:20" x14ac:dyDescent="0.25">
      <c r="B80" t="s">
        <v>52</v>
      </c>
      <c r="C80" t="s">
        <v>324</v>
      </c>
      <c r="D80">
        <v>2782.8</v>
      </c>
      <c r="E80">
        <v>2912.8</v>
      </c>
      <c r="F80">
        <v>2674.2</v>
      </c>
      <c r="G80">
        <v>2068.8000000000002</v>
      </c>
      <c r="I80" t="str">
        <f t="shared" si="92"/>
        <v>Cayman Islands</v>
      </c>
      <c r="J80" t="e">
        <f t="shared" ref="J80" si="111">R81/R80</f>
        <v>#DIV/0!</v>
      </c>
      <c r="K80" t="e">
        <f t="shared" ref="K80" si="112">S81/S80</f>
        <v>#DIV/0!</v>
      </c>
      <c r="L80" t="e">
        <f t="shared" ref="L80" si="113">T81/T80</f>
        <v>#DIV/0!</v>
      </c>
      <c r="N80" t="s">
        <v>220</v>
      </c>
      <c r="O80">
        <v>36</v>
      </c>
      <c r="P80" t="s">
        <v>657</v>
      </c>
      <c r="Q80" t="s">
        <v>658</v>
      </c>
    </row>
    <row r="81" spans="2:20" x14ac:dyDescent="0.25">
      <c r="B81" t="s">
        <v>606</v>
      </c>
      <c r="C81" t="s">
        <v>607</v>
      </c>
      <c r="I81" t="str">
        <f t="shared" si="92"/>
        <v>Cayman Islands</v>
      </c>
      <c r="N81" t="s">
        <v>220</v>
      </c>
      <c r="O81">
        <v>36</v>
      </c>
      <c r="P81" t="s">
        <v>659</v>
      </c>
      <c r="Q81" t="s">
        <v>658</v>
      </c>
      <c r="R81">
        <v>1</v>
      </c>
      <c r="S81">
        <v>1</v>
      </c>
      <c r="T81">
        <v>1</v>
      </c>
    </row>
    <row r="82" spans="2:20" x14ac:dyDescent="0.25">
      <c r="B82" t="s">
        <v>53</v>
      </c>
      <c r="C82" t="s">
        <v>325</v>
      </c>
      <c r="D82">
        <v>1128.5</v>
      </c>
      <c r="E82">
        <v>1458.6</v>
      </c>
      <c r="F82">
        <v>1327.5</v>
      </c>
      <c r="G82">
        <v>900</v>
      </c>
      <c r="I82" t="str">
        <f t="shared" si="92"/>
        <v>Central African Republic</v>
      </c>
      <c r="J82">
        <f t="shared" ref="J82" si="114">R83/R82</f>
        <v>0.28574061971075698</v>
      </c>
      <c r="K82">
        <f t="shared" ref="K82" si="115">S83/S82</f>
        <v>0.28552950845975761</v>
      </c>
      <c r="L82">
        <f t="shared" ref="L82" si="116">T83/T82</f>
        <v>0.29870739949387037</v>
      </c>
      <c r="N82" t="s">
        <v>42</v>
      </c>
      <c r="O82">
        <v>37</v>
      </c>
      <c r="P82" t="s">
        <v>657</v>
      </c>
      <c r="Q82" t="s">
        <v>658</v>
      </c>
      <c r="R82">
        <v>298365</v>
      </c>
      <c r="S82">
        <v>305387</v>
      </c>
      <c r="T82">
        <v>263964</v>
      </c>
    </row>
    <row r="83" spans="2:20" x14ac:dyDescent="0.25">
      <c r="B83" t="s">
        <v>54</v>
      </c>
      <c r="C83" t="s">
        <v>326</v>
      </c>
      <c r="D83">
        <v>4163.8</v>
      </c>
      <c r="E83">
        <v>4524.3</v>
      </c>
      <c r="F83">
        <v>5363.4</v>
      </c>
      <c r="G83">
        <v>5074.2</v>
      </c>
      <c r="I83" t="str">
        <f t="shared" si="92"/>
        <v>Central African Republic</v>
      </c>
      <c r="N83" t="s">
        <v>42</v>
      </c>
      <c r="O83">
        <v>37</v>
      </c>
      <c r="P83" t="s">
        <v>659</v>
      </c>
      <c r="Q83" t="s">
        <v>658</v>
      </c>
      <c r="R83">
        <v>85255</v>
      </c>
      <c r="S83">
        <v>87197</v>
      </c>
      <c r="T83">
        <v>78848</v>
      </c>
    </row>
    <row r="84" spans="2:20" x14ac:dyDescent="0.25">
      <c r="B84" t="s">
        <v>57</v>
      </c>
      <c r="C84" t="s">
        <v>327</v>
      </c>
      <c r="D84">
        <v>5778.3</v>
      </c>
      <c r="E84">
        <v>5675.7</v>
      </c>
      <c r="F84">
        <v>6032.9</v>
      </c>
      <c r="G84">
        <v>6810.1</v>
      </c>
      <c r="I84" t="str">
        <f t="shared" si="92"/>
        <v>Chad</v>
      </c>
      <c r="J84">
        <f t="shared" ref="J84" si="117">R85/R84</f>
        <v>0.17687826447867791</v>
      </c>
      <c r="K84">
        <f t="shared" ref="K84" si="118">S85/S84</f>
        <v>0.19439636688658921</v>
      </c>
      <c r="L84">
        <f t="shared" ref="L84" si="119">T85/T84</f>
        <v>0.19596980725165117</v>
      </c>
      <c r="N84" t="s">
        <v>43</v>
      </c>
      <c r="O84">
        <v>39</v>
      </c>
      <c r="P84" t="s">
        <v>657</v>
      </c>
      <c r="Q84" t="s">
        <v>658</v>
      </c>
      <c r="R84">
        <v>869779</v>
      </c>
      <c r="S84">
        <v>774212</v>
      </c>
      <c r="T84">
        <v>741900</v>
      </c>
    </row>
    <row r="85" spans="2:20" x14ac:dyDescent="0.25">
      <c r="B85" t="s">
        <v>58</v>
      </c>
      <c r="C85" t="s">
        <v>328</v>
      </c>
      <c r="D85">
        <v>1666.6</v>
      </c>
      <c r="E85">
        <v>1666.6</v>
      </c>
      <c r="F85">
        <v>1666.6</v>
      </c>
      <c r="G85">
        <v>1666.6</v>
      </c>
      <c r="I85" t="str">
        <f t="shared" si="92"/>
        <v>Chad</v>
      </c>
      <c r="N85" t="s">
        <v>43</v>
      </c>
      <c r="O85">
        <v>39</v>
      </c>
      <c r="P85" t="s">
        <v>659</v>
      </c>
      <c r="Q85" t="s">
        <v>658</v>
      </c>
      <c r="R85">
        <v>153845</v>
      </c>
      <c r="S85">
        <v>150504</v>
      </c>
      <c r="T85">
        <v>145390</v>
      </c>
    </row>
    <row r="86" spans="2:20" x14ac:dyDescent="0.25">
      <c r="B86" t="s">
        <v>59</v>
      </c>
      <c r="C86" t="s">
        <v>329</v>
      </c>
      <c r="D86">
        <v>1428.5</v>
      </c>
      <c r="E86">
        <v>1448.2</v>
      </c>
      <c r="F86">
        <v>1448.2</v>
      </c>
      <c r="G86">
        <v>1448.2</v>
      </c>
      <c r="I86" t="str">
        <f t="shared" si="92"/>
        <v>Channel Islands</v>
      </c>
      <c r="J86" t="e">
        <f t="shared" ref="J86" si="120">R87/R86</f>
        <v>#DIV/0!</v>
      </c>
      <c r="K86" t="e">
        <f t="shared" ref="K86" si="121">S87/S86</f>
        <v>#DIV/0!</v>
      </c>
      <c r="L86" t="e">
        <f t="shared" ref="L86" si="122">T87/T86</f>
        <v>#DIV/0!</v>
      </c>
      <c r="N86" t="s">
        <v>221</v>
      </c>
      <c r="O86">
        <v>259</v>
      </c>
      <c r="P86" t="s">
        <v>657</v>
      </c>
      <c r="Q86" t="s">
        <v>658</v>
      </c>
    </row>
    <row r="87" spans="2:20" x14ac:dyDescent="0.25">
      <c r="B87" t="s">
        <v>60</v>
      </c>
      <c r="C87" t="s">
        <v>330</v>
      </c>
      <c r="D87">
        <v>3837.5</v>
      </c>
      <c r="E87">
        <v>3846</v>
      </c>
      <c r="F87">
        <v>4245.6000000000004</v>
      </c>
      <c r="G87">
        <v>4245.6000000000004</v>
      </c>
      <c r="I87" t="str">
        <f t="shared" si="92"/>
        <v>Channel Islands</v>
      </c>
      <c r="N87" t="s">
        <v>221</v>
      </c>
      <c r="O87">
        <v>259</v>
      </c>
      <c r="P87" t="s">
        <v>659</v>
      </c>
      <c r="Q87" t="s">
        <v>658</v>
      </c>
    </row>
    <row r="88" spans="2:20" x14ac:dyDescent="0.25">
      <c r="B88" t="s">
        <v>61</v>
      </c>
      <c r="C88" t="s">
        <v>331</v>
      </c>
      <c r="D88">
        <v>2841.7</v>
      </c>
      <c r="E88">
        <v>3153.6</v>
      </c>
      <c r="F88">
        <v>2990.8</v>
      </c>
      <c r="G88">
        <v>2974.4</v>
      </c>
      <c r="I88" t="str">
        <f t="shared" si="92"/>
        <v>Chile</v>
      </c>
      <c r="J88">
        <f t="shared" ref="J88" si="123">R89/R88</f>
        <v>1.1426967655804356</v>
      </c>
      <c r="K88">
        <f t="shared" ref="K88" si="124">S89/S88</f>
        <v>1.030766155008108</v>
      </c>
      <c r="L88">
        <f t="shared" ref="L88" si="125">T89/T88</f>
        <v>1.067492892963235</v>
      </c>
      <c r="N88" t="s">
        <v>44</v>
      </c>
      <c r="O88">
        <v>40</v>
      </c>
      <c r="P88" t="s">
        <v>657</v>
      </c>
      <c r="Q88" t="s">
        <v>658</v>
      </c>
      <c r="R88">
        <v>32958</v>
      </c>
      <c r="S88">
        <v>45017</v>
      </c>
      <c r="T88">
        <v>31307</v>
      </c>
    </row>
    <row r="89" spans="2:20" x14ac:dyDescent="0.25">
      <c r="B89" t="s">
        <v>332</v>
      </c>
      <c r="C89" t="s">
        <v>333</v>
      </c>
      <c r="D89">
        <v>7514</v>
      </c>
      <c r="E89">
        <v>7450.3</v>
      </c>
      <c r="F89">
        <v>7500.3</v>
      </c>
      <c r="G89">
        <v>7635.3</v>
      </c>
      <c r="I89" t="str">
        <f t="shared" si="92"/>
        <v>Chile</v>
      </c>
      <c r="N89" t="s">
        <v>44</v>
      </c>
      <c r="O89">
        <v>40</v>
      </c>
      <c r="P89" t="s">
        <v>659</v>
      </c>
      <c r="Q89" t="s">
        <v>658</v>
      </c>
      <c r="R89">
        <v>37661</v>
      </c>
      <c r="S89">
        <v>46402</v>
      </c>
      <c r="T89">
        <v>33420</v>
      </c>
    </row>
    <row r="90" spans="2:20" x14ac:dyDescent="0.25">
      <c r="B90" t="s">
        <v>63</v>
      </c>
      <c r="C90" t="s">
        <v>334</v>
      </c>
      <c r="D90">
        <v>2802.9</v>
      </c>
      <c r="E90">
        <v>2615.1999999999998</v>
      </c>
      <c r="F90">
        <v>2905.3</v>
      </c>
      <c r="G90">
        <v>2726.8</v>
      </c>
      <c r="I90" t="str">
        <f t="shared" si="92"/>
        <v>China</v>
      </c>
      <c r="J90">
        <f t="shared" ref="J90" si="126">R91/R90</f>
        <v>0.57307274450127976</v>
      </c>
      <c r="K90">
        <f t="shared" ref="K90" si="127">S91/S90</f>
        <v>0.5840963176738303</v>
      </c>
      <c r="L90">
        <f t="shared" ref="L90" si="128">T91/T90</f>
        <v>0.58901518596240665</v>
      </c>
      <c r="N90" t="s">
        <v>45</v>
      </c>
      <c r="O90">
        <v>351</v>
      </c>
      <c r="P90" t="s">
        <v>657</v>
      </c>
      <c r="Q90" t="s">
        <v>658</v>
      </c>
      <c r="R90">
        <v>28431661</v>
      </c>
      <c r="S90">
        <v>28503097</v>
      </c>
      <c r="T90">
        <v>27985253</v>
      </c>
    </row>
    <row r="91" spans="2:20" x14ac:dyDescent="0.25">
      <c r="B91" t="s">
        <v>224</v>
      </c>
      <c r="C91" t="s">
        <v>335</v>
      </c>
      <c r="I91" t="str">
        <f t="shared" si="92"/>
        <v>China</v>
      </c>
      <c r="N91" t="s">
        <v>45</v>
      </c>
      <c r="O91">
        <v>351</v>
      </c>
      <c r="P91" t="s">
        <v>659</v>
      </c>
      <c r="Q91" t="s">
        <v>658</v>
      </c>
      <c r="R91">
        <v>16293410</v>
      </c>
      <c r="S91">
        <v>16648554</v>
      </c>
      <c r="T91">
        <v>16483739</v>
      </c>
    </row>
    <row r="92" spans="2:20" x14ac:dyDescent="0.25">
      <c r="B92" t="s">
        <v>64</v>
      </c>
      <c r="C92" t="s">
        <v>336</v>
      </c>
      <c r="D92">
        <v>795.8</v>
      </c>
      <c r="E92">
        <v>938.4</v>
      </c>
      <c r="F92">
        <v>938.4</v>
      </c>
      <c r="G92">
        <v>938.4</v>
      </c>
      <c r="I92" t="str">
        <f t="shared" si="92"/>
        <v>Colombia</v>
      </c>
      <c r="J92">
        <f t="shared" ref="J92" si="129">R93/R92</f>
        <v>3.4216969983455447</v>
      </c>
      <c r="K92">
        <f t="shared" ref="K92" si="130">S93/S92</f>
        <v>3.5801395125080178</v>
      </c>
      <c r="L92">
        <f t="shared" ref="L92" si="131">T93/T92</f>
        <v>3.5600730195839807</v>
      </c>
      <c r="N92" t="s">
        <v>46</v>
      </c>
      <c r="O92">
        <v>44</v>
      </c>
      <c r="P92" t="s">
        <v>657</v>
      </c>
      <c r="Q92" t="s">
        <v>658</v>
      </c>
      <c r="R92">
        <v>253860</v>
      </c>
      <c r="S92">
        <v>249440</v>
      </c>
      <c r="T92">
        <v>249796</v>
      </c>
    </row>
    <row r="93" spans="2:20" x14ac:dyDescent="0.25">
      <c r="B93" t="s">
        <v>65</v>
      </c>
      <c r="C93" t="s">
        <v>337</v>
      </c>
      <c r="D93">
        <v>2209.9</v>
      </c>
      <c r="E93">
        <v>3009.4</v>
      </c>
      <c r="F93">
        <v>2794</v>
      </c>
      <c r="G93">
        <v>2760.5</v>
      </c>
      <c r="I93" t="str">
        <f t="shared" si="92"/>
        <v>Colombia</v>
      </c>
      <c r="N93" t="s">
        <v>46</v>
      </c>
      <c r="O93">
        <v>44</v>
      </c>
      <c r="P93" t="s">
        <v>659</v>
      </c>
      <c r="Q93" t="s">
        <v>658</v>
      </c>
      <c r="R93">
        <v>868632</v>
      </c>
      <c r="S93">
        <v>893030</v>
      </c>
      <c r="T93">
        <v>889292</v>
      </c>
    </row>
    <row r="94" spans="2:20" x14ac:dyDescent="0.25">
      <c r="B94" t="s">
        <v>66</v>
      </c>
      <c r="C94" t="s">
        <v>338</v>
      </c>
      <c r="D94">
        <v>1651.9</v>
      </c>
      <c r="E94">
        <v>1391.9</v>
      </c>
      <c r="F94">
        <v>1421.7</v>
      </c>
      <c r="G94">
        <v>1651.7</v>
      </c>
      <c r="I94" t="str">
        <f t="shared" si="92"/>
        <v>Comoros</v>
      </c>
      <c r="J94">
        <f t="shared" ref="J94" si="132">R95/R94</f>
        <v>0.34606314686230838</v>
      </c>
      <c r="K94">
        <f t="shared" ref="K94" si="133">S95/S94</f>
        <v>0.28705723905723907</v>
      </c>
      <c r="L94">
        <f t="shared" ref="L94" si="134">T95/T94</f>
        <v>0.34086956521739131</v>
      </c>
      <c r="N94" t="s">
        <v>47</v>
      </c>
      <c r="O94">
        <v>45</v>
      </c>
      <c r="P94" t="s">
        <v>657</v>
      </c>
      <c r="Q94" t="s">
        <v>658</v>
      </c>
      <c r="R94">
        <v>30532</v>
      </c>
      <c r="S94">
        <v>37125</v>
      </c>
      <c r="T94">
        <v>34500</v>
      </c>
    </row>
    <row r="95" spans="2:20" x14ac:dyDescent="0.25">
      <c r="B95" t="s">
        <v>608</v>
      </c>
      <c r="C95" t="s">
        <v>609</v>
      </c>
      <c r="I95" t="str">
        <f t="shared" si="92"/>
        <v>Comoros</v>
      </c>
      <c r="N95" t="s">
        <v>47</v>
      </c>
      <c r="O95">
        <v>45</v>
      </c>
      <c r="P95" t="s">
        <v>659</v>
      </c>
      <c r="Q95" t="s">
        <v>658</v>
      </c>
      <c r="R95">
        <v>10566</v>
      </c>
      <c r="S95">
        <v>10657</v>
      </c>
      <c r="T95">
        <v>11760</v>
      </c>
    </row>
    <row r="96" spans="2:20" x14ac:dyDescent="0.25">
      <c r="B96" t="s">
        <v>67</v>
      </c>
      <c r="C96" t="s">
        <v>339</v>
      </c>
      <c r="D96">
        <v>2283.5</v>
      </c>
      <c r="E96">
        <v>2500.4</v>
      </c>
      <c r="F96">
        <v>2009</v>
      </c>
      <c r="G96">
        <v>2456.4</v>
      </c>
      <c r="I96" t="str">
        <f t="shared" si="92"/>
        <v>Congo</v>
      </c>
      <c r="J96">
        <f t="shared" ref="J96" si="135">R97/R96</f>
        <v>0.55412294741834134</v>
      </c>
      <c r="K96">
        <f t="shared" ref="K96" si="136">S97/S96</f>
        <v>0.55113012143495388</v>
      </c>
      <c r="L96">
        <f t="shared" ref="L96" si="137">T97/T96</f>
        <v>0.58301857822815906</v>
      </c>
      <c r="N96" t="s">
        <v>48</v>
      </c>
      <c r="O96">
        <v>46</v>
      </c>
      <c r="P96" t="s">
        <v>657</v>
      </c>
      <c r="Q96" t="s">
        <v>658</v>
      </c>
      <c r="R96">
        <v>67476</v>
      </c>
      <c r="S96">
        <v>68267</v>
      </c>
      <c r="T96">
        <v>65130</v>
      </c>
    </row>
    <row r="97" spans="2:20" x14ac:dyDescent="0.25">
      <c r="B97" t="s">
        <v>68</v>
      </c>
      <c r="C97" t="s">
        <v>340</v>
      </c>
      <c r="D97">
        <v>3288.7</v>
      </c>
      <c r="E97">
        <v>3654.7</v>
      </c>
      <c r="F97">
        <v>3542.2</v>
      </c>
      <c r="G97">
        <v>3760.3</v>
      </c>
      <c r="I97" t="str">
        <f t="shared" si="92"/>
        <v>Congo</v>
      </c>
      <c r="N97" t="s">
        <v>48</v>
      </c>
      <c r="O97">
        <v>46</v>
      </c>
      <c r="P97" t="s">
        <v>659</v>
      </c>
      <c r="Q97" t="s">
        <v>658</v>
      </c>
      <c r="R97">
        <v>37390</v>
      </c>
      <c r="S97">
        <v>37624</v>
      </c>
      <c r="T97">
        <v>37972</v>
      </c>
    </row>
    <row r="98" spans="2:20" x14ac:dyDescent="0.25">
      <c r="B98" t="s">
        <v>69</v>
      </c>
      <c r="C98" t="s">
        <v>341</v>
      </c>
      <c r="D98">
        <v>6834.6</v>
      </c>
      <c r="E98">
        <v>6555.6</v>
      </c>
      <c r="F98">
        <v>7289.8</v>
      </c>
      <c r="G98">
        <v>7460.4</v>
      </c>
      <c r="I98" t="str">
        <f t="shared" si="92"/>
        <v>Cook Islands</v>
      </c>
      <c r="J98">
        <f t="shared" ref="J98" si="138">R99/R98</f>
        <v>0.32911392405063289</v>
      </c>
      <c r="K98">
        <f t="shared" ref="K98" si="139">S99/S98</f>
        <v>0.31</v>
      </c>
      <c r="L98">
        <f t="shared" ref="L98" si="140">T99/T98</f>
        <v>0.34788732394366195</v>
      </c>
      <c r="N98" t="s">
        <v>222</v>
      </c>
      <c r="O98">
        <v>47</v>
      </c>
      <c r="P98" t="s">
        <v>657</v>
      </c>
      <c r="Q98" t="s">
        <v>658</v>
      </c>
      <c r="R98">
        <v>790</v>
      </c>
      <c r="S98">
        <v>700</v>
      </c>
      <c r="T98">
        <v>710</v>
      </c>
    </row>
    <row r="99" spans="2:20" x14ac:dyDescent="0.25">
      <c r="B99" t="s">
        <v>70</v>
      </c>
      <c r="C99" t="s">
        <v>342</v>
      </c>
      <c r="I99" t="str">
        <f t="shared" si="92"/>
        <v>Cook Islands</v>
      </c>
      <c r="N99" t="s">
        <v>222</v>
      </c>
      <c r="O99">
        <v>47</v>
      </c>
      <c r="P99" t="s">
        <v>659</v>
      </c>
      <c r="Q99" t="s">
        <v>658</v>
      </c>
      <c r="R99">
        <v>260</v>
      </c>
      <c r="S99">
        <v>217</v>
      </c>
      <c r="T99">
        <v>247</v>
      </c>
    </row>
    <row r="100" spans="2:20" x14ac:dyDescent="0.25">
      <c r="B100" t="s">
        <v>71</v>
      </c>
      <c r="C100" t="s">
        <v>343</v>
      </c>
      <c r="D100">
        <v>1650</v>
      </c>
      <c r="E100">
        <v>1663.4</v>
      </c>
      <c r="F100">
        <v>1663.4</v>
      </c>
      <c r="G100">
        <v>1663.4</v>
      </c>
      <c r="I100" t="str">
        <f t="shared" si="92"/>
        <v>Costa Rica</v>
      </c>
      <c r="J100">
        <f t="shared" ref="J100" si="141">R101/R100</f>
        <v>3.8045810686807369</v>
      </c>
      <c r="K100">
        <f t="shared" ref="K100" si="142">S101/S100</f>
        <v>3.7538804145806473</v>
      </c>
      <c r="L100">
        <f t="shared" ref="L100" si="143">T101/T100</f>
        <v>3.8369787305308996</v>
      </c>
      <c r="N100" t="s">
        <v>49</v>
      </c>
      <c r="O100">
        <v>48</v>
      </c>
      <c r="P100" t="s">
        <v>657</v>
      </c>
      <c r="Q100" t="s">
        <v>658</v>
      </c>
      <c r="R100">
        <v>56668</v>
      </c>
      <c r="S100">
        <v>59723</v>
      </c>
      <c r="T100">
        <v>59710</v>
      </c>
    </row>
    <row r="101" spans="2:20" x14ac:dyDescent="0.25">
      <c r="B101" t="s">
        <v>344</v>
      </c>
      <c r="C101" t="s">
        <v>345</v>
      </c>
      <c r="D101">
        <v>1026.3</v>
      </c>
      <c r="E101">
        <v>800.3</v>
      </c>
      <c r="F101">
        <v>978.1</v>
      </c>
      <c r="G101">
        <v>1053.2</v>
      </c>
      <c r="I101" t="str">
        <f t="shared" si="92"/>
        <v>Costa Rica</v>
      </c>
      <c r="N101" t="s">
        <v>49</v>
      </c>
      <c r="O101">
        <v>48</v>
      </c>
      <c r="P101" t="s">
        <v>659</v>
      </c>
      <c r="Q101" t="s">
        <v>658</v>
      </c>
      <c r="R101">
        <v>215598</v>
      </c>
      <c r="S101">
        <v>224193</v>
      </c>
      <c r="T101">
        <v>229106</v>
      </c>
    </row>
    <row r="102" spans="2:20" x14ac:dyDescent="0.25">
      <c r="B102" t="s">
        <v>73</v>
      </c>
      <c r="C102" t="s">
        <v>346</v>
      </c>
      <c r="D102">
        <v>1583.8</v>
      </c>
      <c r="E102">
        <v>2114.5</v>
      </c>
      <c r="F102">
        <v>2093.9</v>
      </c>
      <c r="G102">
        <v>1917.2</v>
      </c>
      <c r="I102" t="str">
        <f t="shared" si="92"/>
        <v>Côte d'Ivoire</v>
      </c>
      <c r="J102">
        <f t="shared" ref="J102" si="144">R103/R102</f>
        <v>0.81905071616334069</v>
      </c>
      <c r="K102">
        <f t="shared" ref="K102" si="145">S103/S102</f>
        <v>0.88627459384479312</v>
      </c>
      <c r="L102">
        <f t="shared" ref="L102" si="146">T103/T102</f>
        <v>0.74187659665058192</v>
      </c>
      <c r="N102" t="s">
        <v>50</v>
      </c>
      <c r="O102">
        <v>107</v>
      </c>
      <c r="P102" t="s">
        <v>657</v>
      </c>
      <c r="Q102" t="s">
        <v>658</v>
      </c>
      <c r="R102">
        <v>479709</v>
      </c>
      <c r="S102">
        <v>513289</v>
      </c>
      <c r="T102">
        <v>563680</v>
      </c>
    </row>
    <row r="103" spans="2:20" x14ac:dyDescent="0.25">
      <c r="B103" t="s">
        <v>74</v>
      </c>
      <c r="C103" t="s">
        <v>347</v>
      </c>
      <c r="D103">
        <v>6486.6</v>
      </c>
      <c r="E103">
        <v>6182.9</v>
      </c>
      <c r="F103">
        <v>7118.7</v>
      </c>
      <c r="G103">
        <v>7201</v>
      </c>
      <c r="I103" t="str">
        <f t="shared" si="92"/>
        <v>Côte d'Ivoire</v>
      </c>
      <c r="N103" t="s">
        <v>50</v>
      </c>
      <c r="O103">
        <v>107</v>
      </c>
      <c r="P103" t="s">
        <v>659</v>
      </c>
      <c r="Q103" t="s">
        <v>658</v>
      </c>
      <c r="R103">
        <v>392906</v>
      </c>
      <c r="S103">
        <v>454915</v>
      </c>
      <c r="T103">
        <v>418181</v>
      </c>
    </row>
    <row r="104" spans="2:20" x14ac:dyDescent="0.25">
      <c r="B104" t="s">
        <v>75</v>
      </c>
      <c r="C104" t="s">
        <v>348</v>
      </c>
      <c r="D104">
        <v>1334.4</v>
      </c>
      <c r="E104">
        <v>1316.9</v>
      </c>
      <c r="F104">
        <v>1598.1</v>
      </c>
      <c r="G104">
        <v>1659.8</v>
      </c>
      <c r="I104" t="str">
        <f t="shared" si="92"/>
        <v>Croatia</v>
      </c>
      <c r="J104">
        <f t="shared" ref="J104" si="147">R105/R104</f>
        <v>0.89494928036539378</v>
      </c>
      <c r="K104">
        <f t="shared" ref="K104" si="148">S105/S104</f>
        <v>0.79800726181749992</v>
      </c>
      <c r="L104">
        <f t="shared" ref="L104" si="149">T105/T104</f>
        <v>0.63403405577928917</v>
      </c>
      <c r="N104" t="s">
        <v>51</v>
      </c>
      <c r="O104">
        <v>98</v>
      </c>
      <c r="P104" t="s">
        <v>657</v>
      </c>
      <c r="Q104" t="s">
        <v>658</v>
      </c>
      <c r="R104">
        <v>112974</v>
      </c>
      <c r="S104">
        <v>117326</v>
      </c>
      <c r="T104">
        <v>119686</v>
      </c>
    </row>
    <row r="105" spans="2:20" x14ac:dyDescent="0.25">
      <c r="B105" t="s">
        <v>228</v>
      </c>
      <c r="C105" t="s">
        <v>610</v>
      </c>
      <c r="I105" t="str">
        <f t="shared" si="92"/>
        <v>Croatia</v>
      </c>
      <c r="N105" t="s">
        <v>51</v>
      </c>
      <c r="O105">
        <v>98</v>
      </c>
      <c r="P105" t="s">
        <v>659</v>
      </c>
      <c r="Q105" t="s">
        <v>658</v>
      </c>
      <c r="R105">
        <v>101106</v>
      </c>
      <c r="S105">
        <v>93627</v>
      </c>
      <c r="T105">
        <v>75885</v>
      </c>
    </row>
    <row r="106" spans="2:20" x14ac:dyDescent="0.25">
      <c r="B106" t="s">
        <v>76</v>
      </c>
      <c r="C106" t="s">
        <v>349</v>
      </c>
      <c r="D106">
        <v>3918.8</v>
      </c>
      <c r="E106">
        <v>3923.3</v>
      </c>
      <c r="F106">
        <v>4403.8999999999996</v>
      </c>
      <c r="G106">
        <v>4103.1000000000004</v>
      </c>
      <c r="I106" t="str">
        <f t="shared" si="92"/>
        <v>Cuba</v>
      </c>
      <c r="J106">
        <f t="shared" ref="J106" si="150">R107/R106</f>
        <v>0.4080808587479936</v>
      </c>
      <c r="K106">
        <f t="shared" ref="K106" si="151">S107/S106</f>
        <v>0.40764439027693139</v>
      </c>
      <c r="L106">
        <f t="shared" ref="L106" si="152">T107/T106</f>
        <v>0.41779097297906725</v>
      </c>
      <c r="N106" t="s">
        <v>52</v>
      </c>
      <c r="O106">
        <v>49</v>
      </c>
      <c r="P106" t="s">
        <v>657</v>
      </c>
      <c r="Q106" t="s">
        <v>658</v>
      </c>
      <c r="R106">
        <v>39872</v>
      </c>
      <c r="S106">
        <v>29538</v>
      </c>
      <c r="T106">
        <v>26609</v>
      </c>
    </row>
    <row r="107" spans="2:20" x14ac:dyDescent="0.25">
      <c r="B107" t="s">
        <v>229</v>
      </c>
      <c r="C107" t="s">
        <v>611</v>
      </c>
      <c r="I107" t="str">
        <f t="shared" si="92"/>
        <v>Cuba</v>
      </c>
      <c r="N107" t="s">
        <v>52</v>
      </c>
      <c r="O107">
        <v>49</v>
      </c>
      <c r="P107" t="s">
        <v>659</v>
      </c>
      <c r="Q107" t="s">
        <v>658</v>
      </c>
      <c r="R107">
        <v>16271</v>
      </c>
      <c r="S107">
        <v>12041</v>
      </c>
      <c r="T107">
        <v>11117</v>
      </c>
    </row>
    <row r="108" spans="2:20" x14ac:dyDescent="0.25">
      <c r="B108" t="s">
        <v>77</v>
      </c>
      <c r="C108" t="s">
        <v>350</v>
      </c>
      <c r="D108">
        <v>1000</v>
      </c>
      <c r="E108">
        <v>1000</v>
      </c>
      <c r="F108">
        <v>1000</v>
      </c>
      <c r="G108">
        <v>1000</v>
      </c>
      <c r="I108" t="str">
        <f t="shared" si="92"/>
        <v>Cyprus</v>
      </c>
      <c r="J108">
        <f t="shared" ref="J108" si="153">R109/R108</f>
        <v>0.33349182198554583</v>
      </c>
      <c r="K108">
        <f t="shared" ref="K108" si="154">S109/S108</f>
        <v>0.2563740553110207</v>
      </c>
      <c r="L108">
        <f t="shared" ref="L108" si="155">T109/T108</f>
        <v>0.34880047388685953</v>
      </c>
      <c r="N108" t="s">
        <v>53</v>
      </c>
      <c r="O108">
        <v>50</v>
      </c>
      <c r="P108" t="s">
        <v>657</v>
      </c>
      <c r="Q108" t="s">
        <v>658</v>
      </c>
      <c r="R108">
        <v>10516</v>
      </c>
      <c r="S108">
        <v>12041</v>
      </c>
      <c r="T108">
        <v>10129</v>
      </c>
    </row>
    <row r="109" spans="2:20" x14ac:dyDescent="0.25">
      <c r="B109" t="s">
        <v>231</v>
      </c>
      <c r="C109" t="s">
        <v>612</v>
      </c>
      <c r="D109">
        <v>2000</v>
      </c>
      <c r="E109">
        <v>2333.3000000000002</v>
      </c>
      <c r="F109">
        <v>2333.3000000000002</v>
      </c>
      <c r="G109">
        <v>2333.3000000000002</v>
      </c>
      <c r="I109" t="str">
        <f t="shared" si="92"/>
        <v>Cyprus</v>
      </c>
      <c r="N109" t="s">
        <v>53</v>
      </c>
      <c r="O109">
        <v>50</v>
      </c>
      <c r="P109" t="s">
        <v>659</v>
      </c>
      <c r="Q109" t="s">
        <v>658</v>
      </c>
      <c r="R109">
        <v>3507</v>
      </c>
      <c r="S109">
        <v>3087</v>
      </c>
      <c r="T109">
        <v>3533</v>
      </c>
    </row>
    <row r="110" spans="2:20" x14ac:dyDescent="0.25">
      <c r="B110" t="s">
        <v>78</v>
      </c>
      <c r="C110" t="s">
        <v>351</v>
      </c>
      <c r="D110">
        <v>1499.7</v>
      </c>
      <c r="E110">
        <v>1623.8</v>
      </c>
      <c r="F110">
        <v>1623.8</v>
      </c>
      <c r="G110">
        <v>1623.8</v>
      </c>
      <c r="I110" t="str">
        <f t="shared" si="92"/>
        <v>Czech Republic</v>
      </c>
      <c r="J110">
        <f t="shared" ref="J110" si="156">R111/R110</f>
        <v>0.94362520693353946</v>
      </c>
      <c r="K110">
        <f t="shared" ref="K110" si="157">S111/S110</f>
        <v>1.0002384211586446</v>
      </c>
      <c r="L110">
        <f t="shared" ref="L110" si="158">T111/T110</f>
        <v>0.89808909405278436</v>
      </c>
      <c r="N110" t="s">
        <v>54</v>
      </c>
      <c r="O110">
        <v>167</v>
      </c>
      <c r="P110" t="s">
        <v>657</v>
      </c>
      <c r="Q110" t="s">
        <v>658</v>
      </c>
      <c r="R110">
        <v>483851</v>
      </c>
      <c r="S110">
        <v>486534</v>
      </c>
      <c r="T110">
        <v>490448</v>
      </c>
    </row>
    <row r="111" spans="2:20" x14ac:dyDescent="0.25">
      <c r="B111" t="s">
        <v>79</v>
      </c>
      <c r="C111" t="s">
        <v>352</v>
      </c>
      <c r="D111">
        <v>1502</v>
      </c>
      <c r="E111">
        <v>1514</v>
      </c>
      <c r="F111">
        <v>1711.3</v>
      </c>
      <c r="G111">
        <v>1711.3</v>
      </c>
      <c r="I111" t="str">
        <f t="shared" si="92"/>
        <v>Czech Republic</v>
      </c>
      <c r="N111" t="s">
        <v>54</v>
      </c>
      <c r="O111">
        <v>167</v>
      </c>
      <c r="P111" t="s">
        <v>659</v>
      </c>
      <c r="Q111" t="s">
        <v>658</v>
      </c>
      <c r="R111">
        <v>456574</v>
      </c>
      <c r="S111">
        <v>486650</v>
      </c>
      <c r="T111">
        <v>440466</v>
      </c>
    </row>
    <row r="112" spans="2:20" x14ac:dyDescent="0.25">
      <c r="B112" t="s">
        <v>80</v>
      </c>
      <c r="C112" t="s">
        <v>353</v>
      </c>
      <c r="D112">
        <v>1625.2</v>
      </c>
      <c r="E112">
        <v>1346.1</v>
      </c>
      <c r="F112">
        <v>1421.7</v>
      </c>
      <c r="G112">
        <v>1421.7</v>
      </c>
      <c r="I112" t="str">
        <f t="shared" si="92"/>
        <v>Czechoslovakia</v>
      </c>
      <c r="J112" t="e">
        <f t="shared" ref="J112" si="159">R113/R112</f>
        <v>#DIV/0!</v>
      </c>
      <c r="K112" t="e">
        <f t="shared" ref="K112" si="160">S113/S112</f>
        <v>#DIV/0!</v>
      </c>
      <c r="L112" t="e">
        <f t="shared" ref="L112" si="161">T113/T112</f>
        <v>#DIV/0!</v>
      </c>
      <c r="N112" t="s">
        <v>223</v>
      </c>
      <c r="O112">
        <v>51</v>
      </c>
      <c r="P112" t="s">
        <v>657</v>
      </c>
      <c r="Q112" t="s">
        <v>658</v>
      </c>
    </row>
    <row r="113" spans="2:20" x14ac:dyDescent="0.25">
      <c r="B113" t="s">
        <v>81</v>
      </c>
      <c r="C113" t="s">
        <v>354</v>
      </c>
      <c r="D113">
        <v>4488.1000000000004</v>
      </c>
      <c r="E113">
        <v>4222.6000000000004</v>
      </c>
      <c r="F113">
        <v>4139</v>
      </c>
      <c r="G113">
        <v>4139</v>
      </c>
      <c r="I113" t="str">
        <f t="shared" si="92"/>
        <v>Czechoslovakia</v>
      </c>
      <c r="N113" t="s">
        <v>223</v>
      </c>
      <c r="O113">
        <v>51</v>
      </c>
      <c r="P113" t="s">
        <v>659</v>
      </c>
      <c r="Q113" t="s">
        <v>658</v>
      </c>
    </row>
    <row r="114" spans="2:20" x14ac:dyDescent="0.25">
      <c r="B114" t="s">
        <v>82</v>
      </c>
      <c r="C114" t="s">
        <v>355</v>
      </c>
      <c r="D114">
        <v>962.8</v>
      </c>
      <c r="E114">
        <v>959.7</v>
      </c>
      <c r="F114">
        <v>961</v>
      </c>
      <c r="G114">
        <v>961</v>
      </c>
      <c r="I114" t="str">
        <f t="shared" si="92"/>
        <v>Democratic People's Republic of Korea</v>
      </c>
      <c r="J114">
        <f t="shared" ref="J114" si="162">R115/R114</f>
        <v>0.21068338557993729</v>
      </c>
      <c r="K114">
        <f t="shared" ref="K114" si="163">S115/S114</f>
        <v>0.20870846394984327</v>
      </c>
      <c r="L114">
        <f t="shared" ref="L114" si="164">T115/T114</f>
        <v>0.20823603264281229</v>
      </c>
      <c r="N114" t="s">
        <v>55</v>
      </c>
      <c r="O114">
        <v>116</v>
      </c>
      <c r="P114" t="s">
        <v>657</v>
      </c>
      <c r="Q114" t="s">
        <v>658</v>
      </c>
      <c r="R114">
        <v>319000</v>
      </c>
      <c r="S114">
        <v>319000</v>
      </c>
      <c r="T114">
        <v>318600</v>
      </c>
    </row>
    <row r="115" spans="2:20" x14ac:dyDescent="0.25">
      <c r="B115" t="s">
        <v>83</v>
      </c>
      <c r="C115" t="s">
        <v>356</v>
      </c>
      <c r="D115">
        <v>1557.2</v>
      </c>
      <c r="E115">
        <v>1748.1</v>
      </c>
      <c r="F115">
        <v>1749.7</v>
      </c>
      <c r="G115">
        <v>1751.6</v>
      </c>
      <c r="I115" t="str">
        <f t="shared" si="92"/>
        <v>Democratic People's Republic of Korea</v>
      </c>
      <c r="N115" t="s">
        <v>55</v>
      </c>
      <c r="O115">
        <v>116</v>
      </c>
      <c r="P115" t="s">
        <v>659</v>
      </c>
      <c r="Q115" t="s">
        <v>658</v>
      </c>
      <c r="R115">
        <v>67208</v>
      </c>
      <c r="S115">
        <v>66578</v>
      </c>
      <c r="T115">
        <v>66344</v>
      </c>
    </row>
    <row r="116" spans="2:20" x14ac:dyDescent="0.25">
      <c r="B116" t="s">
        <v>613</v>
      </c>
      <c r="C116" t="s">
        <v>614</v>
      </c>
      <c r="I116" t="str">
        <f t="shared" si="92"/>
        <v>Democratic Republic of the Congo</v>
      </c>
      <c r="J116">
        <f t="shared" ref="J116" si="165">R117/R116</f>
        <v>0.39797180951664046</v>
      </c>
      <c r="K116">
        <f t="shared" ref="K116" si="166">S117/S116</f>
        <v>0.40076186904057248</v>
      </c>
      <c r="L116">
        <f t="shared" ref="L116" si="167">T117/T116</f>
        <v>0.40083351255209454</v>
      </c>
      <c r="N116" t="s">
        <v>56</v>
      </c>
      <c r="O116">
        <v>250</v>
      </c>
      <c r="P116" t="s">
        <v>657</v>
      </c>
      <c r="Q116" t="s">
        <v>658</v>
      </c>
      <c r="R116">
        <v>850216</v>
      </c>
      <c r="S116">
        <v>853165</v>
      </c>
      <c r="T116">
        <v>860215</v>
      </c>
    </row>
    <row r="117" spans="2:20" x14ac:dyDescent="0.25">
      <c r="B117" t="s">
        <v>84</v>
      </c>
      <c r="C117" t="s">
        <v>357</v>
      </c>
      <c r="D117">
        <v>5097.3</v>
      </c>
      <c r="E117">
        <v>3492</v>
      </c>
      <c r="F117">
        <v>5666.1</v>
      </c>
      <c r="G117">
        <v>4712.8999999999996</v>
      </c>
      <c r="I117" t="str">
        <f t="shared" si="92"/>
        <v>Democratic Republic of the Congo</v>
      </c>
      <c r="N117" t="s">
        <v>56</v>
      </c>
      <c r="O117">
        <v>250</v>
      </c>
      <c r="P117" t="s">
        <v>659</v>
      </c>
      <c r="Q117" t="s">
        <v>658</v>
      </c>
      <c r="R117">
        <v>338362</v>
      </c>
      <c r="S117">
        <v>341916</v>
      </c>
      <c r="T117">
        <v>344803</v>
      </c>
    </row>
    <row r="118" spans="2:20" x14ac:dyDescent="0.25">
      <c r="B118" t="s">
        <v>85</v>
      </c>
      <c r="C118" t="s">
        <v>358</v>
      </c>
      <c r="I118" t="str">
        <f t="shared" si="92"/>
        <v>Denmark</v>
      </c>
      <c r="J118">
        <f t="shared" ref="J118" si="168">R119/R118</f>
        <v>1.3884740448263848</v>
      </c>
      <c r="K118">
        <f t="shared" ref="K118" si="169">S119/S118</f>
        <v>1.4781148906969905</v>
      </c>
      <c r="L118">
        <f t="shared" ref="L118" si="170">T119/T118</f>
        <v>1.3224642900012002</v>
      </c>
      <c r="N118" t="s">
        <v>57</v>
      </c>
      <c r="O118">
        <v>54</v>
      </c>
      <c r="P118" t="s">
        <v>657</v>
      </c>
      <c r="Q118" t="s">
        <v>658</v>
      </c>
      <c r="R118">
        <v>172220</v>
      </c>
      <c r="S118">
        <v>163216</v>
      </c>
      <c r="T118">
        <v>166620</v>
      </c>
    </row>
    <row r="119" spans="2:20" x14ac:dyDescent="0.25">
      <c r="B119" t="s">
        <v>86</v>
      </c>
      <c r="C119" t="s">
        <v>359</v>
      </c>
      <c r="D119">
        <v>2446.5</v>
      </c>
      <c r="E119">
        <v>2586.8000000000002</v>
      </c>
      <c r="F119">
        <v>2651.5</v>
      </c>
      <c r="G119">
        <v>2470.6999999999998</v>
      </c>
      <c r="I119" t="str">
        <f t="shared" si="92"/>
        <v>Denmark</v>
      </c>
      <c r="N119" t="s">
        <v>57</v>
      </c>
      <c r="O119">
        <v>54</v>
      </c>
      <c r="P119" t="s">
        <v>659</v>
      </c>
      <c r="Q119" t="s">
        <v>658</v>
      </c>
      <c r="R119">
        <v>239123</v>
      </c>
      <c r="S119">
        <v>241252</v>
      </c>
      <c r="T119">
        <v>220349</v>
      </c>
    </row>
    <row r="120" spans="2:20" x14ac:dyDescent="0.25">
      <c r="B120" t="s">
        <v>87</v>
      </c>
      <c r="C120" t="s">
        <v>360</v>
      </c>
      <c r="D120">
        <v>4365.8</v>
      </c>
      <c r="E120">
        <v>4464.7</v>
      </c>
      <c r="F120">
        <v>4694.2</v>
      </c>
      <c r="G120">
        <v>4812.6000000000004</v>
      </c>
      <c r="I120" t="str">
        <f t="shared" si="92"/>
        <v>Djibouti</v>
      </c>
      <c r="J120" t="e">
        <f t="shared" ref="J120" si="171">R121/R120</f>
        <v>#DIV/0!</v>
      </c>
      <c r="K120" t="e">
        <f t="shared" ref="K120" si="172">S121/S120</f>
        <v>#DIV/0!</v>
      </c>
      <c r="L120" t="e">
        <f t="shared" ref="L120" si="173">T121/T120</f>
        <v>#DIV/0!</v>
      </c>
      <c r="N120" t="s">
        <v>58</v>
      </c>
      <c r="O120">
        <v>72</v>
      </c>
      <c r="P120" t="s">
        <v>657</v>
      </c>
      <c r="Q120" t="s">
        <v>658</v>
      </c>
    </row>
    <row r="121" spans="2:20" x14ac:dyDescent="0.25">
      <c r="B121" t="s">
        <v>361</v>
      </c>
      <c r="C121" t="s">
        <v>362</v>
      </c>
      <c r="D121">
        <v>2575.1999999999998</v>
      </c>
      <c r="E121">
        <v>2452</v>
      </c>
      <c r="F121">
        <v>1897.5</v>
      </c>
      <c r="G121">
        <v>2290.6999999999998</v>
      </c>
      <c r="I121" t="str">
        <f t="shared" si="92"/>
        <v>Djibouti</v>
      </c>
      <c r="N121" t="s">
        <v>58</v>
      </c>
      <c r="O121">
        <v>72</v>
      </c>
      <c r="P121" t="s">
        <v>659</v>
      </c>
      <c r="Q121" t="s">
        <v>658</v>
      </c>
    </row>
    <row r="122" spans="2:20" x14ac:dyDescent="0.25">
      <c r="B122" t="s">
        <v>232</v>
      </c>
      <c r="C122" t="s">
        <v>363</v>
      </c>
      <c r="D122">
        <v>1329.5</v>
      </c>
      <c r="E122">
        <v>1265.4000000000001</v>
      </c>
      <c r="F122">
        <v>733.7</v>
      </c>
      <c r="G122">
        <v>1221.8</v>
      </c>
      <c r="I122" t="str">
        <f t="shared" si="92"/>
        <v>Dominica</v>
      </c>
      <c r="J122">
        <f t="shared" ref="J122" si="174">R123/R122</f>
        <v>0.4367570862541908</v>
      </c>
      <c r="K122">
        <f t="shared" ref="K122" si="175">S123/S122</f>
        <v>0.40319777546054919</v>
      </c>
      <c r="L122">
        <f t="shared" ref="L122" si="176">T123/T122</f>
        <v>0.40344827586206894</v>
      </c>
      <c r="N122" t="s">
        <v>59</v>
      </c>
      <c r="O122">
        <v>55</v>
      </c>
      <c r="P122" t="s">
        <v>657</v>
      </c>
      <c r="Q122" t="s">
        <v>658</v>
      </c>
      <c r="R122">
        <v>3281</v>
      </c>
      <c r="S122">
        <v>2877</v>
      </c>
      <c r="T122">
        <v>2900</v>
      </c>
    </row>
    <row r="123" spans="2:20" x14ac:dyDescent="0.25">
      <c r="B123" t="s">
        <v>89</v>
      </c>
      <c r="C123" t="s">
        <v>364</v>
      </c>
      <c r="D123">
        <v>7465</v>
      </c>
      <c r="E123">
        <v>7188.4</v>
      </c>
      <c r="F123">
        <v>7597.3</v>
      </c>
      <c r="G123">
        <v>6797.6</v>
      </c>
      <c r="I123" t="str">
        <f t="shared" si="92"/>
        <v>Dominica</v>
      </c>
      <c r="N123" t="s">
        <v>59</v>
      </c>
      <c r="O123">
        <v>55</v>
      </c>
      <c r="P123" t="s">
        <v>659</v>
      </c>
      <c r="Q123" t="s">
        <v>658</v>
      </c>
      <c r="R123">
        <v>1433</v>
      </c>
      <c r="S123">
        <v>1160</v>
      </c>
      <c r="T123">
        <v>1170</v>
      </c>
    </row>
    <row r="124" spans="2:20" x14ac:dyDescent="0.25">
      <c r="B124" t="s">
        <v>233</v>
      </c>
      <c r="C124" t="s">
        <v>615</v>
      </c>
      <c r="I124" t="str">
        <f t="shared" si="92"/>
        <v>Dominican Republic</v>
      </c>
      <c r="J124">
        <f t="shared" ref="J124" si="177">R125/R124</f>
        <v>1.0726480655533659</v>
      </c>
      <c r="K124">
        <f t="shared" ref="K124" si="178">S125/S124</f>
        <v>1.0983755975046585</v>
      </c>
      <c r="L124">
        <f t="shared" ref="L124" si="179">T125/T124</f>
        <v>1.1634722222222222</v>
      </c>
      <c r="N124" t="s">
        <v>60</v>
      </c>
      <c r="O124">
        <v>56</v>
      </c>
      <c r="P124" t="s">
        <v>657</v>
      </c>
      <c r="Q124" t="s">
        <v>658</v>
      </c>
      <c r="R124">
        <v>48205</v>
      </c>
      <c r="S124">
        <v>49372</v>
      </c>
      <c r="T124">
        <v>50400</v>
      </c>
    </row>
    <row r="125" spans="2:20" x14ac:dyDescent="0.25">
      <c r="B125" t="s">
        <v>90</v>
      </c>
      <c r="C125" t="s">
        <v>365</v>
      </c>
      <c r="D125">
        <v>2398.1999999999998</v>
      </c>
      <c r="E125">
        <v>2750.2</v>
      </c>
      <c r="F125">
        <v>2400.3000000000002</v>
      </c>
      <c r="G125">
        <v>3250.2</v>
      </c>
      <c r="I125" t="str">
        <f t="shared" si="92"/>
        <v>Dominican Republic</v>
      </c>
      <c r="N125" t="s">
        <v>60</v>
      </c>
      <c r="O125">
        <v>56</v>
      </c>
      <c r="P125" t="s">
        <v>659</v>
      </c>
      <c r="Q125" t="s">
        <v>658</v>
      </c>
      <c r="R125">
        <v>51707</v>
      </c>
      <c r="S125">
        <v>54229</v>
      </c>
      <c r="T125">
        <v>58639</v>
      </c>
    </row>
    <row r="126" spans="2:20" x14ac:dyDescent="0.25">
      <c r="B126" t="s">
        <v>91</v>
      </c>
      <c r="C126" t="s">
        <v>366</v>
      </c>
      <c r="D126">
        <v>5316</v>
      </c>
      <c r="E126">
        <v>5174</v>
      </c>
      <c r="F126">
        <v>5355.7</v>
      </c>
      <c r="G126">
        <v>5035.3999999999996</v>
      </c>
      <c r="I126" t="str">
        <f t="shared" si="92"/>
        <v>Ecuador</v>
      </c>
      <c r="J126">
        <f t="shared" ref="J126" si="180">R127/R126</f>
        <v>1.8828656770004837</v>
      </c>
      <c r="K126">
        <f t="shared" ref="K126" si="181">S127/S126</f>
        <v>1.9276861232342217</v>
      </c>
      <c r="L126">
        <f t="shared" ref="L126" si="182">T127/T126</f>
        <v>1.6923157995592604</v>
      </c>
      <c r="N126" t="s">
        <v>61</v>
      </c>
      <c r="O126">
        <v>58</v>
      </c>
      <c r="P126" t="s">
        <v>657</v>
      </c>
      <c r="Q126" t="s">
        <v>658</v>
      </c>
      <c r="R126">
        <v>200539</v>
      </c>
      <c r="S126">
        <v>203239</v>
      </c>
      <c r="T126">
        <v>208740</v>
      </c>
    </row>
    <row r="127" spans="2:20" x14ac:dyDescent="0.25">
      <c r="B127" t="s">
        <v>92</v>
      </c>
      <c r="C127" t="s">
        <v>367</v>
      </c>
      <c r="D127">
        <v>1229.5</v>
      </c>
      <c r="E127">
        <v>1197.0999999999999</v>
      </c>
      <c r="F127">
        <v>1253.4000000000001</v>
      </c>
      <c r="G127">
        <v>1253.4000000000001</v>
      </c>
      <c r="I127" t="str">
        <f t="shared" si="92"/>
        <v>Ecuador</v>
      </c>
      <c r="N127" t="s">
        <v>61</v>
      </c>
      <c r="O127">
        <v>58</v>
      </c>
      <c r="P127" t="s">
        <v>659</v>
      </c>
      <c r="Q127" t="s">
        <v>658</v>
      </c>
      <c r="R127">
        <v>377588</v>
      </c>
      <c r="S127">
        <v>391781</v>
      </c>
      <c r="T127">
        <v>353254</v>
      </c>
    </row>
    <row r="128" spans="2:20" x14ac:dyDescent="0.25">
      <c r="B128" t="s">
        <v>93</v>
      </c>
      <c r="C128" t="s">
        <v>368</v>
      </c>
      <c r="D128">
        <v>5852.5</v>
      </c>
      <c r="E128">
        <v>6062.1</v>
      </c>
      <c r="F128">
        <v>6262.5</v>
      </c>
      <c r="G128">
        <v>5919.9</v>
      </c>
      <c r="I128" t="str">
        <f t="shared" si="92"/>
        <v>Egypt</v>
      </c>
      <c r="J128">
        <f t="shared" ref="J128" si="183">R129/R128</f>
        <v>0.65438952819655394</v>
      </c>
      <c r="K128">
        <f t="shared" ref="K128" si="184">S129/S128</f>
        <v>0.652255695710386</v>
      </c>
      <c r="L128">
        <f t="shared" ref="L128" si="185">T129/T128</f>
        <v>0.64185706862896541</v>
      </c>
      <c r="N128" t="s">
        <v>62</v>
      </c>
      <c r="O128">
        <v>59</v>
      </c>
      <c r="P128" t="s">
        <v>657</v>
      </c>
      <c r="Q128" t="s">
        <v>658</v>
      </c>
      <c r="R128">
        <v>356462</v>
      </c>
      <c r="S128">
        <v>365231</v>
      </c>
      <c r="T128">
        <v>427254</v>
      </c>
    </row>
    <row r="129" spans="2:20" x14ac:dyDescent="0.25">
      <c r="B129" t="s">
        <v>94</v>
      </c>
      <c r="C129" t="s">
        <v>369</v>
      </c>
      <c r="D129">
        <v>966.5</v>
      </c>
      <c r="E129">
        <v>733.8</v>
      </c>
      <c r="F129">
        <v>943.6</v>
      </c>
      <c r="G129">
        <v>1043.5</v>
      </c>
      <c r="I129" t="str">
        <f t="shared" si="92"/>
        <v>Egypt</v>
      </c>
      <c r="N129" t="s">
        <v>62</v>
      </c>
      <c r="O129">
        <v>59</v>
      </c>
      <c r="P129" t="s">
        <v>659</v>
      </c>
      <c r="Q129" t="s">
        <v>658</v>
      </c>
      <c r="R129">
        <v>233265</v>
      </c>
      <c r="S129">
        <v>238224</v>
      </c>
      <c r="T129">
        <v>274236</v>
      </c>
    </row>
    <row r="130" spans="2:20" x14ac:dyDescent="0.25">
      <c r="B130" t="s">
        <v>95</v>
      </c>
      <c r="C130" t="s">
        <v>370</v>
      </c>
      <c r="D130">
        <v>1170</v>
      </c>
      <c r="E130">
        <v>1327.4</v>
      </c>
      <c r="F130">
        <v>1010.5</v>
      </c>
      <c r="G130">
        <v>1254</v>
      </c>
      <c r="I130" t="str">
        <f t="shared" si="92"/>
        <v>El Salvador</v>
      </c>
      <c r="J130">
        <f t="shared" ref="J130" si="186">R131/R130</f>
        <v>0.87013434378229415</v>
      </c>
      <c r="K130">
        <f t="shared" ref="K130" si="187">S131/S130</f>
        <v>0.75135169518478473</v>
      </c>
      <c r="L130">
        <f t="shared" ref="L130" si="188">T131/T130</f>
        <v>1.0160066757699895</v>
      </c>
      <c r="N130" t="s">
        <v>63</v>
      </c>
      <c r="O130">
        <v>60</v>
      </c>
      <c r="P130" t="s">
        <v>657</v>
      </c>
      <c r="Q130" t="s">
        <v>658</v>
      </c>
      <c r="R130">
        <v>14515</v>
      </c>
      <c r="S130">
        <v>15721</v>
      </c>
      <c r="T130">
        <v>13182</v>
      </c>
    </row>
    <row r="131" spans="2:20" x14ac:dyDescent="0.25">
      <c r="B131" t="s">
        <v>96</v>
      </c>
      <c r="C131" t="s">
        <v>371</v>
      </c>
      <c r="D131">
        <v>1646.5</v>
      </c>
      <c r="E131">
        <v>1773.3</v>
      </c>
      <c r="F131">
        <v>1416.6</v>
      </c>
      <c r="G131">
        <v>1204.0999999999999</v>
      </c>
      <c r="I131" t="str">
        <f t="shared" si="92"/>
        <v>El Salvador</v>
      </c>
      <c r="N131" t="s">
        <v>63</v>
      </c>
      <c r="O131">
        <v>60</v>
      </c>
      <c r="P131" t="s">
        <v>659</v>
      </c>
      <c r="Q131" t="s">
        <v>658</v>
      </c>
      <c r="R131">
        <v>12630</v>
      </c>
      <c r="S131">
        <v>11812</v>
      </c>
      <c r="T131">
        <v>13393</v>
      </c>
    </row>
    <row r="132" spans="2:20" x14ac:dyDescent="0.25">
      <c r="B132" t="s">
        <v>97</v>
      </c>
      <c r="C132" t="s">
        <v>372</v>
      </c>
      <c r="I132" t="str">
        <f t="shared" ref="I132:I195" si="189">N132</f>
        <v>Equatorial Guinea</v>
      </c>
      <c r="J132">
        <f t="shared" ref="J132" si="190">R133/R132</f>
        <v>1.1713625198670712</v>
      </c>
      <c r="K132">
        <f t="shared" ref="K132" si="191">S133/S132</f>
        <v>1.0828063836193917</v>
      </c>
      <c r="L132">
        <f t="shared" ref="L132" si="192">T133/T132</f>
        <v>0.93</v>
      </c>
      <c r="N132" t="s">
        <v>224</v>
      </c>
      <c r="O132">
        <v>61</v>
      </c>
      <c r="P132" t="s">
        <v>657</v>
      </c>
      <c r="Q132" t="s">
        <v>658</v>
      </c>
      <c r="R132">
        <v>6921</v>
      </c>
      <c r="S132">
        <v>6642</v>
      </c>
      <c r="T132">
        <v>6900</v>
      </c>
    </row>
    <row r="133" spans="2:20" x14ac:dyDescent="0.25">
      <c r="B133" t="s">
        <v>373</v>
      </c>
      <c r="C133" t="s">
        <v>374</v>
      </c>
      <c r="D133">
        <v>3691.9</v>
      </c>
      <c r="E133">
        <v>3035.3</v>
      </c>
      <c r="F133">
        <v>3697.5</v>
      </c>
      <c r="G133">
        <v>3697.5</v>
      </c>
      <c r="I133" t="str">
        <f t="shared" si="189"/>
        <v>Equatorial Guinea</v>
      </c>
      <c r="N133" t="s">
        <v>224</v>
      </c>
      <c r="O133">
        <v>61</v>
      </c>
      <c r="P133" t="s">
        <v>659</v>
      </c>
      <c r="Q133" t="s">
        <v>658</v>
      </c>
      <c r="R133">
        <v>8107</v>
      </c>
      <c r="S133">
        <v>7192</v>
      </c>
      <c r="T133">
        <v>6417</v>
      </c>
    </row>
    <row r="134" spans="2:20" x14ac:dyDescent="0.25">
      <c r="B134" t="s">
        <v>375</v>
      </c>
      <c r="C134" t="s">
        <v>376</v>
      </c>
      <c r="D134">
        <v>6401.4</v>
      </c>
      <c r="E134">
        <v>6109.3</v>
      </c>
      <c r="F134">
        <v>7072.8</v>
      </c>
      <c r="G134">
        <v>7072.8</v>
      </c>
      <c r="I134" t="str">
        <f t="shared" si="189"/>
        <v>Eritrea</v>
      </c>
      <c r="J134">
        <f t="shared" ref="J134" si="193">R135/R134</f>
        <v>8.0385907485571534E-2</v>
      </c>
      <c r="K134">
        <f t="shared" ref="K134" si="194">S135/S134</f>
        <v>8.5121248785808012E-2</v>
      </c>
      <c r="L134">
        <f t="shared" ref="L134" si="195">T135/T134</f>
        <v>8.5737410071942452E-2</v>
      </c>
      <c r="N134" t="s">
        <v>64</v>
      </c>
      <c r="O134">
        <v>178</v>
      </c>
      <c r="P134" t="s">
        <v>657</v>
      </c>
      <c r="Q134" t="s">
        <v>658</v>
      </c>
      <c r="R134">
        <v>58045</v>
      </c>
      <c r="S134">
        <v>58681</v>
      </c>
      <c r="T134">
        <v>55600</v>
      </c>
    </row>
    <row r="135" spans="2:20" x14ac:dyDescent="0.25">
      <c r="B135" t="s">
        <v>616</v>
      </c>
      <c r="C135" t="s">
        <v>617</v>
      </c>
      <c r="I135" t="str">
        <f t="shared" si="189"/>
        <v>Eritrea</v>
      </c>
      <c r="N135" t="s">
        <v>64</v>
      </c>
      <c r="O135">
        <v>178</v>
      </c>
      <c r="P135" t="s">
        <v>659</v>
      </c>
      <c r="Q135" t="s">
        <v>658</v>
      </c>
      <c r="R135">
        <v>4666</v>
      </c>
      <c r="S135">
        <v>4995</v>
      </c>
      <c r="T135">
        <v>4767</v>
      </c>
    </row>
    <row r="136" spans="2:20" x14ac:dyDescent="0.25">
      <c r="B136" t="s">
        <v>98</v>
      </c>
      <c r="C136" t="s">
        <v>377</v>
      </c>
      <c r="D136">
        <v>2796.6</v>
      </c>
      <c r="E136">
        <v>2992</v>
      </c>
      <c r="F136">
        <v>2690.6</v>
      </c>
      <c r="G136">
        <v>2678.5</v>
      </c>
      <c r="I136" t="str">
        <f t="shared" si="189"/>
        <v>Estonia</v>
      </c>
      <c r="J136">
        <f t="shared" ref="J136" si="196">R137/R136</f>
        <v>0.5431458394854084</v>
      </c>
      <c r="K136">
        <f t="shared" ref="K136" si="197">S137/S136</f>
        <v>0.62873531091640433</v>
      </c>
      <c r="L136">
        <f t="shared" ref="L136" si="198">T137/T136</f>
        <v>0.50673539309279081</v>
      </c>
      <c r="N136" t="s">
        <v>65</v>
      </c>
      <c r="O136">
        <v>63</v>
      </c>
      <c r="P136" t="s">
        <v>657</v>
      </c>
      <c r="Q136" t="s">
        <v>658</v>
      </c>
      <c r="R136">
        <v>77887</v>
      </c>
      <c r="S136">
        <v>82289</v>
      </c>
      <c r="T136">
        <v>98361</v>
      </c>
    </row>
    <row r="137" spans="2:20" x14ac:dyDescent="0.25">
      <c r="B137" t="s">
        <v>378</v>
      </c>
      <c r="C137" t="s">
        <v>379</v>
      </c>
      <c r="D137">
        <v>2550.6</v>
      </c>
      <c r="E137">
        <v>2512.9</v>
      </c>
      <c r="F137">
        <v>2380.1999999999998</v>
      </c>
      <c r="G137">
        <v>3034.2</v>
      </c>
      <c r="I137" t="str">
        <f t="shared" si="189"/>
        <v>Estonia</v>
      </c>
      <c r="N137" t="s">
        <v>65</v>
      </c>
      <c r="O137">
        <v>63</v>
      </c>
      <c r="P137" t="s">
        <v>659</v>
      </c>
      <c r="Q137" t="s">
        <v>658</v>
      </c>
      <c r="R137">
        <v>42304</v>
      </c>
      <c r="S137">
        <v>51738</v>
      </c>
      <c r="T137">
        <v>49843</v>
      </c>
    </row>
    <row r="138" spans="2:20" x14ac:dyDescent="0.25">
      <c r="B138" t="s">
        <v>380</v>
      </c>
      <c r="C138" t="s">
        <v>381</v>
      </c>
      <c r="D138">
        <v>3440.1</v>
      </c>
      <c r="E138">
        <v>3645.1</v>
      </c>
      <c r="F138">
        <v>3803.2</v>
      </c>
      <c r="G138">
        <v>3807.5</v>
      </c>
      <c r="I138" t="str">
        <f t="shared" si="189"/>
        <v>Ethiopia</v>
      </c>
      <c r="J138">
        <f t="shared" ref="J138" si="199">R139/R138</f>
        <v>0.28871026013788037</v>
      </c>
      <c r="K138">
        <f t="shared" ref="K138" si="200">S139/S138</f>
        <v>0.27094881437706075</v>
      </c>
      <c r="L138">
        <f t="shared" ref="L138" si="201">T139/T138</f>
        <v>0.33359632240940557</v>
      </c>
      <c r="N138" t="s">
        <v>66</v>
      </c>
      <c r="O138">
        <v>238</v>
      </c>
      <c r="P138" t="s">
        <v>657</v>
      </c>
      <c r="Q138" t="s">
        <v>658</v>
      </c>
      <c r="R138">
        <v>810993</v>
      </c>
      <c r="S138">
        <v>949290</v>
      </c>
      <c r="T138">
        <v>877096</v>
      </c>
    </row>
    <row r="139" spans="2:20" x14ac:dyDescent="0.25">
      <c r="B139" t="s">
        <v>101</v>
      </c>
      <c r="C139" t="s">
        <v>382</v>
      </c>
      <c r="D139">
        <v>2263.9</v>
      </c>
      <c r="E139">
        <v>2941.5</v>
      </c>
      <c r="F139">
        <v>3104.3</v>
      </c>
      <c r="G139">
        <v>3074.8</v>
      </c>
      <c r="I139" t="str">
        <f t="shared" si="189"/>
        <v>Ethiopia</v>
      </c>
      <c r="N139" t="s">
        <v>66</v>
      </c>
      <c r="O139">
        <v>238</v>
      </c>
      <c r="P139" t="s">
        <v>659</v>
      </c>
      <c r="Q139" t="s">
        <v>658</v>
      </c>
      <c r="R139">
        <v>234142</v>
      </c>
      <c r="S139">
        <v>257209</v>
      </c>
      <c r="T139">
        <v>292596</v>
      </c>
    </row>
    <row r="140" spans="2:20" x14ac:dyDescent="0.25">
      <c r="B140" t="s">
        <v>102</v>
      </c>
      <c r="C140" t="s">
        <v>383</v>
      </c>
      <c r="D140">
        <v>2681.7</v>
      </c>
      <c r="E140">
        <v>2186.3000000000002</v>
      </c>
      <c r="F140">
        <v>2681.7</v>
      </c>
      <c r="G140">
        <v>2828.2</v>
      </c>
      <c r="I140" t="str">
        <f t="shared" si="189"/>
        <v>Ethiopia PDR</v>
      </c>
      <c r="J140" t="e">
        <f t="shared" ref="J140" si="202">R141/R140</f>
        <v>#DIV/0!</v>
      </c>
      <c r="K140" t="e">
        <f t="shared" ref="K140" si="203">S141/S140</f>
        <v>#DIV/0!</v>
      </c>
      <c r="L140" t="e">
        <f t="shared" ref="L140" si="204">T141/T140</f>
        <v>#DIV/0!</v>
      </c>
      <c r="N140" t="s">
        <v>661</v>
      </c>
      <c r="O140">
        <v>62</v>
      </c>
      <c r="P140" t="s">
        <v>657</v>
      </c>
      <c r="Q140" t="s">
        <v>658</v>
      </c>
    </row>
    <row r="141" spans="2:20" x14ac:dyDescent="0.25">
      <c r="B141" t="s">
        <v>103</v>
      </c>
      <c r="C141" t="s">
        <v>384</v>
      </c>
      <c r="D141">
        <v>522.4</v>
      </c>
      <c r="E141">
        <v>435.5</v>
      </c>
      <c r="F141">
        <v>390</v>
      </c>
      <c r="G141">
        <v>421</v>
      </c>
      <c r="I141" t="str">
        <f t="shared" si="189"/>
        <v>Ethiopia PDR</v>
      </c>
      <c r="N141" t="s">
        <v>661</v>
      </c>
      <c r="O141">
        <v>62</v>
      </c>
      <c r="P141" t="s">
        <v>659</v>
      </c>
      <c r="Q141" t="s">
        <v>658</v>
      </c>
    </row>
    <row r="142" spans="2:20" x14ac:dyDescent="0.25">
      <c r="B142" t="s">
        <v>104</v>
      </c>
      <c r="C142" t="s">
        <v>385</v>
      </c>
      <c r="D142">
        <v>1261.5</v>
      </c>
      <c r="E142">
        <v>1448.7</v>
      </c>
      <c r="F142">
        <v>1553.4</v>
      </c>
      <c r="G142">
        <v>1553.4</v>
      </c>
      <c r="I142" t="str">
        <f t="shared" si="189"/>
        <v>Falkland Islands (Malvinas)</v>
      </c>
      <c r="J142" t="e">
        <f t="shared" ref="J142" si="205">R143/R142</f>
        <v>#DIV/0!</v>
      </c>
      <c r="K142" t="e">
        <f t="shared" ref="K142" si="206">S143/S142</f>
        <v>#DIV/0!</v>
      </c>
      <c r="L142" t="e">
        <f t="shared" ref="L142" si="207">T143/T142</f>
        <v>#DIV/0!</v>
      </c>
      <c r="N142" t="s">
        <v>225</v>
      </c>
      <c r="O142">
        <v>65</v>
      </c>
      <c r="P142" t="s">
        <v>657</v>
      </c>
      <c r="Q142" t="s">
        <v>658</v>
      </c>
    </row>
    <row r="143" spans="2:20" x14ac:dyDescent="0.25">
      <c r="B143" t="s">
        <v>105</v>
      </c>
      <c r="C143" t="s">
        <v>386</v>
      </c>
      <c r="D143">
        <v>622.6</v>
      </c>
      <c r="E143">
        <v>622.6</v>
      </c>
      <c r="F143">
        <v>622.6</v>
      </c>
      <c r="G143">
        <v>622.6</v>
      </c>
      <c r="I143" t="str">
        <f t="shared" si="189"/>
        <v>Falkland Islands (Malvinas)</v>
      </c>
      <c r="N143" t="s">
        <v>225</v>
      </c>
      <c r="O143">
        <v>65</v>
      </c>
      <c r="P143" t="s">
        <v>659</v>
      </c>
      <c r="Q143" t="s">
        <v>658</v>
      </c>
    </row>
    <row r="144" spans="2:20" x14ac:dyDescent="0.25">
      <c r="B144" t="s">
        <v>234</v>
      </c>
      <c r="C144" t="s">
        <v>618</v>
      </c>
      <c r="I144" t="str">
        <f t="shared" si="189"/>
        <v>Faroe Islands</v>
      </c>
      <c r="J144" t="e">
        <f t="shared" ref="J144" si="208">R145/R144</f>
        <v>#DIV/0!</v>
      </c>
      <c r="K144" t="e">
        <f t="shared" ref="K144" si="209">S145/S144</f>
        <v>#DIV/0!</v>
      </c>
      <c r="L144" t="e">
        <f t="shared" ref="L144" si="210">T145/T144</f>
        <v>#DIV/0!</v>
      </c>
      <c r="N144" t="s">
        <v>226</v>
      </c>
      <c r="O144">
        <v>64</v>
      </c>
      <c r="P144" t="s">
        <v>657</v>
      </c>
      <c r="Q144" t="s">
        <v>658</v>
      </c>
    </row>
    <row r="145" spans="2:20" x14ac:dyDescent="0.25">
      <c r="B145" t="s">
        <v>106</v>
      </c>
      <c r="C145" t="s">
        <v>387</v>
      </c>
      <c r="D145">
        <v>1929.3</v>
      </c>
      <c r="E145">
        <v>3007</v>
      </c>
      <c r="F145">
        <v>3348.2</v>
      </c>
      <c r="G145">
        <v>3449.5</v>
      </c>
      <c r="I145" t="str">
        <f t="shared" si="189"/>
        <v>Faroe Islands</v>
      </c>
      <c r="N145" t="s">
        <v>226</v>
      </c>
      <c r="O145">
        <v>64</v>
      </c>
      <c r="P145" t="s">
        <v>659</v>
      </c>
      <c r="Q145" t="s">
        <v>658</v>
      </c>
    </row>
    <row r="146" spans="2:20" x14ac:dyDescent="0.25">
      <c r="B146" t="s">
        <v>107</v>
      </c>
      <c r="C146" t="s">
        <v>388</v>
      </c>
      <c r="D146">
        <v>5596.7</v>
      </c>
      <c r="E146">
        <v>5202.8999999999996</v>
      </c>
      <c r="F146">
        <v>6106.4</v>
      </c>
      <c r="G146">
        <v>6202</v>
      </c>
      <c r="I146" t="str">
        <f t="shared" si="189"/>
        <v>Fiji</v>
      </c>
      <c r="J146">
        <f t="shared" ref="J146" si="211">R147/R146</f>
        <v>0.3241398731136842</v>
      </c>
      <c r="K146">
        <f t="shared" ref="K146" si="212">S147/S146</f>
        <v>0.32466886593836514</v>
      </c>
      <c r="L146">
        <f t="shared" ref="L146" si="213">T147/T146</f>
        <v>0.36112195121951218</v>
      </c>
      <c r="N146" t="s">
        <v>67</v>
      </c>
      <c r="O146">
        <v>66</v>
      </c>
      <c r="P146" t="s">
        <v>657</v>
      </c>
      <c r="Q146" t="s">
        <v>658</v>
      </c>
      <c r="R146">
        <v>60369</v>
      </c>
      <c r="S146">
        <v>60323</v>
      </c>
      <c r="T146">
        <v>61500</v>
      </c>
    </row>
    <row r="147" spans="2:20" x14ac:dyDescent="0.25">
      <c r="B147" t="s">
        <v>619</v>
      </c>
      <c r="C147" t="s">
        <v>620</v>
      </c>
      <c r="I147" t="str">
        <f t="shared" si="189"/>
        <v>Fiji</v>
      </c>
      <c r="N147" t="s">
        <v>67</v>
      </c>
      <c r="O147">
        <v>66</v>
      </c>
      <c r="P147" t="s">
        <v>659</v>
      </c>
      <c r="Q147" t="s">
        <v>658</v>
      </c>
      <c r="R147">
        <v>19568</v>
      </c>
      <c r="S147">
        <v>19585</v>
      </c>
      <c r="T147">
        <v>22209</v>
      </c>
    </row>
    <row r="148" spans="2:20" x14ac:dyDescent="0.25">
      <c r="B148" t="s">
        <v>389</v>
      </c>
      <c r="C148" t="s">
        <v>390</v>
      </c>
      <c r="D148">
        <v>3243.5</v>
      </c>
      <c r="E148">
        <v>2625.2</v>
      </c>
      <c r="F148">
        <v>3536.8</v>
      </c>
      <c r="G148">
        <v>3386.8</v>
      </c>
      <c r="I148" t="str">
        <f t="shared" si="189"/>
        <v>Finland</v>
      </c>
      <c r="J148">
        <f t="shared" ref="J148" si="214">R149/R148</f>
        <v>0.5294984326018809</v>
      </c>
      <c r="K148">
        <f t="shared" ref="K148" si="215">S149/S148</f>
        <v>0.65713226205191599</v>
      </c>
      <c r="L148">
        <f t="shared" ref="L148" si="216">T149/T148</f>
        <v>0.43012048192771085</v>
      </c>
      <c r="N148" t="s">
        <v>68</v>
      </c>
      <c r="O148">
        <v>67</v>
      </c>
      <c r="P148" t="s">
        <v>657</v>
      </c>
      <c r="Q148" t="s">
        <v>658</v>
      </c>
      <c r="R148">
        <v>63800</v>
      </c>
      <c r="S148">
        <v>80900</v>
      </c>
      <c r="T148">
        <v>157700</v>
      </c>
    </row>
    <row r="149" spans="2:20" x14ac:dyDescent="0.25">
      <c r="B149" t="s">
        <v>108</v>
      </c>
      <c r="C149" t="s">
        <v>391</v>
      </c>
      <c r="D149">
        <v>2452.6</v>
      </c>
      <c r="E149">
        <v>2290.6</v>
      </c>
      <c r="F149">
        <v>2290.6</v>
      </c>
      <c r="G149">
        <v>2290.6</v>
      </c>
      <c r="I149" t="str">
        <f t="shared" si="189"/>
        <v>Finland</v>
      </c>
      <c r="N149" t="s">
        <v>68</v>
      </c>
      <c r="O149">
        <v>67</v>
      </c>
      <c r="P149" t="s">
        <v>659</v>
      </c>
      <c r="Q149" t="s">
        <v>658</v>
      </c>
      <c r="R149">
        <v>33782</v>
      </c>
      <c r="S149">
        <v>53162</v>
      </c>
      <c r="T149">
        <v>67830</v>
      </c>
    </row>
    <row r="150" spans="2:20" x14ac:dyDescent="0.25">
      <c r="B150" t="s">
        <v>109</v>
      </c>
      <c r="C150" t="s">
        <v>392</v>
      </c>
      <c r="D150">
        <v>1444.6</v>
      </c>
      <c r="E150">
        <v>2467</v>
      </c>
      <c r="F150">
        <v>1598.6</v>
      </c>
      <c r="G150">
        <v>1598.6</v>
      </c>
      <c r="I150" t="str">
        <f t="shared" si="189"/>
        <v>France</v>
      </c>
      <c r="J150">
        <f t="shared" ref="J150" si="217">R151/R150</f>
        <v>1.1363513661535274</v>
      </c>
      <c r="K150">
        <f t="shared" ref="K150" si="218">S151/S150</f>
        <v>1.2161850684665971</v>
      </c>
      <c r="L150">
        <f t="shared" ref="L150" si="219">T151/T150</f>
        <v>1.0940224359180029</v>
      </c>
      <c r="N150" t="s">
        <v>69</v>
      </c>
      <c r="O150">
        <v>68</v>
      </c>
      <c r="P150" t="s">
        <v>657</v>
      </c>
      <c r="Q150" t="s">
        <v>658</v>
      </c>
      <c r="R150">
        <v>2181929</v>
      </c>
      <c r="S150">
        <v>2362758</v>
      </c>
      <c r="T150">
        <v>2337591</v>
      </c>
    </row>
    <row r="151" spans="2:20" x14ac:dyDescent="0.25">
      <c r="B151" t="s">
        <v>110</v>
      </c>
      <c r="C151" t="s">
        <v>393</v>
      </c>
      <c r="D151">
        <v>3383.5</v>
      </c>
      <c r="E151">
        <v>3540.6</v>
      </c>
      <c r="F151">
        <v>3602.1</v>
      </c>
      <c r="G151">
        <v>3750.4</v>
      </c>
      <c r="I151" t="str">
        <f t="shared" si="189"/>
        <v>France</v>
      </c>
      <c r="N151" t="s">
        <v>69</v>
      </c>
      <c r="O151">
        <v>68</v>
      </c>
      <c r="P151" t="s">
        <v>659</v>
      </c>
      <c r="Q151" t="s">
        <v>658</v>
      </c>
      <c r="R151">
        <v>2479438</v>
      </c>
      <c r="S151">
        <v>2873551</v>
      </c>
      <c r="T151">
        <v>2557377</v>
      </c>
    </row>
    <row r="152" spans="2:20" x14ac:dyDescent="0.25">
      <c r="B152" t="s">
        <v>111</v>
      </c>
      <c r="C152" t="s">
        <v>394</v>
      </c>
      <c r="D152">
        <v>3842.1</v>
      </c>
      <c r="E152">
        <v>3916.6</v>
      </c>
      <c r="F152">
        <v>3916.6</v>
      </c>
      <c r="G152">
        <v>3916.6</v>
      </c>
      <c r="I152" t="str">
        <f t="shared" si="189"/>
        <v>French Guiana</v>
      </c>
      <c r="J152">
        <f t="shared" ref="J152" si="220">R153/R152</f>
        <v>0.57534246575342463</v>
      </c>
      <c r="K152">
        <f t="shared" ref="K152" si="221">S153/S152</f>
        <v>0.44776119402985076</v>
      </c>
      <c r="L152">
        <f t="shared" ref="L152" si="222">T153/T152</f>
        <v>0.66666666666666663</v>
      </c>
      <c r="N152" t="s">
        <v>227</v>
      </c>
      <c r="O152">
        <v>69</v>
      </c>
      <c r="P152" t="s">
        <v>657</v>
      </c>
      <c r="Q152" t="s">
        <v>658</v>
      </c>
      <c r="R152">
        <v>73</v>
      </c>
      <c r="S152">
        <v>67</v>
      </c>
      <c r="T152">
        <v>60</v>
      </c>
    </row>
    <row r="153" spans="2:20" x14ac:dyDescent="0.25">
      <c r="B153" t="s">
        <v>112</v>
      </c>
      <c r="C153" t="s">
        <v>395</v>
      </c>
      <c r="D153">
        <v>1124.8</v>
      </c>
      <c r="E153">
        <v>1101.0999999999999</v>
      </c>
      <c r="F153">
        <v>1397.6</v>
      </c>
      <c r="G153">
        <v>1588.2</v>
      </c>
      <c r="I153" t="str">
        <f t="shared" si="189"/>
        <v>French Guiana</v>
      </c>
      <c r="N153" t="s">
        <v>227</v>
      </c>
      <c r="O153">
        <v>69</v>
      </c>
      <c r="P153" t="s">
        <v>659</v>
      </c>
      <c r="Q153" t="s">
        <v>658</v>
      </c>
      <c r="R153">
        <v>42</v>
      </c>
      <c r="S153">
        <v>30</v>
      </c>
      <c r="T153">
        <v>40</v>
      </c>
    </row>
    <row r="154" spans="2:20" x14ac:dyDescent="0.25">
      <c r="B154" t="s">
        <v>113</v>
      </c>
      <c r="C154" t="s">
        <v>396</v>
      </c>
      <c r="D154">
        <v>4033.3</v>
      </c>
      <c r="E154">
        <v>4250</v>
      </c>
      <c r="F154">
        <v>4440</v>
      </c>
      <c r="G154">
        <v>4440</v>
      </c>
      <c r="I154" t="str">
        <f t="shared" si="189"/>
        <v>French Polynesia</v>
      </c>
      <c r="J154">
        <f t="shared" ref="J154" si="223">R155/R154</f>
        <v>0.65727360308285165</v>
      </c>
      <c r="K154">
        <f t="shared" ref="K154" si="224">S155/S154</f>
        <v>0.59503158291694169</v>
      </c>
      <c r="L154">
        <f t="shared" ref="L154" si="225">T155/T154</f>
        <v>0.80708333333333337</v>
      </c>
      <c r="N154" t="s">
        <v>70</v>
      </c>
      <c r="O154">
        <v>70</v>
      </c>
      <c r="P154" t="s">
        <v>657</v>
      </c>
      <c r="Q154" t="s">
        <v>658</v>
      </c>
      <c r="R154">
        <v>20760</v>
      </c>
      <c r="S154">
        <v>21214</v>
      </c>
      <c r="T154">
        <v>21600</v>
      </c>
    </row>
    <row r="155" spans="2:20" x14ac:dyDescent="0.25">
      <c r="B155" t="s">
        <v>235</v>
      </c>
      <c r="C155" t="s">
        <v>621</v>
      </c>
      <c r="I155" t="str">
        <f t="shared" si="189"/>
        <v>French Polynesia</v>
      </c>
      <c r="N155" t="s">
        <v>70</v>
      </c>
      <c r="O155">
        <v>70</v>
      </c>
      <c r="P155" t="s">
        <v>659</v>
      </c>
      <c r="Q155" t="s">
        <v>658</v>
      </c>
      <c r="R155">
        <v>13645</v>
      </c>
      <c r="S155">
        <v>12623</v>
      </c>
      <c r="T155">
        <v>17433</v>
      </c>
    </row>
    <row r="156" spans="2:20" x14ac:dyDescent="0.25">
      <c r="B156" t="s">
        <v>114</v>
      </c>
      <c r="C156" t="s">
        <v>397</v>
      </c>
      <c r="D156">
        <v>665.2</v>
      </c>
      <c r="E156">
        <v>708.6</v>
      </c>
      <c r="F156">
        <v>763.2</v>
      </c>
      <c r="G156">
        <v>873.2</v>
      </c>
      <c r="I156" t="str">
        <f t="shared" si="189"/>
        <v>Gabon</v>
      </c>
      <c r="J156">
        <f t="shared" ref="J156" si="226">R157/R156</f>
        <v>0.50679276439240406</v>
      </c>
      <c r="K156">
        <f t="shared" ref="K156" si="227">S157/S156</f>
        <v>0.3751056868727714</v>
      </c>
      <c r="L156">
        <f t="shared" ref="L156" si="228">T157/T156</f>
        <v>0.33294776119402986</v>
      </c>
      <c r="N156" t="s">
        <v>71</v>
      </c>
      <c r="O156">
        <v>74</v>
      </c>
      <c r="P156" t="s">
        <v>657</v>
      </c>
      <c r="Q156" t="s">
        <v>658</v>
      </c>
      <c r="R156">
        <v>26646</v>
      </c>
      <c r="S156">
        <v>27203</v>
      </c>
      <c r="T156">
        <v>26800</v>
      </c>
    </row>
    <row r="157" spans="2:20" x14ac:dyDescent="0.25">
      <c r="B157" t="s">
        <v>115</v>
      </c>
      <c r="C157" t="s">
        <v>398</v>
      </c>
      <c r="D157">
        <v>7793.1</v>
      </c>
      <c r="E157">
        <v>9453.7000000000007</v>
      </c>
      <c r="F157">
        <v>7894.7</v>
      </c>
      <c r="G157">
        <v>7894.7</v>
      </c>
      <c r="I157" t="str">
        <f t="shared" si="189"/>
        <v>Gabon</v>
      </c>
      <c r="N157" t="s">
        <v>71</v>
      </c>
      <c r="O157">
        <v>74</v>
      </c>
      <c r="P157" t="s">
        <v>659</v>
      </c>
      <c r="Q157" t="s">
        <v>658</v>
      </c>
      <c r="R157">
        <v>13504</v>
      </c>
      <c r="S157">
        <v>10204</v>
      </c>
      <c r="T157">
        <v>8923</v>
      </c>
    </row>
    <row r="158" spans="2:20" x14ac:dyDescent="0.25">
      <c r="B158" t="s">
        <v>237</v>
      </c>
      <c r="C158" t="s">
        <v>622</v>
      </c>
      <c r="I158" t="str">
        <f t="shared" si="189"/>
        <v>Gambia</v>
      </c>
      <c r="J158">
        <f t="shared" ref="J158" si="229">R159/R158</f>
        <v>0.25645155762706057</v>
      </c>
      <c r="K158">
        <f t="shared" ref="K158" si="230">S159/S158</f>
        <v>0.2536197777970447</v>
      </c>
      <c r="L158">
        <f t="shared" ref="L158" si="231">T159/T158</f>
        <v>0.3166441136671177</v>
      </c>
      <c r="N158" t="s">
        <v>72</v>
      </c>
      <c r="O158">
        <v>75</v>
      </c>
      <c r="P158" t="s">
        <v>657</v>
      </c>
      <c r="Q158" t="s">
        <v>658</v>
      </c>
      <c r="R158">
        <v>145895</v>
      </c>
      <c r="S158">
        <v>161474</v>
      </c>
      <c r="T158">
        <v>147800</v>
      </c>
    </row>
    <row r="159" spans="2:20" x14ac:dyDescent="0.25">
      <c r="B159" t="s">
        <v>116</v>
      </c>
      <c r="C159" t="s">
        <v>399</v>
      </c>
      <c r="D159">
        <v>3213.8</v>
      </c>
      <c r="E159">
        <v>3353.6</v>
      </c>
      <c r="F159">
        <v>3454.1</v>
      </c>
      <c r="G159">
        <v>3110.8</v>
      </c>
      <c r="I159" t="str">
        <f t="shared" si="189"/>
        <v>Gambia</v>
      </c>
      <c r="N159" t="s">
        <v>72</v>
      </c>
      <c r="O159">
        <v>75</v>
      </c>
      <c r="P159" t="s">
        <v>659</v>
      </c>
      <c r="Q159" t="s">
        <v>658</v>
      </c>
      <c r="R159">
        <v>37415</v>
      </c>
      <c r="S159">
        <v>40953</v>
      </c>
      <c r="T159">
        <v>46800</v>
      </c>
    </row>
    <row r="160" spans="2:20" x14ac:dyDescent="0.25">
      <c r="B160" t="s">
        <v>400</v>
      </c>
      <c r="C160" t="s">
        <v>401</v>
      </c>
      <c r="D160">
        <v>1193.5</v>
      </c>
      <c r="E160">
        <v>1192.8</v>
      </c>
      <c r="F160">
        <v>1192.8</v>
      </c>
      <c r="G160">
        <v>1192.8</v>
      </c>
      <c r="I160" t="str">
        <f t="shared" si="189"/>
        <v>Georgia</v>
      </c>
      <c r="J160">
        <f t="shared" ref="J160" si="232">R161/R160</f>
        <v>0.21573554366270722</v>
      </c>
      <c r="K160">
        <f t="shared" ref="K160" si="233">S161/S160</f>
        <v>0.12224554039874082</v>
      </c>
      <c r="L160">
        <f t="shared" ref="L160" si="234">T161/T160</f>
        <v>0.13509664292980672</v>
      </c>
      <c r="N160" t="s">
        <v>73</v>
      </c>
      <c r="O160">
        <v>73</v>
      </c>
      <c r="P160" t="s">
        <v>657</v>
      </c>
      <c r="Q160" t="s">
        <v>658</v>
      </c>
      <c r="R160">
        <v>30644</v>
      </c>
      <c r="S160">
        <v>9530</v>
      </c>
      <c r="T160">
        <v>9830</v>
      </c>
    </row>
    <row r="161" spans="2:20" x14ac:dyDescent="0.25">
      <c r="B161" t="s">
        <v>402</v>
      </c>
      <c r="C161" t="s">
        <v>403</v>
      </c>
      <c r="D161">
        <v>2537.6</v>
      </c>
      <c r="E161">
        <v>968.9</v>
      </c>
      <c r="F161">
        <v>3202.6</v>
      </c>
      <c r="G161">
        <v>2417</v>
      </c>
      <c r="I161" t="str">
        <f t="shared" si="189"/>
        <v>Georgia</v>
      </c>
      <c r="N161" t="s">
        <v>73</v>
      </c>
      <c r="O161">
        <v>73</v>
      </c>
      <c r="P161" t="s">
        <v>659</v>
      </c>
      <c r="Q161" t="s">
        <v>658</v>
      </c>
      <c r="R161">
        <v>6611</v>
      </c>
      <c r="S161">
        <v>1165</v>
      </c>
      <c r="T161">
        <v>1328</v>
      </c>
    </row>
    <row r="162" spans="2:20" x14ac:dyDescent="0.25">
      <c r="B162" t="s">
        <v>268</v>
      </c>
      <c r="C162" t="s">
        <v>404</v>
      </c>
      <c r="I162" t="str">
        <f t="shared" si="189"/>
        <v>Germany</v>
      </c>
      <c r="J162">
        <f t="shared" ref="J162" si="235">R163/R162</f>
        <v>1.4051599267036547</v>
      </c>
      <c r="K162">
        <f t="shared" ref="K162" si="236">S163/S162</f>
        <v>1.604574642401406</v>
      </c>
      <c r="L162">
        <f t="shared" ref="L162" si="237">T163/T162</f>
        <v>1.4547724295189888</v>
      </c>
      <c r="N162" t="s">
        <v>74</v>
      </c>
      <c r="O162">
        <v>79</v>
      </c>
      <c r="P162" t="s">
        <v>657</v>
      </c>
      <c r="Q162" t="s">
        <v>658</v>
      </c>
      <c r="R162">
        <v>1411803</v>
      </c>
      <c r="S162">
        <v>1511681</v>
      </c>
      <c r="T162">
        <v>1505973</v>
      </c>
    </row>
    <row r="163" spans="2:20" x14ac:dyDescent="0.25">
      <c r="B163" t="s">
        <v>117</v>
      </c>
      <c r="C163" t="s">
        <v>405</v>
      </c>
      <c r="D163">
        <v>1098</v>
      </c>
      <c r="E163">
        <v>942.5</v>
      </c>
      <c r="F163">
        <v>1382.8</v>
      </c>
      <c r="G163">
        <v>1551.7</v>
      </c>
      <c r="I163" t="str">
        <f t="shared" si="189"/>
        <v>Germany</v>
      </c>
      <c r="N163" t="s">
        <v>74</v>
      </c>
      <c r="O163">
        <v>79</v>
      </c>
      <c r="P163" t="s">
        <v>659</v>
      </c>
      <c r="Q163" t="s">
        <v>658</v>
      </c>
      <c r="R163">
        <v>1983809</v>
      </c>
      <c r="S163">
        <v>2425605</v>
      </c>
      <c r="T163">
        <v>2190848</v>
      </c>
    </row>
    <row r="164" spans="2:20" x14ac:dyDescent="0.25">
      <c r="B164" t="s">
        <v>118</v>
      </c>
      <c r="C164" t="s">
        <v>406</v>
      </c>
      <c r="D164">
        <v>2971.2</v>
      </c>
      <c r="E164">
        <v>2149.3000000000002</v>
      </c>
      <c r="F164">
        <v>2202.6999999999998</v>
      </c>
      <c r="G164">
        <v>2297.5</v>
      </c>
      <c r="I164" t="str">
        <f t="shared" si="189"/>
        <v>Ghana</v>
      </c>
      <c r="J164">
        <f t="shared" ref="J164" si="238">R165/R164</f>
        <v>0.43335751525152327</v>
      </c>
      <c r="K164">
        <f t="shared" ref="K164" si="239">S165/S164</f>
        <v>0.43603694513579561</v>
      </c>
      <c r="L164">
        <f t="shared" ref="L164" si="240">T165/T164</f>
        <v>0.43290381949190604</v>
      </c>
      <c r="N164" t="s">
        <v>75</v>
      </c>
      <c r="O164">
        <v>81</v>
      </c>
      <c r="P164" t="s">
        <v>657</v>
      </c>
      <c r="Q164" t="s">
        <v>658</v>
      </c>
      <c r="R164">
        <v>798117</v>
      </c>
      <c r="S164">
        <v>796749</v>
      </c>
      <c r="T164">
        <v>819376</v>
      </c>
    </row>
    <row r="165" spans="2:20" x14ac:dyDescent="0.25">
      <c r="B165" t="s">
        <v>119</v>
      </c>
      <c r="C165" t="s">
        <v>407</v>
      </c>
      <c r="D165">
        <v>1651.9</v>
      </c>
      <c r="E165">
        <v>516.20000000000005</v>
      </c>
      <c r="F165">
        <v>1002.7</v>
      </c>
      <c r="G165">
        <v>1002.7</v>
      </c>
      <c r="I165" t="str">
        <f t="shared" si="189"/>
        <v>Ghana</v>
      </c>
      <c r="N165" t="s">
        <v>75</v>
      </c>
      <c r="O165">
        <v>81</v>
      </c>
      <c r="P165" t="s">
        <v>659</v>
      </c>
      <c r="Q165" t="s">
        <v>658</v>
      </c>
      <c r="R165">
        <v>345870</v>
      </c>
      <c r="S165">
        <v>347412</v>
      </c>
      <c r="T165">
        <v>354711</v>
      </c>
    </row>
    <row r="166" spans="2:20" x14ac:dyDescent="0.25">
      <c r="B166" t="s">
        <v>120</v>
      </c>
      <c r="C166" t="s">
        <v>408</v>
      </c>
      <c r="D166">
        <v>780.1</v>
      </c>
      <c r="E166">
        <v>796.6</v>
      </c>
      <c r="F166">
        <v>845.9</v>
      </c>
      <c r="G166">
        <v>845.9</v>
      </c>
      <c r="I166" t="str">
        <f t="shared" si="189"/>
        <v>Gibraltar</v>
      </c>
      <c r="J166" t="e">
        <f t="shared" ref="J166" si="241">R167/R166</f>
        <v>#DIV/0!</v>
      </c>
      <c r="K166" t="e">
        <f t="shared" ref="K166" si="242">S167/S166</f>
        <v>#DIV/0!</v>
      </c>
      <c r="L166" t="e">
        <f t="shared" ref="L166" si="243">T167/T166</f>
        <v>#DIV/0!</v>
      </c>
      <c r="N166" t="s">
        <v>228</v>
      </c>
      <c r="O166">
        <v>82</v>
      </c>
      <c r="P166" t="s">
        <v>657</v>
      </c>
      <c r="Q166" t="s">
        <v>658</v>
      </c>
    </row>
    <row r="167" spans="2:20" x14ac:dyDescent="0.25">
      <c r="B167" t="s">
        <v>121</v>
      </c>
      <c r="C167" t="s">
        <v>409</v>
      </c>
      <c r="D167">
        <v>3654.2</v>
      </c>
      <c r="E167">
        <v>3691.6</v>
      </c>
      <c r="F167">
        <v>3585</v>
      </c>
      <c r="G167">
        <v>3585</v>
      </c>
      <c r="I167" t="str">
        <f t="shared" si="189"/>
        <v>Gibraltar</v>
      </c>
      <c r="N167" t="s">
        <v>228</v>
      </c>
      <c r="O167">
        <v>82</v>
      </c>
      <c r="P167" t="s">
        <v>659</v>
      </c>
      <c r="Q167" t="s">
        <v>658</v>
      </c>
    </row>
    <row r="168" spans="2:20" x14ac:dyDescent="0.25">
      <c r="B168" t="s">
        <v>122</v>
      </c>
      <c r="C168" t="s">
        <v>410</v>
      </c>
      <c r="D168">
        <v>462</v>
      </c>
      <c r="E168">
        <v>465.4</v>
      </c>
      <c r="F168">
        <v>465.4</v>
      </c>
      <c r="G168">
        <v>465.4</v>
      </c>
      <c r="I168" t="str">
        <f t="shared" si="189"/>
        <v>Greece</v>
      </c>
      <c r="J168">
        <f t="shared" ref="J168" si="244">R169/R168</f>
        <v>0.59749875289333376</v>
      </c>
      <c r="K168">
        <f t="shared" ref="K168" si="245">S169/S168</f>
        <v>0.53748954277920202</v>
      </c>
      <c r="L168">
        <f t="shared" ref="L168" si="246">T169/T168</f>
        <v>0.4115292262480737</v>
      </c>
      <c r="N168" t="s">
        <v>76</v>
      </c>
      <c r="O168">
        <v>84</v>
      </c>
      <c r="P168" t="s">
        <v>657</v>
      </c>
      <c r="Q168" t="s">
        <v>658</v>
      </c>
      <c r="R168">
        <v>1080501</v>
      </c>
      <c r="S168">
        <v>1077007</v>
      </c>
      <c r="T168">
        <v>1116120</v>
      </c>
    </row>
    <row r="169" spans="2:20" x14ac:dyDescent="0.25">
      <c r="B169" t="s">
        <v>123</v>
      </c>
      <c r="C169" t="s">
        <v>411</v>
      </c>
      <c r="D169">
        <v>2278.5</v>
      </c>
      <c r="E169">
        <v>2218</v>
      </c>
      <c r="F169">
        <v>2361.1</v>
      </c>
      <c r="G169">
        <v>2373.9</v>
      </c>
      <c r="I169" t="str">
        <f t="shared" si="189"/>
        <v>Greece</v>
      </c>
      <c r="N169" t="s">
        <v>76</v>
      </c>
      <c r="O169">
        <v>84</v>
      </c>
      <c r="P169" t="s">
        <v>659</v>
      </c>
      <c r="Q169" t="s">
        <v>658</v>
      </c>
      <c r="R169">
        <v>645598</v>
      </c>
      <c r="S169">
        <v>578880</v>
      </c>
      <c r="T169">
        <v>459316</v>
      </c>
    </row>
    <row r="170" spans="2:20" x14ac:dyDescent="0.25">
      <c r="B170" t="s">
        <v>124</v>
      </c>
      <c r="C170" t="s">
        <v>412</v>
      </c>
      <c r="D170">
        <v>7854.1</v>
      </c>
      <c r="E170">
        <v>7157.7</v>
      </c>
      <c r="F170">
        <v>8331.9</v>
      </c>
      <c r="G170">
        <v>9032.1</v>
      </c>
      <c r="I170" t="str">
        <f t="shared" si="189"/>
        <v>Greenland</v>
      </c>
      <c r="J170" t="e">
        <f t="shared" ref="J170" si="247">R171/R170</f>
        <v>#DIV/0!</v>
      </c>
      <c r="K170" t="e">
        <f t="shared" ref="K170" si="248">S171/S170</f>
        <v>#DIV/0!</v>
      </c>
      <c r="L170" t="e">
        <f t="shared" ref="L170" si="249">T171/T170</f>
        <v>#DIV/0!</v>
      </c>
      <c r="N170" t="s">
        <v>229</v>
      </c>
      <c r="O170">
        <v>85</v>
      </c>
      <c r="P170" t="s">
        <v>657</v>
      </c>
      <c r="Q170" t="s">
        <v>658</v>
      </c>
    </row>
    <row r="171" spans="2:20" x14ac:dyDescent="0.25">
      <c r="B171" t="s">
        <v>126</v>
      </c>
      <c r="C171" t="s">
        <v>413</v>
      </c>
      <c r="D171">
        <v>3775.9</v>
      </c>
      <c r="E171">
        <v>3962.8</v>
      </c>
      <c r="F171">
        <v>3667.2</v>
      </c>
      <c r="G171">
        <v>3667.2</v>
      </c>
      <c r="I171" t="str">
        <f t="shared" si="189"/>
        <v>Greenland</v>
      </c>
      <c r="N171" t="s">
        <v>229</v>
      </c>
      <c r="O171">
        <v>85</v>
      </c>
      <c r="P171" t="s">
        <v>659</v>
      </c>
      <c r="Q171" t="s">
        <v>658</v>
      </c>
    </row>
    <row r="172" spans="2:20" x14ac:dyDescent="0.25">
      <c r="B172" t="s">
        <v>127</v>
      </c>
      <c r="C172" t="s">
        <v>414</v>
      </c>
      <c r="D172">
        <v>7020.2</v>
      </c>
      <c r="E172">
        <v>7916.4</v>
      </c>
      <c r="F172">
        <v>7379.7</v>
      </c>
      <c r="G172">
        <v>6922.4</v>
      </c>
      <c r="I172" t="str">
        <f t="shared" si="189"/>
        <v>Grenada</v>
      </c>
      <c r="J172">
        <f t="shared" ref="J172" si="250">R173/R172</f>
        <v>0.43090211132437622</v>
      </c>
      <c r="K172">
        <f t="shared" ref="K172" si="251">S173/S172</f>
        <v>0.43235781336278301</v>
      </c>
      <c r="L172">
        <f t="shared" ref="L172" si="252">T173/T172</f>
        <v>0.39779005524861877</v>
      </c>
      <c r="N172" t="s">
        <v>77</v>
      </c>
      <c r="O172">
        <v>86</v>
      </c>
      <c r="P172" t="s">
        <v>657</v>
      </c>
      <c r="Q172" t="s">
        <v>658</v>
      </c>
      <c r="R172">
        <v>2084</v>
      </c>
      <c r="S172">
        <v>1811</v>
      </c>
      <c r="T172">
        <v>1810</v>
      </c>
    </row>
    <row r="173" spans="2:20" x14ac:dyDescent="0.25">
      <c r="B173" t="s">
        <v>128</v>
      </c>
      <c r="C173" t="s">
        <v>415</v>
      </c>
      <c r="D173">
        <v>1902.2</v>
      </c>
      <c r="E173">
        <v>1822.4</v>
      </c>
      <c r="F173">
        <v>1872.3</v>
      </c>
      <c r="G173">
        <v>1872.3</v>
      </c>
      <c r="I173" t="str">
        <f t="shared" si="189"/>
        <v>Grenada</v>
      </c>
      <c r="N173" t="s">
        <v>77</v>
      </c>
      <c r="O173">
        <v>86</v>
      </c>
      <c r="P173" t="s">
        <v>659</v>
      </c>
      <c r="Q173" t="s">
        <v>658</v>
      </c>
      <c r="R173">
        <v>898</v>
      </c>
      <c r="S173">
        <v>783</v>
      </c>
      <c r="T173">
        <v>720</v>
      </c>
    </row>
    <row r="174" spans="2:20" x14ac:dyDescent="0.25">
      <c r="B174" t="s">
        <v>129</v>
      </c>
      <c r="C174" t="s">
        <v>416</v>
      </c>
      <c r="D174">
        <v>450.3</v>
      </c>
      <c r="E174">
        <v>425.7</v>
      </c>
      <c r="F174">
        <v>488.5</v>
      </c>
      <c r="G174">
        <v>488.5</v>
      </c>
      <c r="I174" t="str">
        <f t="shared" si="189"/>
        <v>Guadeloupe</v>
      </c>
      <c r="J174">
        <f t="shared" ref="J174" si="253">R175/R174</f>
        <v>0.28301886792452829</v>
      </c>
      <c r="K174">
        <f t="shared" ref="K174" si="254">S175/S174</f>
        <v>0.25806451612903225</v>
      </c>
      <c r="L174">
        <f t="shared" ref="L174" si="255">T175/T174</f>
        <v>0.28888888888888886</v>
      </c>
      <c r="N174" t="s">
        <v>230</v>
      </c>
      <c r="O174">
        <v>87</v>
      </c>
      <c r="P174" t="s">
        <v>657</v>
      </c>
      <c r="Q174" t="s">
        <v>658</v>
      </c>
      <c r="R174">
        <v>106</v>
      </c>
      <c r="S174">
        <v>93</v>
      </c>
      <c r="T174">
        <v>90</v>
      </c>
    </row>
    <row r="175" spans="2:20" x14ac:dyDescent="0.25">
      <c r="B175" t="s">
        <v>130</v>
      </c>
      <c r="C175" t="s">
        <v>417</v>
      </c>
      <c r="D175">
        <v>1507.4</v>
      </c>
      <c r="E175">
        <v>1399.8</v>
      </c>
      <c r="F175">
        <v>1598.4</v>
      </c>
      <c r="G175">
        <v>1598.4</v>
      </c>
      <c r="I175" t="str">
        <f t="shared" si="189"/>
        <v>Guadeloupe</v>
      </c>
      <c r="N175" t="s">
        <v>230</v>
      </c>
      <c r="O175">
        <v>87</v>
      </c>
      <c r="P175" t="s">
        <v>659</v>
      </c>
      <c r="Q175" t="s">
        <v>658</v>
      </c>
      <c r="R175">
        <v>30</v>
      </c>
      <c r="S175">
        <v>24</v>
      </c>
      <c r="T175">
        <v>26</v>
      </c>
    </row>
    <row r="176" spans="2:20" x14ac:dyDescent="0.25">
      <c r="B176" t="s">
        <v>243</v>
      </c>
      <c r="C176" t="s">
        <v>623</v>
      </c>
      <c r="I176" t="str">
        <f t="shared" si="189"/>
        <v>Guam</v>
      </c>
      <c r="J176">
        <f t="shared" ref="J176" si="256">R177/R176</f>
        <v>0.83733065730055189</v>
      </c>
      <c r="K176">
        <f t="shared" ref="K176" si="257">S177/S176</f>
        <v>0.75802808602572913</v>
      </c>
      <c r="L176">
        <f t="shared" ref="L176" si="258">T177/T176</f>
        <v>1.0249999999999999</v>
      </c>
      <c r="N176" t="s">
        <v>231</v>
      </c>
      <c r="O176">
        <v>88</v>
      </c>
      <c r="P176" t="s">
        <v>657</v>
      </c>
      <c r="Q176" t="s">
        <v>658</v>
      </c>
      <c r="R176">
        <v>9965</v>
      </c>
      <c r="S176">
        <v>10183</v>
      </c>
      <c r="T176">
        <v>10400</v>
      </c>
    </row>
    <row r="177" spans="2:20" x14ac:dyDescent="0.25">
      <c r="B177" t="s">
        <v>131</v>
      </c>
      <c r="C177" t="s">
        <v>418</v>
      </c>
      <c r="D177">
        <v>3674.4</v>
      </c>
      <c r="E177">
        <v>3854.6</v>
      </c>
      <c r="F177">
        <v>4492.8</v>
      </c>
      <c r="G177">
        <v>3094.2</v>
      </c>
      <c r="I177" t="str">
        <f t="shared" si="189"/>
        <v>Guam</v>
      </c>
      <c r="N177" t="s">
        <v>231</v>
      </c>
      <c r="O177">
        <v>88</v>
      </c>
      <c r="P177" t="s">
        <v>659</v>
      </c>
      <c r="Q177" t="s">
        <v>658</v>
      </c>
      <c r="R177">
        <v>8344</v>
      </c>
      <c r="S177">
        <v>7719</v>
      </c>
      <c r="T177">
        <v>10660</v>
      </c>
    </row>
    <row r="178" spans="2:20" x14ac:dyDescent="0.25">
      <c r="B178" t="s">
        <v>244</v>
      </c>
      <c r="C178" t="s">
        <v>419</v>
      </c>
      <c r="D178">
        <v>3147.9</v>
      </c>
      <c r="E178">
        <v>3323</v>
      </c>
      <c r="F178">
        <v>3318.3</v>
      </c>
      <c r="G178">
        <v>3358</v>
      </c>
      <c r="I178" t="str">
        <f t="shared" si="189"/>
        <v>Guatemala</v>
      </c>
      <c r="J178">
        <f t="shared" ref="J178" si="259">R179/R178</f>
        <v>2.470322417333096</v>
      </c>
      <c r="K178">
        <f t="shared" ref="K178" si="260">S179/S178</f>
        <v>2.3677560431114935</v>
      </c>
      <c r="L178">
        <f t="shared" ref="L178" si="261">T179/T178</f>
        <v>2.4271680594243268</v>
      </c>
      <c r="N178" t="s">
        <v>78</v>
      </c>
      <c r="O178">
        <v>89</v>
      </c>
      <c r="P178" t="s">
        <v>657</v>
      </c>
      <c r="Q178" t="s">
        <v>658</v>
      </c>
      <c r="R178">
        <v>106663</v>
      </c>
      <c r="S178">
        <v>109298</v>
      </c>
      <c r="T178">
        <v>107700</v>
      </c>
    </row>
    <row r="179" spans="2:20" x14ac:dyDescent="0.25">
      <c r="B179" t="s">
        <v>133</v>
      </c>
      <c r="C179" t="s">
        <v>420</v>
      </c>
      <c r="D179">
        <v>2554</v>
      </c>
      <c r="E179">
        <v>2744</v>
      </c>
      <c r="F179">
        <v>2653.7</v>
      </c>
      <c r="G179">
        <v>2803.2</v>
      </c>
      <c r="I179" t="str">
        <f t="shared" si="189"/>
        <v>Guatemala</v>
      </c>
      <c r="N179" t="s">
        <v>78</v>
      </c>
      <c r="O179">
        <v>89</v>
      </c>
      <c r="P179" t="s">
        <v>659</v>
      </c>
      <c r="Q179" t="s">
        <v>658</v>
      </c>
      <c r="R179">
        <v>263492</v>
      </c>
      <c r="S179">
        <v>258791</v>
      </c>
      <c r="T179">
        <v>261406</v>
      </c>
    </row>
    <row r="180" spans="2:20" x14ac:dyDescent="0.25">
      <c r="B180" t="s">
        <v>246</v>
      </c>
      <c r="C180" t="s">
        <v>624</v>
      </c>
      <c r="I180" t="str">
        <f t="shared" si="189"/>
        <v>Guinea</v>
      </c>
      <c r="J180">
        <f t="shared" ref="J180" si="262">R181/R180</f>
        <v>0.31625043756209847</v>
      </c>
      <c r="K180">
        <f t="shared" ref="K180" si="263">S181/S180</f>
        <v>0.28932451293625244</v>
      </c>
      <c r="L180">
        <f t="shared" ref="L180" si="264">T181/T180</f>
        <v>0.29527994453111456</v>
      </c>
      <c r="N180" t="s">
        <v>79</v>
      </c>
      <c r="O180">
        <v>90</v>
      </c>
      <c r="P180" t="s">
        <v>657</v>
      </c>
      <c r="Q180" t="s">
        <v>658</v>
      </c>
      <c r="R180">
        <v>565634</v>
      </c>
      <c r="S180">
        <v>572461</v>
      </c>
      <c r="T180">
        <v>576900</v>
      </c>
    </row>
    <row r="181" spans="2:20" x14ac:dyDescent="0.25">
      <c r="B181" t="s">
        <v>134</v>
      </c>
      <c r="C181" t="s">
        <v>421</v>
      </c>
      <c r="D181">
        <v>2146.1</v>
      </c>
      <c r="E181">
        <v>2191.8000000000002</v>
      </c>
      <c r="F181">
        <v>2735</v>
      </c>
      <c r="G181">
        <v>2735</v>
      </c>
      <c r="I181" t="str">
        <f t="shared" si="189"/>
        <v>Guinea</v>
      </c>
      <c r="N181" t="s">
        <v>79</v>
      </c>
      <c r="O181">
        <v>90</v>
      </c>
      <c r="P181" t="s">
        <v>659</v>
      </c>
      <c r="Q181" t="s">
        <v>658</v>
      </c>
      <c r="R181">
        <v>178882</v>
      </c>
      <c r="S181">
        <v>165627</v>
      </c>
      <c r="T181">
        <v>170347</v>
      </c>
    </row>
    <row r="182" spans="2:20" x14ac:dyDescent="0.25">
      <c r="B182" t="s">
        <v>247</v>
      </c>
      <c r="C182" t="s">
        <v>422</v>
      </c>
      <c r="D182">
        <v>3645.1</v>
      </c>
      <c r="E182">
        <v>3727.2</v>
      </c>
      <c r="F182">
        <v>3727.2</v>
      </c>
      <c r="G182">
        <v>3727.2</v>
      </c>
      <c r="I182" t="str">
        <f t="shared" si="189"/>
        <v>Guinea-Bissau</v>
      </c>
      <c r="J182">
        <f t="shared" ref="J182" si="265">R183/R182</f>
        <v>0.55094715852442677</v>
      </c>
      <c r="K182">
        <f t="shared" ref="K182" si="266">S183/S182</f>
        <v>0.47598802737688978</v>
      </c>
      <c r="L182">
        <f t="shared" ref="L182" si="267">T183/T182</f>
        <v>0.4192170818505338</v>
      </c>
      <c r="N182" t="s">
        <v>80</v>
      </c>
      <c r="O182">
        <v>175</v>
      </c>
      <c r="P182" t="s">
        <v>657</v>
      </c>
      <c r="Q182" t="s">
        <v>658</v>
      </c>
      <c r="R182">
        <v>55165</v>
      </c>
      <c r="S182">
        <v>52453</v>
      </c>
      <c r="T182">
        <v>84300</v>
      </c>
    </row>
    <row r="183" spans="2:20" x14ac:dyDescent="0.25">
      <c r="B183" t="s">
        <v>135</v>
      </c>
      <c r="C183" t="s">
        <v>423</v>
      </c>
      <c r="D183">
        <v>2422.6</v>
      </c>
      <c r="E183">
        <v>2334.4</v>
      </c>
      <c r="F183">
        <v>2681.3</v>
      </c>
      <c r="G183">
        <v>2357.9</v>
      </c>
      <c r="I183" t="str">
        <f t="shared" si="189"/>
        <v>Guinea-Bissau</v>
      </c>
      <c r="N183" t="s">
        <v>80</v>
      </c>
      <c r="O183">
        <v>175</v>
      </c>
      <c r="P183" t="s">
        <v>659</v>
      </c>
      <c r="Q183" t="s">
        <v>658</v>
      </c>
      <c r="R183">
        <v>30393</v>
      </c>
      <c r="S183">
        <v>24967</v>
      </c>
      <c r="T183">
        <v>35340</v>
      </c>
    </row>
    <row r="184" spans="2:20" x14ac:dyDescent="0.25">
      <c r="B184" t="s">
        <v>136</v>
      </c>
      <c r="C184" t="s">
        <v>424</v>
      </c>
      <c r="D184">
        <v>3520.4</v>
      </c>
      <c r="E184">
        <v>3640.3</v>
      </c>
      <c r="F184">
        <v>3832.5</v>
      </c>
      <c r="G184">
        <v>3910.2</v>
      </c>
      <c r="I184" t="str">
        <f t="shared" si="189"/>
        <v>Guyana</v>
      </c>
      <c r="J184">
        <f t="shared" ref="J184" si="268">R185/R184</f>
        <v>0.5597513122356419</v>
      </c>
      <c r="K184">
        <f t="shared" ref="K184" si="269">S185/S184</f>
        <v>0.55695228322216517</v>
      </c>
      <c r="L184">
        <f t="shared" ref="L184" si="270">T185/T184</f>
        <v>0.55400000000000005</v>
      </c>
      <c r="N184" t="s">
        <v>81</v>
      </c>
      <c r="O184">
        <v>91</v>
      </c>
      <c r="P184" t="s">
        <v>657</v>
      </c>
      <c r="Q184" t="s">
        <v>658</v>
      </c>
      <c r="R184">
        <v>19623</v>
      </c>
      <c r="S184">
        <v>19490</v>
      </c>
      <c r="T184">
        <v>18000</v>
      </c>
    </row>
    <row r="185" spans="2:20" x14ac:dyDescent="0.25">
      <c r="B185" t="s">
        <v>137</v>
      </c>
      <c r="C185" t="s">
        <v>425</v>
      </c>
      <c r="D185">
        <v>3180.8</v>
      </c>
      <c r="E185">
        <v>3319.8</v>
      </c>
      <c r="F185">
        <v>3334.3</v>
      </c>
      <c r="G185">
        <v>3228.9</v>
      </c>
      <c r="I185" t="str">
        <f t="shared" si="189"/>
        <v>Guyana</v>
      </c>
      <c r="N185" t="s">
        <v>81</v>
      </c>
      <c r="O185">
        <v>91</v>
      </c>
      <c r="P185" t="s">
        <v>659</v>
      </c>
      <c r="Q185" t="s">
        <v>658</v>
      </c>
      <c r="R185">
        <v>10984</v>
      </c>
      <c r="S185">
        <v>10855</v>
      </c>
      <c r="T185">
        <v>9972</v>
      </c>
    </row>
    <row r="186" spans="2:20" x14ac:dyDescent="0.25">
      <c r="B186" t="s">
        <v>138</v>
      </c>
      <c r="C186" t="s">
        <v>426</v>
      </c>
      <c r="D186">
        <v>2598.1999999999998</v>
      </c>
      <c r="E186">
        <v>3249.5</v>
      </c>
      <c r="F186">
        <v>3217.2</v>
      </c>
      <c r="G186">
        <v>3475.1</v>
      </c>
      <c r="I186" t="str">
        <f t="shared" si="189"/>
        <v>Haiti</v>
      </c>
      <c r="J186">
        <f t="shared" ref="J186" si="271">R187/R186</f>
        <v>0.23436107097845132</v>
      </c>
      <c r="K186">
        <f t="shared" ref="K186" si="272">S187/S186</f>
        <v>0.22663002205908944</v>
      </c>
      <c r="L186">
        <f t="shared" ref="L186" si="273">T187/T186</f>
        <v>0.21371916508538899</v>
      </c>
      <c r="N186" t="s">
        <v>82</v>
      </c>
      <c r="O186">
        <v>93</v>
      </c>
      <c r="P186" t="s">
        <v>657</v>
      </c>
      <c r="Q186" t="s">
        <v>658</v>
      </c>
      <c r="R186">
        <v>65062</v>
      </c>
      <c r="S186">
        <v>55306</v>
      </c>
      <c r="T186">
        <v>52700</v>
      </c>
    </row>
    <row r="187" spans="2:20" x14ac:dyDescent="0.25">
      <c r="B187" t="s">
        <v>139</v>
      </c>
      <c r="C187" t="s">
        <v>427</v>
      </c>
      <c r="D187">
        <v>3122.5</v>
      </c>
      <c r="E187">
        <v>3463.3</v>
      </c>
      <c r="F187">
        <v>3597.8</v>
      </c>
      <c r="G187">
        <v>3455</v>
      </c>
      <c r="I187" t="str">
        <f t="shared" si="189"/>
        <v>Haiti</v>
      </c>
      <c r="N187" t="s">
        <v>82</v>
      </c>
      <c r="O187">
        <v>93</v>
      </c>
      <c r="P187" t="s">
        <v>659</v>
      </c>
      <c r="Q187" t="s">
        <v>658</v>
      </c>
      <c r="R187">
        <v>15248</v>
      </c>
      <c r="S187">
        <v>12534</v>
      </c>
      <c r="T187">
        <v>11263</v>
      </c>
    </row>
    <row r="188" spans="2:20" x14ac:dyDescent="0.25">
      <c r="B188" t="s">
        <v>249</v>
      </c>
      <c r="C188" t="s">
        <v>428</v>
      </c>
      <c r="D188">
        <v>1851.8</v>
      </c>
      <c r="E188">
        <v>1896.5</v>
      </c>
      <c r="F188">
        <v>1896.5</v>
      </c>
      <c r="G188">
        <v>1896.5</v>
      </c>
      <c r="I188" t="str">
        <f t="shared" si="189"/>
        <v>Holy See</v>
      </c>
      <c r="J188" t="e">
        <f t="shared" ref="J188" si="274">R189/R188</f>
        <v>#DIV/0!</v>
      </c>
      <c r="K188" t="e">
        <f t="shared" ref="K188" si="275">S189/S188</f>
        <v>#DIV/0!</v>
      </c>
      <c r="L188" t="e">
        <f t="shared" ref="L188" si="276">T189/T188</f>
        <v>#DIV/0!</v>
      </c>
      <c r="N188" t="s">
        <v>267</v>
      </c>
      <c r="O188">
        <v>94</v>
      </c>
      <c r="P188" t="s">
        <v>657</v>
      </c>
      <c r="Q188" t="s">
        <v>658</v>
      </c>
    </row>
    <row r="189" spans="2:20" x14ac:dyDescent="0.25">
      <c r="B189" t="s">
        <v>250</v>
      </c>
      <c r="C189" t="s">
        <v>429</v>
      </c>
      <c r="D189">
        <v>3635.8</v>
      </c>
      <c r="E189">
        <v>3787</v>
      </c>
      <c r="F189">
        <v>3793.1</v>
      </c>
      <c r="G189">
        <v>3820.3</v>
      </c>
      <c r="I189" t="str">
        <f t="shared" si="189"/>
        <v>Holy See</v>
      </c>
      <c r="N189" t="s">
        <v>267</v>
      </c>
      <c r="O189">
        <v>94</v>
      </c>
      <c r="P189" t="s">
        <v>659</v>
      </c>
      <c r="Q189" t="s">
        <v>658</v>
      </c>
    </row>
    <row r="190" spans="2:20" x14ac:dyDescent="0.25">
      <c r="B190" t="s">
        <v>142</v>
      </c>
      <c r="C190" t="s">
        <v>430</v>
      </c>
      <c r="D190">
        <v>3102.2</v>
      </c>
      <c r="E190">
        <v>1642.9</v>
      </c>
      <c r="F190">
        <v>3247.1</v>
      </c>
      <c r="G190">
        <v>2824.7</v>
      </c>
      <c r="I190" t="str">
        <f t="shared" si="189"/>
        <v>Honduras</v>
      </c>
      <c r="J190">
        <f t="shared" ref="J190" si="277">R191/R190</f>
        <v>3.2281016473096678</v>
      </c>
      <c r="K190">
        <f t="shared" ref="K190" si="278">S191/S190</f>
        <v>3.0340464974056625</v>
      </c>
      <c r="L190">
        <f t="shared" ref="L190" si="279">T191/T190</f>
        <v>2.9745701184562474</v>
      </c>
      <c r="N190" t="s">
        <v>83</v>
      </c>
      <c r="O190">
        <v>95</v>
      </c>
      <c r="P190" t="s">
        <v>657</v>
      </c>
      <c r="Q190" t="s">
        <v>658</v>
      </c>
      <c r="R190">
        <v>97553</v>
      </c>
      <c r="S190">
        <v>104651</v>
      </c>
      <c r="T190">
        <v>104680</v>
      </c>
    </row>
    <row r="191" spans="2:20" x14ac:dyDescent="0.25">
      <c r="B191" t="s">
        <v>143</v>
      </c>
      <c r="C191" t="s">
        <v>431</v>
      </c>
      <c r="D191">
        <v>1886.8</v>
      </c>
      <c r="E191">
        <v>1989.8</v>
      </c>
      <c r="F191">
        <v>2388.1</v>
      </c>
      <c r="G191">
        <v>2279.1999999999998</v>
      </c>
      <c r="I191" t="str">
        <f t="shared" si="189"/>
        <v>Honduras</v>
      </c>
      <c r="N191" t="s">
        <v>83</v>
      </c>
      <c r="O191">
        <v>95</v>
      </c>
      <c r="P191" t="s">
        <v>659</v>
      </c>
      <c r="Q191" t="s">
        <v>658</v>
      </c>
      <c r="R191">
        <v>314911</v>
      </c>
      <c r="S191">
        <v>317516</v>
      </c>
      <c r="T191">
        <v>311378</v>
      </c>
    </row>
    <row r="192" spans="2:20" x14ac:dyDescent="0.25">
      <c r="B192" t="s">
        <v>144</v>
      </c>
      <c r="C192" t="s">
        <v>432</v>
      </c>
      <c r="D192">
        <v>1117.7</v>
      </c>
      <c r="E192">
        <v>1093.0999999999999</v>
      </c>
      <c r="F192">
        <v>1078.9000000000001</v>
      </c>
      <c r="G192">
        <v>1097.2</v>
      </c>
      <c r="I192" t="str">
        <f t="shared" si="189"/>
        <v>Hungary</v>
      </c>
      <c r="J192">
        <f t="shared" ref="J192" si="280">R193/R192</f>
        <v>1.0252898084897464</v>
      </c>
      <c r="K192">
        <f t="shared" ref="K192" si="281">S193/S192</f>
        <v>0.88003708764168498</v>
      </c>
      <c r="L192">
        <f t="shared" ref="L192" si="282">T193/T192</f>
        <v>0.74812187682210474</v>
      </c>
      <c r="N192" t="s">
        <v>84</v>
      </c>
      <c r="O192">
        <v>97</v>
      </c>
      <c r="P192" t="s">
        <v>657</v>
      </c>
      <c r="Q192" t="s">
        <v>658</v>
      </c>
      <c r="R192">
        <v>849354</v>
      </c>
      <c r="S192">
        <v>858507</v>
      </c>
      <c r="T192">
        <v>830084</v>
      </c>
    </row>
    <row r="193" spans="2:20" x14ac:dyDescent="0.25">
      <c r="B193" t="s">
        <v>148</v>
      </c>
      <c r="C193" t="s">
        <v>433</v>
      </c>
      <c r="I193" t="str">
        <f t="shared" si="189"/>
        <v>Hungary</v>
      </c>
      <c r="N193" t="s">
        <v>84</v>
      </c>
      <c r="O193">
        <v>97</v>
      </c>
      <c r="P193" t="s">
        <v>659</v>
      </c>
      <c r="Q193" t="s">
        <v>658</v>
      </c>
      <c r="R193">
        <v>870834</v>
      </c>
      <c r="S193">
        <v>755518</v>
      </c>
      <c r="T193">
        <v>621004</v>
      </c>
    </row>
    <row r="194" spans="2:20" x14ac:dyDescent="0.25">
      <c r="B194" t="s">
        <v>254</v>
      </c>
      <c r="C194" t="s">
        <v>625</v>
      </c>
      <c r="I194" t="str">
        <f t="shared" si="189"/>
        <v>Iceland</v>
      </c>
      <c r="J194" t="e">
        <f t="shared" ref="J194" si="283">R195/R194</f>
        <v>#DIV/0!</v>
      </c>
      <c r="K194" t="e">
        <f t="shared" ref="K194" si="284">S195/S194</f>
        <v>#DIV/0!</v>
      </c>
      <c r="L194" t="e">
        <f t="shared" ref="L194" si="285">T195/T194</f>
        <v>#DIV/0!</v>
      </c>
      <c r="N194" t="s">
        <v>85</v>
      </c>
      <c r="O194">
        <v>99</v>
      </c>
      <c r="P194" t="s">
        <v>657</v>
      </c>
      <c r="Q194" t="s">
        <v>658</v>
      </c>
    </row>
    <row r="195" spans="2:20" x14ac:dyDescent="0.25">
      <c r="B195" t="s">
        <v>149</v>
      </c>
      <c r="C195" t="s">
        <v>434</v>
      </c>
      <c r="D195">
        <v>2454.5</v>
      </c>
      <c r="E195">
        <v>2307.6</v>
      </c>
      <c r="F195">
        <v>2307.6</v>
      </c>
      <c r="G195">
        <v>2307.6</v>
      </c>
      <c r="I195" t="str">
        <f t="shared" si="189"/>
        <v>Iceland</v>
      </c>
      <c r="N195" t="s">
        <v>85</v>
      </c>
      <c r="O195">
        <v>99</v>
      </c>
      <c r="P195" t="s">
        <v>659</v>
      </c>
      <c r="Q195" t="s">
        <v>658</v>
      </c>
    </row>
    <row r="196" spans="2:20" x14ac:dyDescent="0.25">
      <c r="B196" t="s">
        <v>150</v>
      </c>
      <c r="C196" t="s">
        <v>435</v>
      </c>
      <c r="D196">
        <v>5047.1000000000004</v>
      </c>
      <c r="E196">
        <v>5121.7</v>
      </c>
      <c r="F196">
        <v>5211.8999999999996</v>
      </c>
      <c r="G196">
        <v>5211.8999999999996</v>
      </c>
      <c r="I196" t="str">
        <f t="shared" ref="I196:I259" si="286">N196</f>
        <v>India</v>
      </c>
      <c r="J196">
        <f t="shared" ref="J196" si="287">R197/R196</f>
        <v>0.26219272049599457</v>
      </c>
      <c r="K196">
        <f t="shared" ref="K196" si="288">S197/S196</f>
        <v>0.25783192321449783</v>
      </c>
      <c r="L196">
        <f t="shared" ref="L196" si="289">T197/T196</f>
        <v>0.27476533958595939</v>
      </c>
      <c r="N196" t="s">
        <v>86</v>
      </c>
      <c r="O196">
        <v>100</v>
      </c>
      <c r="P196" t="s">
        <v>657</v>
      </c>
      <c r="Q196" t="s">
        <v>658</v>
      </c>
      <c r="R196">
        <v>38487842</v>
      </c>
      <c r="S196">
        <v>39119989</v>
      </c>
      <c r="T196">
        <v>37445600</v>
      </c>
    </row>
    <row r="197" spans="2:20" x14ac:dyDescent="0.25">
      <c r="B197" t="s">
        <v>151</v>
      </c>
      <c r="C197" t="s">
        <v>436</v>
      </c>
      <c r="D197">
        <v>879</v>
      </c>
      <c r="E197">
        <v>722.4</v>
      </c>
      <c r="F197">
        <v>1174.2</v>
      </c>
      <c r="G197">
        <v>1134.5</v>
      </c>
      <c r="I197" t="str">
        <f t="shared" si="286"/>
        <v>India</v>
      </c>
      <c r="N197" t="s">
        <v>86</v>
      </c>
      <c r="O197">
        <v>100</v>
      </c>
      <c r="P197" t="s">
        <v>659</v>
      </c>
      <c r="Q197" t="s">
        <v>658</v>
      </c>
      <c r="R197">
        <v>10091232</v>
      </c>
      <c r="S197">
        <v>10086382</v>
      </c>
      <c r="T197">
        <v>10288753</v>
      </c>
    </row>
    <row r="198" spans="2:20" x14ac:dyDescent="0.25">
      <c r="B198" t="s">
        <v>152</v>
      </c>
      <c r="C198" t="s">
        <v>437</v>
      </c>
      <c r="D198">
        <v>4460.3</v>
      </c>
      <c r="E198">
        <v>3219.3</v>
      </c>
      <c r="F198">
        <v>4582</v>
      </c>
      <c r="G198">
        <v>4625.6000000000004</v>
      </c>
      <c r="I198" t="str">
        <f t="shared" si="286"/>
        <v>Indonesia</v>
      </c>
      <c r="J198">
        <f t="shared" ref="J198" si="290">R199/R198</f>
        <v>2.5751786779135393</v>
      </c>
      <c r="K198">
        <f t="shared" ref="K198" si="291">S199/S198</f>
        <v>2.6866767925344646</v>
      </c>
      <c r="L198">
        <f t="shared" ref="L198" si="292">T199/T198</f>
        <v>2.8304112403434645</v>
      </c>
      <c r="N198" t="s">
        <v>87</v>
      </c>
      <c r="O198">
        <v>101</v>
      </c>
      <c r="P198" t="s">
        <v>657</v>
      </c>
      <c r="Q198" t="s">
        <v>658</v>
      </c>
      <c r="R198">
        <v>9339011</v>
      </c>
      <c r="S198">
        <v>9751263</v>
      </c>
      <c r="T198">
        <v>9531239</v>
      </c>
    </row>
    <row r="199" spans="2:20" x14ac:dyDescent="0.25">
      <c r="B199" t="s">
        <v>153</v>
      </c>
      <c r="C199" t="s">
        <v>438</v>
      </c>
      <c r="I199" t="str">
        <f t="shared" si="286"/>
        <v>Indonesia</v>
      </c>
      <c r="N199" t="s">
        <v>87</v>
      </c>
      <c r="O199">
        <v>101</v>
      </c>
      <c r="P199" t="s">
        <v>659</v>
      </c>
      <c r="Q199" t="s">
        <v>658</v>
      </c>
      <c r="R199">
        <v>24049622</v>
      </c>
      <c r="S199">
        <v>26198492</v>
      </c>
      <c r="T199">
        <v>26977326</v>
      </c>
    </row>
    <row r="200" spans="2:20" x14ac:dyDescent="0.25">
      <c r="B200" t="s">
        <v>154</v>
      </c>
      <c r="C200" t="s">
        <v>439</v>
      </c>
      <c r="D200">
        <v>1046</v>
      </c>
      <c r="E200">
        <v>989.2</v>
      </c>
      <c r="F200">
        <v>989.2</v>
      </c>
      <c r="G200">
        <v>989.2</v>
      </c>
      <c r="I200" t="str">
        <f t="shared" si="286"/>
        <v>Iran (Islamic Republic of)</v>
      </c>
      <c r="J200">
        <f t="shared" ref="J200" si="293">R201/R200</f>
        <v>0.45892519767685958</v>
      </c>
      <c r="K200">
        <f t="shared" ref="K200" si="294">S201/S200</f>
        <v>0.47364480846832696</v>
      </c>
      <c r="L200">
        <f t="shared" ref="L200" si="295">T201/T200</f>
        <v>0.4735598137572149</v>
      </c>
      <c r="N200" t="s">
        <v>88</v>
      </c>
      <c r="O200">
        <v>102</v>
      </c>
      <c r="P200" t="s">
        <v>657</v>
      </c>
      <c r="Q200" t="s">
        <v>658</v>
      </c>
      <c r="R200">
        <v>543058</v>
      </c>
      <c r="S200">
        <v>516938</v>
      </c>
      <c r="T200">
        <v>492905</v>
      </c>
    </row>
    <row r="201" spans="2:20" x14ac:dyDescent="0.25">
      <c r="B201" t="s">
        <v>256</v>
      </c>
      <c r="C201" t="s">
        <v>440</v>
      </c>
      <c r="I201" t="str">
        <f t="shared" si="286"/>
        <v>Iran (Islamic Republic of)</v>
      </c>
      <c r="N201" t="s">
        <v>88</v>
      </c>
      <c r="O201">
        <v>102</v>
      </c>
      <c r="P201" t="s">
        <v>659</v>
      </c>
      <c r="Q201" t="s">
        <v>658</v>
      </c>
      <c r="R201">
        <v>249223</v>
      </c>
      <c r="S201">
        <v>244845</v>
      </c>
      <c r="T201">
        <v>233420</v>
      </c>
    </row>
    <row r="202" spans="2:20" x14ac:dyDescent="0.25">
      <c r="B202" t="s">
        <v>626</v>
      </c>
      <c r="C202" t="s">
        <v>627</v>
      </c>
      <c r="I202" t="str">
        <f t="shared" si="286"/>
        <v>Iraq</v>
      </c>
      <c r="J202">
        <f t="shared" ref="J202" si="296">R203/R202</f>
        <v>0.49995479145946087</v>
      </c>
      <c r="K202">
        <f t="shared" ref="K202" si="297">S203/S202</f>
        <v>0.46165961479424994</v>
      </c>
      <c r="L202">
        <f t="shared" ref="L202" si="298">T203/T202</f>
        <v>0.45125251874903127</v>
      </c>
      <c r="N202" t="s">
        <v>232</v>
      </c>
      <c r="O202">
        <v>103</v>
      </c>
      <c r="P202" t="s">
        <v>657</v>
      </c>
      <c r="Q202" t="s">
        <v>658</v>
      </c>
      <c r="R202">
        <v>77419</v>
      </c>
      <c r="S202">
        <v>74921</v>
      </c>
      <c r="T202">
        <v>83871</v>
      </c>
    </row>
    <row r="203" spans="2:20" x14ac:dyDescent="0.25">
      <c r="B203" t="s">
        <v>441</v>
      </c>
      <c r="C203" t="s">
        <v>442</v>
      </c>
      <c r="D203">
        <v>3974.1</v>
      </c>
      <c r="E203">
        <v>3561.1</v>
      </c>
      <c r="F203">
        <v>5175.3</v>
      </c>
      <c r="G203">
        <v>4335.3999999999996</v>
      </c>
      <c r="I203" t="str">
        <f t="shared" si="286"/>
        <v>Iraq</v>
      </c>
      <c r="N203" t="s">
        <v>232</v>
      </c>
      <c r="O203">
        <v>103</v>
      </c>
      <c r="P203" t="s">
        <v>659</v>
      </c>
      <c r="Q203" t="s">
        <v>658</v>
      </c>
      <c r="R203">
        <v>38706</v>
      </c>
      <c r="S203">
        <v>34588</v>
      </c>
      <c r="T203">
        <v>37847</v>
      </c>
    </row>
    <row r="204" spans="2:20" x14ac:dyDescent="0.25">
      <c r="B204" t="s">
        <v>156</v>
      </c>
      <c r="C204" t="s">
        <v>443</v>
      </c>
      <c r="D204">
        <v>5113.8999999999996</v>
      </c>
      <c r="E204">
        <v>5347.6</v>
      </c>
      <c r="F204">
        <v>5473</v>
      </c>
      <c r="G204">
        <v>5265.6</v>
      </c>
      <c r="I204" t="str">
        <f t="shared" si="286"/>
        <v>Ireland</v>
      </c>
      <c r="J204">
        <f t="shared" ref="J204" si="299">R205/R204</f>
        <v>1.3271641791044777</v>
      </c>
      <c r="K204">
        <f t="shared" ref="K204" si="300">S205/S204</f>
        <v>1.2861538461538462</v>
      </c>
      <c r="L204">
        <f t="shared" ref="L204" si="301">T205/T204</f>
        <v>1.1448101265822785</v>
      </c>
      <c r="N204" t="s">
        <v>89</v>
      </c>
      <c r="O204">
        <v>104</v>
      </c>
      <c r="P204" t="s">
        <v>657</v>
      </c>
      <c r="Q204" t="s">
        <v>658</v>
      </c>
      <c r="R204">
        <v>6700</v>
      </c>
      <c r="S204">
        <v>6500</v>
      </c>
      <c r="T204">
        <v>7900</v>
      </c>
    </row>
    <row r="205" spans="2:20" x14ac:dyDescent="0.25">
      <c r="B205" t="s">
        <v>157</v>
      </c>
      <c r="C205" t="s">
        <v>444</v>
      </c>
      <c r="D205">
        <v>3250</v>
      </c>
      <c r="E205">
        <v>3001</v>
      </c>
      <c r="F205">
        <v>2800</v>
      </c>
      <c r="G205">
        <v>2800</v>
      </c>
      <c r="I205" t="str">
        <f t="shared" si="286"/>
        <v>Ireland</v>
      </c>
      <c r="N205" t="s">
        <v>89</v>
      </c>
      <c r="O205">
        <v>104</v>
      </c>
      <c r="P205" t="s">
        <v>659</v>
      </c>
      <c r="Q205" t="s">
        <v>658</v>
      </c>
      <c r="R205">
        <v>8892</v>
      </c>
      <c r="S205">
        <v>8360</v>
      </c>
      <c r="T205">
        <v>9044</v>
      </c>
    </row>
    <row r="206" spans="2:20" x14ac:dyDescent="0.25">
      <c r="B206" t="s">
        <v>257</v>
      </c>
      <c r="C206" t="s">
        <v>445</v>
      </c>
      <c r="D206">
        <v>390.8</v>
      </c>
      <c r="E206">
        <v>416.7</v>
      </c>
      <c r="F206">
        <v>416.7</v>
      </c>
      <c r="G206">
        <v>416.7</v>
      </c>
      <c r="I206" t="str">
        <f t="shared" si="286"/>
        <v>Isle of Man</v>
      </c>
      <c r="J206" t="e">
        <f t="shared" ref="J206" si="302">R207/R206</f>
        <v>#DIV/0!</v>
      </c>
      <c r="K206" t="e">
        <f t="shared" ref="K206" si="303">S207/S206</f>
        <v>#DIV/0!</v>
      </c>
      <c r="L206" t="e">
        <f t="shared" ref="L206" si="304">T207/T206</f>
        <v>#DIV/0!</v>
      </c>
      <c r="N206" t="s">
        <v>233</v>
      </c>
      <c r="O206">
        <v>264</v>
      </c>
      <c r="P206" t="s">
        <v>657</v>
      </c>
      <c r="Q206" t="s">
        <v>658</v>
      </c>
    </row>
    <row r="207" spans="2:20" x14ac:dyDescent="0.25">
      <c r="B207" t="s">
        <v>9</v>
      </c>
      <c r="C207" t="s">
        <v>446</v>
      </c>
      <c r="D207">
        <v>3139.6</v>
      </c>
      <c r="E207">
        <v>2786.3</v>
      </c>
      <c r="F207">
        <v>4053</v>
      </c>
      <c r="G207">
        <v>4395.2</v>
      </c>
      <c r="I207" t="str">
        <f t="shared" si="286"/>
        <v>Isle of Man</v>
      </c>
      <c r="N207" t="s">
        <v>233</v>
      </c>
      <c r="O207">
        <v>264</v>
      </c>
      <c r="P207" t="s">
        <v>659</v>
      </c>
      <c r="Q207" t="s">
        <v>658</v>
      </c>
    </row>
    <row r="208" spans="2:20" x14ac:dyDescent="0.25">
      <c r="B208" t="s">
        <v>628</v>
      </c>
      <c r="C208" t="s">
        <v>629</v>
      </c>
      <c r="I208" t="str">
        <f t="shared" si="286"/>
        <v>Israel</v>
      </c>
      <c r="J208">
        <f t="shared" ref="J208" si="305">R209/R208</f>
        <v>0.82513362096722265</v>
      </c>
      <c r="K208">
        <f t="shared" ref="K208" si="306">S209/S208</f>
        <v>0.68614279538425726</v>
      </c>
      <c r="L208">
        <f t="shared" ref="L208" si="307">T209/T208</f>
        <v>0.80290713324360696</v>
      </c>
      <c r="N208" t="s">
        <v>90</v>
      </c>
      <c r="O208">
        <v>105</v>
      </c>
      <c r="P208" t="s">
        <v>657</v>
      </c>
      <c r="Q208" t="s">
        <v>658</v>
      </c>
      <c r="R208">
        <v>31058</v>
      </c>
      <c r="S208">
        <v>30071</v>
      </c>
      <c r="T208">
        <v>37150</v>
      </c>
    </row>
    <row r="209" spans="2:20" x14ac:dyDescent="0.25">
      <c r="B209" t="s">
        <v>158</v>
      </c>
      <c r="C209" t="s">
        <v>447</v>
      </c>
      <c r="D209">
        <v>3036.5</v>
      </c>
      <c r="E209">
        <v>3944.8</v>
      </c>
      <c r="F209">
        <v>3575.8</v>
      </c>
      <c r="G209">
        <v>2957.2</v>
      </c>
      <c r="I209" t="str">
        <f t="shared" si="286"/>
        <v>Israel</v>
      </c>
      <c r="N209" t="s">
        <v>90</v>
      </c>
      <c r="O209">
        <v>105</v>
      </c>
      <c r="P209" t="s">
        <v>659</v>
      </c>
      <c r="Q209" t="s">
        <v>658</v>
      </c>
      <c r="R209">
        <v>25627</v>
      </c>
      <c r="S209">
        <v>20633</v>
      </c>
      <c r="T209">
        <v>29828</v>
      </c>
    </row>
    <row r="210" spans="2:20" x14ac:dyDescent="0.25">
      <c r="B210" t="s">
        <v>159</v>
      </c>
      <c r="C210" t="s">
        <v>448</v>
      </c>
      <c r="D210">
        <v>3619.4</v>
      </c>
      <c r="E210">
        <v>3821.6</v>
      </c>
      <c r="F210">
        <v>3661.7</v>
      </c>
      <c r="G210">
        <v>3721.6</v>
      </c>
      <c r="I210" t="str">
        <f t="shared" si="286"/>
        <v>Italy</v>
      </c>
      <c r="J210">
        <f t="shared" ref="J210" si="308">R211/R210</f>
        <v>0.68095510014170002</v>
      </c>
      <c r="K210">
        <f t="shared" ref="K210" si="309">S211/S210</f>
        <v>0.65100239762675594</v>
      </c>
      <c r="L210">
        <f t="shared" ref="L210" si="310">T211/T210</f>
        <v>0.62590105671536511</v>
      </c>
      <c r="N210" t="s">
        <v>91</v>
      </c>
      <c r="O210">
        <v>106</v>
      </c>
      <c r="P210" t="s">
        <v>657</v>
      </c>
      <c r="Q210" t="s">
        <v>658</v>
      </c>
      <c r="R210">
        <v>1418490</v>
      </c>
      <c r="S210">
        <v>1476460</v>
      </c>
      <c r="T210">
        <v>1474380</v>
      </c>
    </row>
    <row r="211" spans="2:20" x14ac:dyDescent="0.25">
      <c r="B211" t="s">
        <v>449</v>
      </c>
      <c r="C211" t="s">
        <v>450</v>
      </c>
      <c r="I211" t="str">
        <f t="shared" si="286"/>
        <v>Italy</v>
      </c>
      <c r="N211" t="s">
        <v>91</v>
      </c>
      <c r="O211">
        <v>106</v>
      </c>
      <c r="P211" t="s">
        <v>659</v>
      </c>
      <c r="Q211" t="s">
        <v>658</v>
      </c>
      <c r="R211">
        <v>965928</v>
      </c>
      <c r="S211">
        <v>961179</v>
      </c>
      <c r="T211">
        <v>922816</v>
      </c>
    </row>
    <row r="212" spans="2:20" x14ac:dyDescent="0.25">
      <c r="B212" t="s">
        <v>451</v>
      </c>
      <c r="C212" t="s">
        <v>452</v>
      </c>
      <c r="I212" t="str">
        <f t="shared" si="286"/>
        <v>Jamaica</v>
      </c>
      <c r="J212">
        <f t="shared" ref="J212" si="311">R213/R212</f>
        <v>0.70560129136400318</v>
      </c>
      <c r="K212">
        <f t="shared" ref="K212" si="312">S213/S212</f>
        <v>0.70354195047680101</v>
      </c>
      <c r="L212">
        <f t="shared" ref="L212" si="313">T213/T212</f>
        <v>0.57104992223609563</v>
      </c>
      <c r="N212" t="s">
        <v>92</v>
      </c>
      <c r="O212">
        <v>109</v>
      </c>
      <c r="P212" t="s">
        <v>657</v>
      </c>
      <c r="Q212" t="s">
        <v>658</v>
      </c>
      <c r="R212">
        <v>61950</v>
      </c>
      <c r="S212">
        <v>49916</v>
      </c>
      <c r="T212">
        <v>45651</v>
      </c>
    </row>
    <row r="213" spans="2:20" x14ac:dyDescent="0.25">
      <c r="B213" t="s">
        <v>630</v>
      </c>
      <c r="C213" t="s">
        <v>631</v>
      </c>
      <c r="I213" t="str">
        <f t="shared" si="286"/>
        <v>Jamaica</v>
      </c>
      <c r="N213" t="s">
        <v>92</v>
      </c>
      <c r="O213">
        <v>109</v>
      </c>
      <c r="P213" t="s">
        <v>659</v>
      </c>
      <c r="Q213" t="s">
        <v>658</v>
      </c>
      <c r="R213">
        <v>43712</v>
      </c>
      <c r="S213">
        <v>35118</v>
      </c>
      <c r="T213">
        <v>26069</v>
      </c>
    </row>
    <row r="214" spans="2:20" x14ac:dyDescent="0.25">
      <c r="B214" t="s">
        <v>453</v>
      </c>
      <c r="C214" t="s">
        <v>454</v>
      </c>
      <c r="D214">
        <v>3250</v>
      </c>
      <c r="E214">
        <v>3190.4</v>
      </c>
      <c r="F214">
        <v>3190.4</v>
      </c>
      <c r="G214">
        <v>3190.4</v>
      </c>
      <c r="I214" t="str">
        <f t="shared" si="286"/>
        <v>Japan</v>
      </c>
      <c r="J214">
        <f t="shared" ref="J214" si="314">R215/R214</f>
        <v>0.34219429055637224</v>
      </c>
      <c r="K214">
        <f t="shared" ref="K214" si="315">S215/S214</f>
        <v>0.31052563270603506</v>
      </c>
      <c r="L214">
        <f t="shared" ref="L214" si="316">T215/T214</f>
        <v>0.30975993434101634</v>
      </c>
      <c r="N214" t="s">
        <v>93</v>
      </c>
      <c r="O214">
        <v>110</v>
      </c>
      <c r="P214" t="s">
        <v>657</v>
      </c>
      <c r="Q214" t="s">
        <v>658</v>
      </c>
      <c r="R214">
        <v>155777</v>
      </c>
      <c r="S214">
        <v>154100</v>
      </c>
      <c r="T214">
        <v>146210</v>
      </c>
    </row>
    <row r="215" spans="2:20" x14ac:dyDescent="0.25">
      <c r="B215" t="s">
        <v>160</v>
      </c>
      <c r="C215" t="s">
        <v>455</v>
      </c>
      <c r="D215">
        <v>644.70000000000005</v>
      </c>
      <c r="E215">
        <v>729.4</v>
      </c>
      <c r="F215">
        <v>567.1</v>
      </c>
      <c r="G215">
        <v>587.20000000000005</v>
      </c>
      <c r="I215" t="str">
        <f t="shared" si="286"/>
        <v>Japan</v>
      </c>
      <c r="N215" t="s">
        <v>93</v>
      </c>
      <c r="O215">
        <v>110</v>
      </c>
      <c r="P215" t="s">
        <v>659</v>
      </c>
      <c r="Q215" t="s">
        <v>658</v>
      </c>
      <c r="R215">
        <v>53306</v>
      </c>
      <c r="S215">
        <v>47852</v>
      </c>
      <c r="T215">
        <v>45290</v>
      </c>
    </row>
    <row r="216" spans="2:20" x14ac:dyDescent="0.25">
      <c r="B216" t="s">
        <v>161</v>
      </c>
      <c r="C216" t="s">
        <v>456</v>
      </c>
      <c r="D216">
        <v>4128.7</v>
      </c>
      <c r="E216">
        <v>4252.7</v>
      </c>
      <c r="F216">
        <v>4188.7</v>
      </c>
      <c r="G216">
        <v>4188.7</v>
      </c>
      <c r="I216" t="str">
        <f t="shared" si="286"/>
        <v>Jordan</v>
      </c>
      <c r="J216">
        <f t="shared" ref="J216" si="317">R217/R216</f>
        <v>0.3418428005284016</v>
      </c>
      <c r="K216">
        <f t="shared" ref="K216" si="318">S217/S216</f>
        <v>0.51014225500526866</v>
      </c>
      <c r="L216">
        <f t="shared" ref="L216" si="319">T217/T216</f>
        <v>0.61993279239406607</v>
      </c>
      <c r="N216" t="s">
        <v>94</v>
      </c>
      <c r="O216">
        <v>112</v>
      </c>
      <c r="P216" t="s">
        <v>657</v>
      </c>
      <c r="Q216" t="s">
        <v>658</v>
      </c>
      <c r="R216">
        <v>60560</v>
      </c>
      <c r="S216">
        <v>60736</v>
      </c>
      <c r="T216">
        <v>61005</v>
      </c>
    </row>
    <row r="217" spans="2:20" x14ac:dyDescent="0.25">
      <c r="B217" t="s">
        <v>162</v>
      </c>
      <c r="C217" t="s">
        <v>457</v>
      </c>
      <c r="D217">
        <v>1414.2</v>
      </c>
      <c r="E217">
        <v>560</v>
      </c>
      <c r="F217">
        <v>560</v>
      </c>
      <c r="G217">
        <v>560</v>
      </c>
      <c r="I217" t="str">
        <f t="shared" si="286"/>
        <v>Jordan</v>
      </c>
      <c r="N217" t="s">
        <v>94</v>
      </c>
      <c r="O217">
        <v>112</v>
      </c>
      <c r="P217" t="s">
        <v>659</v>
      </c>
      <c r="Q217" t="s">
        <v>658</v>
      </c>
      <c r="R217">
        <v>20702</v>
      </c>
      <c r="S217">
        <v>30984</v>
      </c>
      <c r="T217">
        <v>37819</v>
      </c>
    </row>
    <row r="218" spans="2:20" x14ac:dyDescent="0.25">
      <c r="B218" t="s">
        <v>163</v>
      </c>
      <c r="C218" t="s">
        <v>458</v>
      </c>
      <c r="D218">
        <v>4292.1000000000004</v>
      </c>
      <c r="E218">
        <v>5150.8</v>
      </c>
      <c r="F218">
        <v>4820.3999999999996</v>
      </c>
      <c r="G218">
        <v>5085.8999999999996</v>
      </c>
      <c r="I218" t="str">
        <f t="shared" si="286"/>
        <v>Kazakhstan</v>
      </c>
      <c r="J218">
        <f t="shared" ref="J218" si="320">R219/R218</f>
        <v>0.18648052243371094</v>
      </c>
      <c r="K218">
        <f t="shared" ref="K218" si="321">S219/S218</f>
        <v>0.22814252562367046</v>
      </c>
      <c r="L218">
        <f t="shared" ref="L218" si="322">T219/T218</f>
        <v>0.17715638127921424</v>
      </c>
      <c r="N218" t="s">
        <v>95</v>
      </c>
      <c r="O218">
        <v>108</v>
      </c>
      <c r="P218" t="s">
        <v>657</v>
      </c>
      <c r="Q218" t="s">
        <v>658</v>
      </c>
      <c r="R218">
        <v>936693</v>
      </c>
      <c r="S218">
        <v>1241040</v>
      </c>
      <c r="T218">
        <v>1690100</v>
      </c>
    </row>
    <row r="219" spans="2:20" x14ac:dyDescent="0.25">
      <c r="B219" t="s">
        <v>164</v>
      </c>
      <c r="C219" t="s">
        <v>459</v>
      </c>
      <c r="D219">
        <v>6155.9</v>
      </c>
      <c r="E219">
        <v>6421.8</v>
      </c>
      <c r="F219">
        <v>6416.4</v>
      </c>
      <c r="G219">
        <v>6578.6</v>
      </c>
      <c r="I219" t="str">
        <f t="shared" si="286"/>
        <v>Kazakhstan</v>
      </c>
      <c r="N219" t="s">
        <v>95</v>
      </c>
      <c r="O219">
        <v>108</v>
      </c>
      <c r="P219" t="s">
        <v>659</v>
      </c>
      <c r="Q219" t="s">
        <v>658</v>
      </c>
      <c r="R219">
        <v>174675</v>
      </c>
      <c r="S219">
        <v>283134</v>
      </c>
      <c r="T219">
        <v>299412</v>
      </c>
    </row>
    <row r="220" spans="2:20" x14ac:dyDescent="0.25">
      <c r="B220" t="s">
        <v>165</v>
      </c>
      <c r="C220" t="s">
        <v>460</v>
      </c>
      <c r="D220">
        <v>2002.2</v>
      </c>
      <c r="E220">
        <v>1622.4</v>
      </c>
      <c r="F220">
        <v>896.6</v>
      </c>
      <c r="G220">
        <v>1707.2</v>
      </c>
      <c r="I220" t="str">
        <f t="shared" si="286"/>
        <v>Kenya</v>
      </c>
      <c r="J220">
        <f t="shared" ref="J220" si="323">R221/R220</f>
        <v>0.16281496584441751</v>
      </c>
      <c r="K220">
        <f t="shared" ref="K220" si="324">S221/S220</f>
        <v>0.16411343818390048</v>
      </c>
      <c r="L220">
        <f t="shared" ref="L220" si="325">T221/T220</f>
        <v>0.1989953944929895</v>
      </c>
      <c r="N220" t="s">
        <v>96</v>
      </c>
      <c r="O220">
        <v>114</v>
      </c>
      <c r="P220" t="s">
        <v>657</v>
      </c>
      <c r="Q220" t="s">
        <v>658</v>
      </c>
      <c r="R220">
        <v>249154</v>
      </c>
      <c r="S220">
        <v>264567</v>
      </c>
      <c r="T220">
        <v>234719</v>
      </c>
    </row>
    <row r="221" spans="2:20" x14ac:dyDescent="0.25">
      <c r="B221" t="s">
        <v>166</v>
      </c>
      <c r="C221" t="s">
        <v>461</v>
      </c>
      <c r="D221">
        <v>2158.6999999999998</v>
      </c>
      <c r="E221">
        <v>2440</v>
      </c>
      <c r="F221">
        <v>2140.1999999999998</v>
      </c>
      <c r="G221">
        <v>2249.5</v>
      </c>
      <c r="I221" t="str">
        <f t="shared" si="286"/>
        <v>Kenya</v>
      </c>
      <c r="N221" t="s">
        <v>96</v>
      </c>
      <c r="O221">
        <v>114</v>
      </c>
      <c r="P221" t="s">
        <v>659</v>
      </c>
      <c r="Q221" t="s">
        <v>658</v>
      </c>
      <c r="R221">
        <v>40566</v>
      </c>
      <c r="S221">
        <v>43419</v>
      </c>
      <c r="T221">
        <v>46708</v>
      </c>
    </row>
    <row r="222" spans="2:20" x14ac:dyDescent="0.25">
      <c r="B222" t="s">
        <v>462</v>
      </c>
      <c r="C222" t="s">
        <v>463</v>
      </c>
      <c r="D222">
        <v>1147.5999999999999</v>
      </c>
      <c r="E222">
        <v>1238.4000000000001</v>
      </c>
      <c r="F222">
        <v>1224</v>
      </c>
      <c r="G222">
        <v>1224</v>
      </c>
      <c r="I222" t="str">
        <f t="shared" si="286"/>
        <v>Kiribati</v>
      </c>
      <c r="J222">
        <f t="shared" ref="J222" si="326">R223/R222</f>
        <v>0.62052850995158693</v>
      </c>
      <c r="K222">
        <f t="shared" ref="K222" si="327">S223/S222</f>
        <v>0.56180292811317656</v>
      </c>
      <c r="L222">
        <f t="shared" ref="L222" si="328">T223/T222</f>
        <v>0.7611290322580645</v>
      </c>
      <c r="N222" t="s">
        <v>97</v>
      </c>
      <c r="O222">
        <v>83</v>
      </c>
      <c r="P222" t="s">
        <v>657</v>
      </c>
      <c r="Q222" t="s">
        <v>658</v>
      </c>
      <c r="R222">
        <v>29744</v>
      </c>
      <c r="S222">
        <v>30395</v>
      </c>
      <c r="T222">
        <v>31000</v>
      </c>
    </row>
    <row r="223" spans="2:20" x14ac:dyDescent="0.25">
      <c r="B223" t="s">
        <v>167</v>
      </c>
      <c r="C223" t="s">
        <v>464</v>
      </c>
      <c r="D223">
        <v>2963</v>
      </c>
      <c r="E223">
        <v>3047.2</v>
      </c>
      <c r="F223">
        <v>3022.2</v>
      </c>
      <c r="G223">
        <v>2953.7</v>
      </c>
      <c r="I223" t="str">
        <f t="shared" si="286"/>
        <v>Kiribati</v>
      </c>
      <c r="N223" t="s">
        <v>97</v>
      </c>
      <c r="O223">
        <v>83</v>
      </c>
      <c r="P223" t="s">
        <v>659</v>
      </c>
      <c r="Q223" t="s">
        <v>658</v>
      </c>
      <c r="R223">
        <v>18457</v>
      </c>
      <c r="S223">
        <v>17076</v>
      </c>
      <c r="T223">
        <v>23595</v>
      </c>
    </row>
    <row r="224" spans="2:20" x14ac:dyDescent="0.25">
      <c r="B224" t="s">
        <v>169</v>
      </c>
      <c r="C224" t="s">
        <v>465</v>
      </c>
      <c r="D224">
        <v>1503.3</v>
      </c>
      <c r="E224">
        <v>1276</v>
      </c>
      <c r="F224">
        <v>1276</v>
      </c>
      <c r="G224">
        <v>1276</v>
      </c>
      <c r="I224" t="str">
        <f t="shared" si="286"/>
        <v>Kuwait</v>
      </c>
      <c r="J224">
        <f t="shared" ref="J224" si="329">R225/R224</f>
        <v>0.4</v>
      </c>
      <c r="K224">
        <f t="shared" ref="K224" si="330">S225/S224</f>
        <v>0.33333333333333331</v>
      </c>
      <c r="L224">
        <f t="shared" ref="L224" si="331">T225/T224</f>
        <v>0.36666666666666664</v>
      </c>
      <c r="N224" t="s">
        <v>98</v>
      </c>
      <c r="O224">
        <v>118</v>
      </c>
      <c r="P224" t="s">
        <v>657</v>
      </c>
      <c r="Q224" t="s">
        <v>658</v>
      </c>
      <c r="R224">
        <v>25</v>
      </c>
      <c r="S224">
        <v>27</v>
      </c>
      <c r="T224">
        <v>30</v>
      </c>
    </row>
    <row r="225" spans="2:20" x14ac:dyDescent="0.25">
      <c r="B225" t="s">
        <v>170</v>
      </c>
      <c r="C225" t="s">
        <v>466</v>
      </c>
      <c r="D225">
        <v>1130.5999999999999</v>
      </c>
      <c r="E225">
        <v>1121.5</v>
      </c>
      <c r="F225">
        <v>1136.4000000000001</v>
      </c>
      <c r="G225">
        <v>1136.4000000000001</v>
      </c>
      <c r="I225" t="str">
        <f t="shared" si="286"/>
        <v>Kuwait</v>
      </c>
      <c r="N225" t="s">
        <v>98</v>
      </c>
      <c r="O225">
        <v>118</v>
      </c>
      <c r="P225" t="s">
        <v>659</v>
      </c>
      <c r="Q225" t="s">
        <v>658</v>
      </c>
      <c r="R225">
        <v>10</v>
      </c>
      <c r="S225">
        <v>9</v>
      </c>
      <c r="T225">
        <v>11</v>
      </c>
    </row>
    <row r="226" spans="2:20" x14ac:dyDescent="0.25">
      <c r="B226" t="s">
        <v>259</v>
      </c>
      <c r="C226" t="s">
        <v>467</v>
      </c>
      <c r="I226" t="str">
        <f t="shared" si="286"/>
        <v>Kyrgyzstan</v>
      </c>
      <c r="J226">
        <f t="shared" ref="J226" si="332">R227/R226</f>
        <v>0.3730555640781763</v>
      </c>
      <c r="K226">
        <f t="shared" ref="K226" si="333">S227/S226</f>
        <v>0.41279370541031535</v>
      </c>
      <c r="L226">
        <f t="shared" ref="L226" si="334">T227/T226</f>
        <v>0.4418342621759147</v>
      </c>
      <c r="N226" t="s">
        <v>99</v>
      </c>
      <c r="O226">
        <v>113</v>
      </c>
      <c r="P226" t="s">
        <v>657</v>
      </c>
      <c r="Q226" t="s">
        <v>658</v>
      </c>
      <c r="R226">
        <v>97779</v>
      </c>
      <c r="S226">
        <v>83119</v>
      </c>
      <c r="T226">
        <v>82540</v>
      </c>
    </row>
    <row r="227" spans="2:20" x14ac:dyDescent="0.25">
      <c r="B227" t="s">
        <v>171</v>
      </c>
      <c r="C227" t="s">
        <v>468</v>
      </c>
      <c r="D227">
        <v>2650</v>
      </c>
      <c r="E227">
        <v>2658.5</v>
      </c>
      <c r="F227">
        <v>2658.5</v>
      </c>
      <c r="G227">
        <v>2658.5</v>
      </c>
      <c r="I227" t="str">
        <f t="shared" si="286"/>
        <v>Kyrgyzstan</v>
      </c>
      <c r="N227" t="s">
        <v>99</v>
      </c>
      <c r="O227">
        <v>113</v>
      </c>
      <c r="P227" t="s">
        <v>659</v>
      </c>
      <c r="Q227" t="s">
        <v>658</v>
      </c>
      <c r="R227">
        <v>36477</v>
      </c>
      <c r="S227">
        <v>34311</v>
      </c>
      <c r="T227">
        <v>36469</v>
      </c>
    </row>
    <row r="228" spans="2:20" x14ac:dyDescent="0.25">
      <c r="B228" t="s">
        <v>172</v>
      </c>
      <c r="C228" t="s">
        <v>469</v>
      </c>
      <c r="D228">
        <v>1242.5999999999999</v>
      </c>
      <c r="E228">
        <v>1599.7</v>
      </c>
      <c r="F228">
        <v>1400.5</v>
      </c>
      <c r="G228">
        <v>1400.5</v>
      </c>
      <c r="I228" t="str">
        <f t="shared" si="286"/>
        <v>Lao People's Democratic Republic</v>
      </c>
      <c r="J228">
        <f t="shared" ref="J228" si="335">R229/R228</f>
        <v>0.39775658182879947</v>
      </c>
      <c r="K228">
        <f t="shared" ref="K228" si="336">S229/S228</f>
        <v>0.39895742433288933</v>
      </c>
      <c r="L228">
        <f t="shared" ref="L228" si="337">T229/T228</f>
        <v>0.41128805620608899</v>
      </c>
      <c r="N228" t="s">
        <v>100</v>
      </c>
      <c r="O228">
        <v>120</v>
      </c>
      <c r="P228" t="s">
        <v>657</v>
      </c>
      <c r="Q228" t="s">
        <v>658</v>
      </c>
      <c r="R228">
        <v>41098</v>
      </c>
      <c r="S228">
        <v>43546</v>
      </c>
      <c r="T228">
        <v>42700</v>
      </c>
    </row>
    <row r="229" spans="2:20" x14ac:dyDescent="0.25">
      <c r="B229" t="s">
        <v>173</v>
      </c>
      <c r="C229" t="s">
        <v>470</v>
      </c>
      <c r="D229">
        <v>2658.6</v>
      </c>
      <c r="E229">
        <v>2381.4</v>
      </c>
      <c r="F229">
        <v>2487.4</v>
      </c>
      <c r="G229">
        <v>2807.7</v>
      </c>
      <c r="I229" t="str">
        <f t="shared" si="286"/>
        <v>Lao People's Democratic Republic</v>
      </c>
      <c r="N229" t="s">
        <v>100</v>
      </c>
      <c r="O229">
        <v>120</v>
      </c>
      <c r="P229" t="s">
        <v>659</v>
      </c>
      <c r="Q229" t="s">
        <v>658</v>
      </c>
      <c r="R229">
        <v>16347</v>
      </c>
      <c r="S229">
        <v>17373</v>
      </c>
      <c r="T229">
        <v>17562</v>
      </c>
    </row>
    <row r="230" spans="2:20" x14ac:dyDescent="0.25">
      <c r="B230" t="s">
        <v>174</v>
      </c>
      <c r="C230" t="s">
        <v>471</v>
      </c>
      <c r="D230">
        <v>3288.4</v>
      </c>
      <c r="E230">
        <v>2974.3</v>
      </c>
      <c r="F230">
        <v>2974.3</v>
      </c>
      <c r="G230">
        <v>2974.3</v>
      </c>
      <c r="I230" t="str">
        <f t="shared" si="286"/>
        <v>Latvia</v>
      </c>
      <c r="J230">
        <f t="shared" ref="J230" si="338">R231/R230</f>
        <v>0.91858695652173916</v>
      </c>
      <c r="K230">
        <f t="shared" ref="K230" si="339">S231/S230</f>
        <v>0.83866310160427804</v>
      </c>
      <c r="L230">
        <f t="shared" ref="L230" si="340">T231/T230</f>
        <v>0.77903052064631961</v>
      </c>
      <c r="N230" t="s">
        <v>101</v>
      </c>
      <c r="O230">
        <v>119</v>
      </c>
      <c r="P230" t="s">
        <v>657</v>
      </c>
      <c r="Q230" t="s">
        <v>658</v>
      </c>
      <c r="R230">
        <v>82800</v>
      </c>
      <c r="S230">
        <v>93500</v>
      </c>
      <c r="T230">
        <v>111400</v>
      </c>
    </row>
    <row r="231" spans="2:20" x14ac:dyDescent="0.25">
      <c r="B231" t="s">
        <v>260</v>
      </c>
      <c r="C231" t="s">
        <v>632</v>
      </c>
      <c r="I231" t="str">
        <f t="shared" si="286"/>
        <v>Latvia</v>
      </c>
      <c r="N231" t="s">
        <v>101</v>
      </c>
      <c r="O231">
        <v>119</v>
      </c>
      <c r="P231" t="s">
        <v>659</v>
      </c>
      <c r="Q231" t="s">
        <v>658</v>
      </c>
      <c r="R231">
        <v>76059</v>
      </c>
      <c r="S231">
        <v>78415</v>
      </c>
      <c r="T231">
        <v>86784</v>
      </c>
    </row>
    <row r="232" spans="2:20" x14ac:dyDescent="0.25">
      <c r="B232" t="s">
        <v>261</v>
      </c>
      <c r="C232" t="s">
        <v>633</v>
      </c>
      <c r="I232" t="str">
        <f t="shared" si="286"/>
        <v>Lebanon</v>
      </c>
      <c r="J232">
        <f t="shared" ref="J232" si="341">R233/R232</f>
        <v>0.35776127575114641</v>
      </c>
      <c r="K232">
        <f t="shared" ref="K232" si="342">S233/S232</f>
        <v>0.36502432373289345</v>
      </c>
      <c r="L232">
        <f t="shared" ref="L232" si="343">T233/T232</f>
        <v>0.37042986079241241</v>
      </c>
      <c r="N232" t="s">
        <v>102</v>
      </c>
      <c r="O232">
        <v>121</v>
      </c>
      <c r="P232" t="s">
        <v>657</v>
      </c>
      <c r="Q232" t="s">
        <v>658</v>
      </c>
      <c r="R232">
        <v>58444</v>
      </c>
      <c r="S232">
        <v>59407</v>
      </c>
      <c r="T232">
        <v>65370</v>
      </c>
    </row>
    <row r="233" spans="2:20" x14ac:dyDescent="0.25">
      <c r="B233" t="s">
        <v>175</v>
      </c>
      <c r="C233" t="s">
        <v>472</v>
      </c>
      <c r="D233">
        <v>1522.9</v>
      </c>
      <c r="E233">
        <v>1525.2</v>
      </c>
      <c r="F233">
        <v>1534.4</v>
      </c>
      <c r="G233">
        <v>1539.4</v>
      </c>
      <c r="I233" t="str">
        <f t="shared" si="286"/>
        <v>Lebanon</v>
      </c>
      <c r="N233" t="s">
        <v>102</v>
      </c>
      <c r="O233">
        <v>121</v>
      </c>
      <c r="P233" t="s">
        <v>659</v>
      </c>
      <c r="Q233" t="s">
        <v>658</v>
      </c>
      <c r="R233">
        <v>20909</v>
      </c>
      <c r="S233">
        <v>21685</v>
      </c>
      <c r="T233">
        <v>24215</v>
      </c>
    </row>
    <row r="234" spans="2:20" x14ac:dyDescent="0.25">
      <c r="B234" t="s">
        <v>176</v>
      </c>
      <c r="C234" t="s">
        <v>473</v>
      </c>
      <c r="D234">
        <v>2427.6999999999998</v>
      </c>
      <c r="E234">
        <v>2206.9</v>
      </c>
      <c r="F234">
        <v>3487.3</v>
      </c>
      <c r="G234">
        <v>3004</v>
      </c>
      <c r="I234" t="str">
        <f t="shared" si="286"/>
        <v>Lesotho</v>
      </c>
      <c r="J234" t="e">
        <f t="shared" ref="J234" si="344">R235/R234</f>
        <v>#DIV/0!</v>
      </c>
      <c r="K234" t="e">
        <f t="shared" ref="K234" si="345">S235/S234</f>
        <v>#DIV/0!</v>
      </c>
      <c r="L234" t="e">
        <f t="shared" ref="L234" si="346">T235/T234</f>
        <v>#DIV/0!</v>
      </c>
      <c r="N234" t="s">
        <v>103</v>
      </c>
      <c r="O234">
        <v>122</v>
      </c>
      <c r="P234" t="s">
        <v>657</v>
      </c>
      <c r="Q234" t="s">
        <v>658</v>
      </c>
    </row>
    <row r="235" spans="2:20" x14ac:dyDescent="0.25">
      <c r="B235" t="s">
        <v>177</v>
      </c>
      <c r="C235" t="s">
        <v>474</v>
      </c>
      <c r="D235">
        <v>2600</v>
      </c>
      <c r="E235">
        <v>2000</v>
      </c>
      <c r="F235">
        <v>2000</v>
      </c>
      <c r="G235">
        <v>2000</v>
      </c>
      <c r="I235" t="str">
        <f t="shared" si="286"/>
        <v>Lesotho</v>
      </c>
      <c r="N235" t="s">
        <v>103</v>
      </c>
      <c r="O235">
        <v>122</v>
      </c>
      <c r="P235" t="s">
        <v>659</v>
      </c>
      <c r="Q235" t="s">
        <v>658</v>
      </c>
    </row>
    <row r="236" spans="2:20" x14ac:dyDescent="0.25">
      <c r="B236" t="s">
        <v>178</v>
      </c>
      <c r="C236" t="s">
        <v>475</v>
      </c>
      <c r="D236">
        <v>7277.4</v>
      </c>
      <c r="E236">
        <v>6634.7</v>
      </c>
      <c r="F236">
        <v>7420.1</v>
      </c>
      <c r="G236">
        <v>7008.1</v>
      </c>
      <c r="I236" t="str">
        <f t="shared" si="286"/>
        <v>Liberia</v>
      </c>
      <c r="J236">
        <f t="shared" ref="J236" si="347">R237/R236</f>
        <v>1.3209418574059457</v>
      </c>
      <c r="K236">
        <f t="shared" ref="K236" si="348">S237/S236</f>
        <v>1.4681001472754049</v>
      </c>
      <c r="L236">
        <f t="shared" ref="L236" si="349">T237/T236</f>
        <v>1.4385838150289016</v>
      </c>
      <c r="N236" t="s">
        <v>104</v>
      </c>
      <c r="O236">
        <v>123</v>
      </c>
      <c r="P236" t="s">
        <v>657</v>
      </c>
      <c r="Q236" t="s">
        <v>658</v>
      </c>
      <c r="R236">
        <v>38010</v>
      </c>
      <c r="S236">
        <v>33950</v>
      </c>
      <c r="T236">
        <v>34600</v>
      </c>
    </row>
    <row r="237" spans="2:20" x14ac:dyDescent="0.25">
      <c r="B237" t="s">
        <v>476</v>
      </c>
      <c r="C237" t="s">
        <v>477</v>
      </c>
      <c r="D237">
        <v>6400.1</v>
      </c>
      <c r="E237">
        <v>6704.3</v>
      </c>
      <c r="F237">
        <v>6619.9</v>
      </c>
      <c r="G237">
        <v>7237.9</v>
      </c>
      <c r="I237" t="str">
        <f t="shared" si="286"/>
        <v>Liberia</v>
      </c>
      <c r="N237" t="s">
        <v>104</v>
      </c>
      <c r="O237">
        <v>123</v>
      </c>
      <c r="P237" t="s">
        <v>659</v>
      </c>
      <c r="Q237" t="s">
        <v>658</v>
      </c>
      <c r="R237">
        <v>50209</v>
      </c>
      <c r="S237">
        <v>49842</v>
      </c>
      <c r="T237">
        <v>49775</v>
      </c>
    </row>
    <row r="238" spans="2:20" x14ac:dyDescent="0.25">
      <c r="B238" t="s">
        <v>181</v>
      </c>
      <c r="C238" t="s">
        <v>478</v>
      </c>
      <c r="D238">
        <v>4457.3999999999996</v>
      </c>
      <c r="E238">
        <v>4132.8999999999996</v>
      </c>
      <c r="F238">
        <v>3943.9</v>
      </c>
      <c r="G238">
        <v>4047.2</v>
      </c>
      <c r="I238" t="str">
        <f t="shared" si="286"/>
        <v>Libya</v>
      </c>
      <c r="J238">
        <f t="shared" ref="J238" si="350">R239/R238</f>
        <v>0.22090261282660331</v>
      </c>
      <c r="K238">
        <f t="shared" ref="K238" si="351">S239/S238</f>
        <v>0.21147986993021328</v>
      </c>
      <c r="L238">
        <f t="shared" ref="L238" si="352">T239/T238</f>
        <v>0.21488372093023256</v>
      </c>
      <c r="N238" t="s">
        <v>105</v>
      </c>
      <c r="O238">
        <v>124</v>
      </c>
      <c r="P238" t="s">
        <v>657</v>
      </c>
      <c r="Q238" t="s">
        <v>658</v>
      </c>
      <c r="R238">
        <v>210500</v>
      </c>
      <c r="S238">
        <v>214654</v>
      </c>
      <c r="T238">
        <v>215000</v>
      </c>
    </row>
    <row r="239" spans="2:20" x14ac:dyDescent="0.25">
      <c r="B239" t="s">
        <v>182</v>
      </c>
      <c r="C239" t="s">
        <v>479</v>
      </c>
      <c r="D239">
        <v>4111.8999999999996</v>
      </c>
      <c r="E239">
        <v>4399.3</v>
      </c>
      <c r="F239">
        <v>4350.2</v>
      </c>
      <c r="G239">
        <v>4577.5</v>
      </c>
      <c r="I239" t="str">
        <f t="shared" si="286"/>
        <v>Libya</v>
      </c>
      <c r="N239" t="s">
        <v>105</v>
      </c>
      <c r="O239">
        <v>124</v>
      </c>
      <c r="P239" t="s">
        <v>659</v>
      </c>
      <c r="Q239" t="s">
        <v>658</v>
      </c>
      <c r="R239">
        <v>46500</v>
      </c>
      <c r="S239">
        <v>45395</v>
      </c>
      <c r="T239">
        <v>46200</v>
      </c>
    </row>
    <row r="240" spans="2:20" x14ac:dyDescent="0.25">
      <c r="B240" t="s">
        <v>183</v>
      </c>
      <c r="C240" t="s">
        <v>480</v>
      </c>
      <c r="D240">
        <v>535.70000000000005</v>
      </c>
      <c r="E240">
        <v>551.70000000000005</v>
      </c>
      <c r="F240">
        <v>551.70000000000005</v>
      </c>
      <c r="G240">
        <v>551.70000000000005</v>
      </c>
      <c r="I240" t="str">
        <f t="shared" si="286"/>
        <v>Liechtenstein</v>
      </c>
      <c r="J240" t="e">
        <f t="shared" ref="J240" si="353">R241/R240</f>
        <v>#DIV/0!</v>
      </c>
      <c r="K240" t="e">
        <f t="shared" ref="K240" si="354">S241/S240</f>
        <v>#DIV/0!</v>
      </c>
      <c r="L240" t="e">
        <f t="shared" ref="L240" si="355">T241/T240</f>
        <v>#DIV/0!</v>
      </c>
      <c r="N240" t="s">
        <v>234</v>
      </c>
      <c r="O240">
        <v>125</v>
      </c>
      <c r="P240" t="s">
        <v>657</v>
      </c>
      <c r="Q240" t="s">
        <v>658</v>
      </c>
    </row>
    <row r="241" spans="2:20" x14ac:dyDescent="0.25">
      <c r="B241" t="s">
        <v>481</v>
      </c>
      <c r="C241" t="s">
        <v>482</v>
      </c>
      <c r="D241">
        <v>3413.7</v>
      </c>
      <c r="E241">
        <v>3592.4</v>
      </c>
      <c r="F241">
        <v>3826.4</v>
      </c>
      <c r="G241">
        <v>3826.4</v>
      </c>
      <c r="I241" t="str">
        <f t="shared" si="286"/>
        <v>Liechtenstein</v>
      </c>
      <c r="N241" t="s">
        <v>234</v>
      </c>
      <c r="O241">
        <v>125</v>
      </c>
      <c r="P241" t="s">
        <v>659</v>
      </c>
      <c r="Q241" t="s">
        <v>658</v>
      </c>
    </row>
    <row r="242" spans="2:20" x14ac:dyDescent="0.25">
      <c r="B242" t="s">
        <v>483</v>
      </c>
      <c r="C242" t="s">
        <v>484</v>
      </c>
      <c r="D242">
        <v>4749.7</v>
      </c>
      <c r="E242">
        <v>4846.1000000000004</v>
      </c>
      <c r="F242">
        <v>5064.2</v>
      </c>
      <c r="G242">
        <v>5074.6000000000004</v>
      </c>
      <c r="I242" t="str">
        <f t="shared" si="286"/>
        <v>Lithuania</v>
      </c>
      <c r="J242">
        <f t="shared" ref="J242" si="356">R243/R242</f>
        <v>0.77284990013827004</v>
      </c>
      <c r="K242">
        <f t="shared" ref="K242" si="357">S243/S242</f>
        <v>0.81952711725794258</v>
      </c>
      <c r="L242">
        <f t="shared" ref="L242" si="358">T243/T242</f>
        <v>0.60344656488549619</v>
      </c>
      <c r="N242" t="s">
        <v>106</v>
      </c>
      <c r="O242">
        <v>126</v>
      </c>
      <c r="P242" t="s">
        <v>657</v>
      </c>
      <c r="Q242" t="s">
        <v>658</v>
      </c>
      <c r="R242">
        <v>162725</v>
      </c>
      <c r="S242">
        <v>193198</v>
      </c>
      <c r="T242">
        <v>262000</v>
      </c>
    </row>
    <row r="243" spans="2:20" x14ac:dyDescent="0.25">
      <c r="B243" t="s">
        <v>485</v>
      </c>
      <c r="C243" t="s">
        <v>486</v>
      </c>
      <c r="I243" t="str">
        <f t="shared" si="286"/>
        <v>Lithuania</v>
      </c>
      <c r="N243" t="s">
        <v>106</v>
      </c>
      <c r="O243">
        <v>126</v>
      </c>
      <c r="P243" t="s">
        <v>659</v>
      </c>
      <c r="Q243" t="s">
        <v>658</v>
      </c>
      <c r="R243">
        <v>125762</v>
      </c>
      <c r="S243">
        <v>158331</v>
      </c>
      <c r="T243">
        <v>158103</v>
      </c>
    </row>
    <row r="244" spans="2:20" x14ac:dyDescent="0.25">
      <c r="B244" t="s">
        <v>487</v>
      </c>
      <c r="C244" t="s">
        <v>488</v>
      </c>
      <c r="D244">
        <v>2042.4</v>
      </c>
      <c r="E244">
        <v>1683.8</v>
      </c>
      <c r="F244">
        <v>1683.8</v>
      </c>
      <c r="I244" t="str">
        <f t="shared" si="286"/>
        <v>Luxembourg</v>
      </c>
      <c r="J244">
        <f t="shared" ref="J244" si="359">R245/R244</f>
        <v>1.1982791586998087</v>
      </c>
      <c r="K244">
        <f t="shared" ref="K244" si="360">S245/S244</f>
        <v>1.4884424281702311</v>
      </c>
      <c r="L244">
        <f t="shared" ref="L244" si="361">T245/T244</f>
        <v>1.2810180275715801</v>
      </c>
      <c r="N244" t="s">
        <v>107</v>
      </c>
      <c r="O244">
        <v>256</v>
      </c>
      <c r="P244" t="s">
        <v>657</v>
      </c>
      <c r="Q244" t="s">
        <v>658</v>
      </c>
      <c r="R244">
        <v>5230</v>
      </c>
      <c r="S244">
        <v>4629</v>
      </c>
      <c r="T244">
        <v>4715</v>
      </c>
    </row>
    <row r="245" spans="2:20" x14ac:dyDescent="0.25">
      <c r="B245" t="s">
        <v>489</v>
      </c>
      <c r="C245" t="s">
        <v>490</v>
      </c>
      <c r="D245">
        <v>930.2</v>
      </c>
      <c r="E245">
        <v>1019.4</v>
      </c>
      <c r="F245">
        <v>939.1</v>
      </c>
      <c r="G245">
        <v>1002.5</v>
      </c>
      <c r="I245" t="str">
        <f t="shared" si="286"/>
        <v>Luxembourg</v>
      </c>
      <c r="N245" t="s">
        <v>107</v>
      </c>
      <c r="O245">
        <v>256</v>
      </c>
      <c r="P245" t="s">
        <v>659</v>
      </c>
      <c r="Q245" t="s">
        <v>658</v>
      </c>
      <c r="R245">
        <v>6267</v>
      </c>
      <c r="S245">
        <v>6890</v>
      </c>
      <c r="T245">
        <v>6040</v>
      </c>
    </row>
    <row r="246" spans="2:20" x14ac:dyDescent="0.25">
      <c r="B246" t="s">
        <v>187</v>
      </c>
      <c r="C246" t="s">
        <v>491</v>
      </c>
      <c r="D246">
        <v>1816.1</v>
      </c>
      <c r="E246">
        <v>1907.9</v>
      </c>
      <c r="F246">
        <v>2144.1999999999998</v>
      </c>
      <c r="G246">
        <v>2068.3000000000002</v>
      </c>
      <c r="I246" t="str">
        <f t="shared" si="286"/>
        <v>Madagascar</v>
      </c>
      <c r="J246">
        <f t="shared" ref="J246" si="362">R247/R246</f>
        <v>0.27324304990256298</v>
      </c>
      <c r="K246">
        <f t="shared" ref="K246" si="363">S247/S246</f>
        <v>0.22901295866195046</v>
      </c>
      <c r="L246">
        <f t="shared" ref="L246" si="364">T247/T246</f>
        <v>0.25658882746101164</v>
      </c>
      <c r="N246" t="s">
        <v>108</v>
      </c>
      <c r="O246">
        <v>129</v>
      </c>
      <c r="P246" t="s">
        <v>657</v>
      </c>
      <c r="Q246" t="s">
        <v>658</v>
      </c>
      <c r="R246">
        <v>121617</v>
      </c>
      <c r="S246">
        <v>121849</v>
      </c>
      <c r="T246">
        <v>121190</v>
      </c>
    </row>
    <row r="247" spans="2:20" x14ac:dyDescent="0.25">
      <c r="B247" t="s">
        <v>188</v>
      </c>
      <c r="C247" t="s">
        <v>492</v>
      </c>
      <c r="D247">
        <v>851</v>
      </c>
      <c r="E247">
        <v>653.1</v>
      </c>
      <c r="F247">
        <v>309.10000000000002</v>
      </c>
      <c r="G247">
        <v>312.7</v>
      </c>
      <c r="I247" t="str">
        <f t="shared" si="286"/>
        <v>Madagascar</v>
      </c>
      <c r="N247" t="s">
        <v>108</v>
      </c>
      <c r="O247">
        <v>129</v>
      </c>
      <c r="P247" t="s">
        <v>659</v>
      </c>
      <c r="Q247" t="s">
        <v>658</v>
      </c>
      <c r="R247">
        <v>33231</v>
      </c>
      <c r="S247">
        <v>27905</v>
      </c>
      <c r="T247">
        <v>31096</v>
      </c>
    </row>
    <row r="248" spans="2:20" x14ac:dyDescent="0.25">
      <c r="I248" t="str">
        <f t="shared" si="286"/>
        <v>Malawi</v>
      </c>
      <c r="J248">
        <f t="shared" ref="J248" si="365">R249/R248</f>
        <v>0.22306857087193183</v>
      </c>
      <c r="K248">
        <f t="shared" ref="K248" si="366">S249/S248</f>
        <v>0.24272500991867793</v>
      </c>
      <c r="L248">
        <f t="shared" ref="L248" si="367">T249/T248</f>
        <v>0.22154960371686253</v>
      </c>
      <c r="N248" t="s">
        <v>109</v>
      </c>
      <c r="O248">
        <v>130</v>
      </c>
      <c r="P248" t="s">
        <v>657</v>
      </c>
      <c r="Q248" t="s">
        <v>658</v>
      </c>
      <c r="R248">
        <v>420893</v>
      </c>
      <c r="S248">
        <v>451169</v>
      </c>
      <c r="T248">
        <v>365900</v>
      </c>
    </row>
    <row r="249" spans="2:20" x14ac:dyDescent="0.25">
      <c r="I249" t="str">
        <f t="shared" si="286"/>
        <v>Malawi</v>
      </c>
      <c r="N249" t="s">
        <v>109</v>
      </c>
      <c r="O249">
        <v>130</v>
      </c>
      <c r="P249" t="s">
        <v>659</v>
      </c>
      <c r="Q249" t="s">
        <v>658</v>
      </c>
      <c r="R249">
        <v>93888</v>
      </c>
      <c r="S249">
        <v>109510</v>
      </c>
      <c r="T249">
        <v>81065</v>
      </c>
    </row>
    <row r="250" spans="2:20" x14ac:dyDescent="0.25">
      <c r="I250" t="str">
        <f t="shared" si="286"/>
        <v>Malaysia</v>
      </c>
      <c r="J250">
        <f t="shared" ref="J250" si="368">R251/R250</f>
        <v>4.7941019275736023</v>
      </c>
      <c r="K250">
        <f t="shared" ref="K250" si="369">S251/S250</f>
        <v>4.648982162850646</v>
      </c>
      <c r="L250">
        <f t="shared" ref="L250" si="370">T251/T250</f>
        <v>4.4887791410032998</v>
      </c>
      <c r="N250" t="s">
        <v>110</v>
      </c>
      <c r="O250">
        <v>131</v>
      </c>
      <c r="P250" t="s">
        <v>657</v>
      </c>
      <c r="Q250" t="s">
        <v>658</v>
      </c>
      <c r="R250">
        <v>4161190</v>
      </c>
      <c r="S250">
        <v>4245129</v>
      </c>
      <c r="T250">
        <v>4252170</v>
      </c>
    </row>
    <row r="251" spans="2:20" x14ac:dyDescent="0.25">
      <c r="I251" t="str">
        <f t="shared" si="286"/>
        <v>Malaysia</v>
      </c>
      <c r="N251" t="s">
        <v>110</v>
      </c>
      <c r="O251">
        <v>131</v>
      </c>
      <c r="P251" t="s">
        <v>659</v>
      </c>
      <c r="Q251" t="s">
        <v>658</v>
      </c>
      <c r="R251">
        <v>19949169</v>
      </c>
      <c r="S251">
        <v>19735529</v>
      </c>
      <c r="T251">
        <v>19087052</v>
      </c>
    </row>
    <row r="252" spans="2:20" x14ac:dyDescent="0.25">
      <c r="I252" t="str">
        <f t="shared" si="286"/>
        <v>Maldives</v>
      </c>
      <c r="J252">
        <f t="shared" ref="J252" si="371">R253/R252</f>
        <v>0.51</v>
      </c>
      <c r="K252">
        <f t="shared" ref="K252" si="372">S253/S252</f>
        <v>0.5</v>
      </c>
      <c r="L252">
        <f t="shared" ref="L252" si="373">T253/T252</f>
        <v>0.6</v>
      </c>
      <c r="N252" t="s">
        <v>111</v>
      </c>
      <c r="O252">
        <v>132</v>
      </c>
      <c r="P252" t="s">
        <v>657</v>
      </c>
      <c r="Q252" t="s">
        <v>658</v>
      </c>
      <c r="R252">
        <v>100</v>
      </c>
      <c r="S252">
        <v>70</v>
      </c>
      <c r="T252">
        <v>70</v>
      </c>
    </row>
    <row r="253" spans="2:20" x14ac:dyDescent="0.25">
      <c r="I253" t="str">
        <f t="shared" si="286"/>
        <v>Maldives</v>
      </c>
      <c r="N253" t="s">
        <v>111</v>
      </c>
      <c r="O253">
        <v>132</v>
      </c>
      <c r="P253" t="s">
        <v>659</v>
      </c>
      <c r="Q253" t="s">
        <v>658</v>
      </c>
      <c r="R253">
        <v>51</v>
      </c>
      <c r="S253">
        <v>35</v>
      </c>
      <c r="T253">
        <v>42</v>
      </c>
    </row>
    <row r="254" spans="2:20" x14ac:dyDescent="0.25">
      <c r="I254" t="str">
        <f t="shared" si="286"/>
        <v>Mali</v>
      </c>
      <c r="J254">
        <f t="shared" ref="J254" si="374">R255/R254</f>
        <v>0.27413463311209441</v>
      </c>
      <c r="K254">
        <f t="shared" ref="K254" si="375">S255/S254</f>
        <v>0.28214751149310413</v>
      </c>
      <c r="L254">
        <f t="shared" ref="L254" si="376">T255/T254</f>
        <v>0.25866651780538391</v>
      </c>
      <c r="N254" t="s">
        <v>112</v>
      </c>
      <c r="O254">
        <v>133</v>
      </c>
      <c r="P254" t="s">
        <v>657</v>
      </c>
      <c r="Q254" t="s">
        <v>658</v>
      </c>
      <c r="R254">
        <v>694272</v>
      </c>
      <c r="S254">
        <v>625375</v>
      </c>
      <c r="T254">
        <v>698637</v>
      </c>
    </row>
    <row r="255" spans="2:20" x14ac:dyDescent="0.25">
      <c r="I255" t="str">
        <f t="shared" si="286"/>
        <v>Mali</v>
      </c>
      <c r="N255" t="s">
        <v>112</v>
      </c>
      <c r="O255">
        <v>133</v>
      </c>
      <c r="P255" t="s">
        <v>659</v>
      </c>
      <c r="Q255" t="s">
        <v>658</v>
      </c>
      <c r="R255">
        <v>190324</v>
      </c>
      <c r="S255">
        <v>176448</v>
      </c>
      <c r="T255">
        <v>180714</v>
      </c>
    </row>
    <row r="256" spans="2:20" x14ac:dyDescent="0.25">
      <c r="I256" t="str">
        <f t="shared" si="286"/>
        <v>Malta</v>
      </c>
      <c r="J256">
        <f t="shared" ref="J256" si="377">R257/R256</f>
        <v>0.16666666666666666</v>
      </c>
      <c r="K256">
        <f t="shared" ref="K256" si="378">S257/S256</f>
        <v>0.33333333333333331</v>
      </c>
      <c r="L256">
        <f t="shared" ref="L256" si="379">T257/T256</f>
        <v>0.33333333333333331</v>
      </c>
      <c r="N256" t="s">
        <v>113</v>
      </c>
      <c r="O256">
        <v>134</v>
      </c>
      <c r="P256" t="s">
        <v>657</v>
      </c>
      <c r="Q256" t="s">
        <v>658</v>
      </c>
      <c r="R256">
        <v>6</v>
      </c>
      <c r="S256">
        <v>6</v>
      </c>
      <c r="T256">
        <v>6</v>
      </c>
    </row>
    <row r="257" spans="9:20" x14ac:dyDescent="0.25">
      <c r="I257" t="str">
        <f t="shared" si="286"/>
        <v>Malta</v>
      </c>
      <c r="N257" t="s">
        <v>113</v>
      </c>
      <c r="O257">
        <v>134</v>
      </c>
      <c r="P257" t="s">
        <v>659</v>
      </c>
      <c r="Q257" t="s">
        <v>658</v>
      </c>
      <c r="R257">
        <v>1</v>
      </c>
      <c r="S257">
        <v>2</v>
      </c>
      <c r="T257">
        <v>2</v>
      </c>
    </row>
    <row r="258" spans="9:20" x14ac:dyDescent="0.25">
      <c r="I258" t="str">
        <f t="shared" si="286"/>
        <v>Marshall Islands</v>
      </c>
      <c r="J258">
        <f t="shared" ref="J258" si="380">R259/R258</f>
        <v>0.41599999999999998</v>
      </c>
      <c r="K258">
        <f t="shared" ref="K258" si="381">S259/S258</f>
        <v>0.37818181818181817</v>
      </c>
      <c r="L258">
        <f t="shared" ref="L258" si="382">T259/T258</f>
        <v>0.41034782608695652</v>
      </c>
      <c r="N258" t="s">
        <v>235</v>
      </c>
      <c r="O258">
        <v>127</v>
      </c>
      <c r="P258" t="s">
        <v>657</v>
      </c>
      <c r="Q258" t="s">
        <v>658</v>
      </c>
      <c r="R258">
        <v>11000</v>
      </c>
      <c r="S258">
        <v>11000</v>
      </c>
      <c r="T258">
        <v>11500</v>
      </c>
    </row>
    <row r="259" spans="9:20" x14ac:dyDescent="0.25">
      <c r="I259" t="str">
        <f t="shared" si="286"/>
        <v>Marshall Islands</v>
      </c>
      <c r="N259" t="s">
        <v>235</v>
      </c>
      <c r="O259">
        <v>127</v>
      </c>
      <c r="P259" t="s">
        <v>659</v>
      </c>
      <c r="Q259" t="s">
        <v>658</v>
      </c>
      <c r="R259">
        <v>4576</v>
      </c>
      <c r="S259">
        <v>4160</v>
      </c>
      <c r="T259">
        <v>4719</v>
      </c>
    </row>
    <row r="260" spans="9:20" x14ac:dyDescent="0.25">
      <c r="I260" t="str">
        <f t="shared" ref="I260:I323" si="383">N260</f>
        <v>Martinique</v>
      </c>
      <c r="J260">
        <f t="shared" ref="J260" si="384">R261/R260</f>
        <v>0.21217391304347827</v>
      </c>
      <c r="K260">
        <f t="shared" ref="K260" si="385">S261/S260</f>
        <v>0.17741935483870969</v>
      </c>
      <c r="L260">
        <f t="shared" ref="L260" si="386">T261/T260</f>
        <v>0.20392156862745098</v>
      </c>
      <c r="N260" t="s">
        <v>236</v>
      </c>
      <c r="O260">
        <v>135</v>
      </c>
      <c r="P260" t="s">
        <v>657</v>
      </c>
      <c r="Q260" t="s">
        <v>658</v>
      </c>
      <c r="R260">
        <v>575</v>
      </c>
      <c r="S260">
        <v>558</v>
      </c>
      <c r="T260">
        <v>510</v>
      </c>
    </row>
    <row r="261" spans="9:20" x14ac:dyDescent="0.25">
      <c r="I261" t="str">
        <f t="shared" si="383"/>
        <v>Martinique</v>
      </c>
      <c r="N261" t="s">
        <v>236</v>
      </c>
      <c r="O261">
        <v>135</v>
      </c>
      <c r="P261" t="s">
        <v>659</v>
      </c>
      <c r="Q261" t="s">
        <v>658</v>
      </c>
      <c r="R261">
        <v>122</v>
      </c>
      <c r="S261">
        <v>99</v>
      </c>
      <c r="T261">
        <v>104</v>
      </c>
    </row>
    <row r="262" spans="9:20" x14ac:dyDescent="0.25">
      <c r="I262" t="str">
        <f t="shared" si="383"/>
        <v>Mauritania</v>
      </c>
      <c r="J262">
        <f t="shared" ref="J262" si="387">R263/R262</f>
        <v>0.14750188300276174</v>
      </c>
      <c r="K262">
        <f t="shared" ref="K262" si="388">S263/S262</f>
        <v>0.1405160390516039</v>
      </c>
      <c r="L262">
        <f t="shared" ref="L262" si="389">T263/T262</f>
        <v>0.16627118644067795</v>
      </c>
      <c r="N262" t="s">
        <v>114</v>
      </c>
      <c r="O262">
        <v>136</v>
      </c>
      <c r="P262" t="s">
        <v>657</v>
      </c>
      <c r="Q262" t="s">
        <v>658</v>
      </c>
      <c r="R262">
        <v>7966</v>
      </c>
      <c r="S262">
        <v>8604</v>
      </c>
      <c r="T262">
        <v>5900</v>
      </c>
    </row>
    <row r="263" spans="9:20" x14ac:dyDescent="0.25">
      <c r="I263" t="str">
        <f t="shared" si="383"/>
        <v>Mauritania</v>
      </c>
      <c r="N263" t="s">
        <v>114</v>
      </c>
      <c r="O263">
        <v>136</v>
      </c>
      <c r="P263" t="s">
        <v>659</v>
      </c>
      <c r="Q263" t="s">
        <v>658</v>
      </c>
      <c r="R263">
        <v>1175</v>
      </c>
      <c r="S263">
        <v>1209</v>
      </c>
      <c r="T263">
        <v>981</v>
      </c>
    </row>
    <row r="264" spans="9:20" x14ac:dyDescent="0.25">
      <c r="I264" t="str">
        <f t="shared" si="383"/>
        <v>Mauritius</v>
      </c>
      <c r="J264">
        <f t="shared" ref="J264" si="390">R265/R264</f>
        <v>0.44110854503464203</v>
      </c>
      <c r="K264">
        <f t="shared" ref="K264" si="391">S265/S264</f>
        <v>0.34016028495102402</v>
      </c>
      <c r="L264">
        <f t="shared" ref="L264" si="392">T265/T264</f>
        <v>0.42049180327868851</v>
      </c>
      <c r="N264" t="s">
        <v>115</v>
      </c>
      <c r="O264">
        <v>137</v>
      </c>
      <c r="P264" t="s">
        <v>657</v>
      </c>
      <c r="Q264" t="s">
        <v>658</v>
      </c>
      <c r="R264">
        <v>866</v>
      </c>
      <c r="S264">
        <v>1123</v>
      </c>
      <c r="T264">
        <v>1220</v>
      </c>
    </row>
    <row r="265" spans="9:20" x14ac:dyDescent="0.25">
      <c r="I265" t="str">
        <f t="shared" si="383"/>
        <v>Mauritius</v>
      </c>
      <c r="N265" t="s">
        <v>115</v>
      </c>
      <c r="O265">
        <v>137</v>
      </c>
      <c r="P265" t="s">
        <v>659</v>
      </c>
      <c r="Q265" t="s">
        <v>658</v>
      </c>
      <c r="R265">
        <v>382</v>
      </c>
      <c r="S265">
        <v>382</v>
      </c>
      <c r="T265">
        <v>513</v>
      </c>
    </row>
    <row r="266" spans="9:20" x14ac:dyDescent="0.25">
      <c r="I266" t="str">
        <f t="shared" si="383"/>
        <v>Mayotte</v>
      </c>
      <c r="J266" t="e">
        <f t="shared" ref="J266" si="393">R267/R266</f>
        <v>#DIV/0!</v>
      </c>
      <c r="K266" t="e">
        <f t="shared" ref="K266" si="394">S267/S266</f>
        <v>#DIV/0!</v>
      </c>
      <c r="L266" t="e">
        <f t="shared" ref="L266" si="395">T267/T266</f>
        <v>#DIV/0!</v>
      </c>
      <c r="N266" t="s">
        <v>237</v>
      </c>
      <c r="O266">
        <v>270</v>
      </c>
      <c r="P266" t="s">
        <v>657</v>
      </c>
      <c r="Q266" t="s">
        <v>658</v>
      </c>
    </row>
    <row r="267" spans="9:20" x14ac:dyDescent="0.25">
      <c r="I267" t="str">
        <f t="shared" si="383"/>
        <v>Mayotte</v>
      </c>
      <c r="N267" t="s">
        <v>237</v>
      </c>
      <c r="O267">
        <v>270</v>
      </c>
      <c r="P267" t="s">
        <v>659</v>
      </c>
      <c r="Q267" t="s">
        <v>658</v>
      </c>
    </row>
    <row r="268" spans="9:20" x14ac:dyDescent="0.25">
      <c r="I268" t="str">
        <f t="shared" si="383"/>
        <v>Mexico</v>
      </c>
      <c r="J268">
        <f t="shared" ref="J268" si="396">R269/R268</f>
        <v>0.66307386447234795</v>
      </c>
      <c r="K268">
        <f t="shared" ref="K268" si="397">S269/S268</f>
        <v>0.63782770715035442</v>
      </c>
      <c r="L268">
        <f t="shared" ref="L268" si="398">T269/T268</f>
        <v>0.52621339340569317</v>
      </c>
      <c r="N268" t="s">
        <v>116</v>
      </c>
      <c r="O268">
        <v>138</v>
      </c>
      <c r="P268" t="s">
        <v>657</v>
      </c>
      <c r="Q268" t="s">
        <v>658</v>
      </c>
      <c r="R268">
        <v>557318</v>
      </c>
      <c r="S268">
        <v>502087</v>
      </c>
      <c r="T268">
        <v>673854</v>
      </c>
    </row>
    <row r="269" spans="9:20" x14ac:dyDescent="0.25">
      <c r="I269" t="str">
        <f t="shared" si="383"/>
        <v>Mexico</v>
      </c>
      <c r="N269" t="s">
        <v>116</v>
      </c>
      <c r="O269">
        <v>138</v>
      </c>
      <c r="P269" t="s">
        <v>659</v>
      </c>
      <c r="Q269" t="s">
        <v>658</v>
      </c>
      <c r="R269">
        <v>369543</v>
      </c>
      <c r="S269">
        <v>320245</v>
      </c>
      <c r="T269">
        <v>354591</v>
      </c>
    </row>
    <row r="270" spans="9:20" x14ac:dyDescent="0.25">
      <c r="I270" t="str">
        <f t="shared" si="383"/>
        <v>Micronesia (Federated States of)</v>
      </c>
      <c r="J270">
        <f t="shared" ref="J270" si="399">R271/R270</f>
        <v>0.33854105485727709</v>
      </c>
      <c r="K270">
        <f t="shared" ref="K270" si="400">S271/S270</f>
        <v>0.30647200827681342</v>
      </c>
      <c r="L270">
        <f t="shared" ref="L270" si="401">T271/T270</f>
        <v>0.41644067796610168</v>
      </c>
      <c r="N270" t="s">
        <v>238</v>
      </c>
      <c r="O270">
        <v>145</v>
      </c>
      <c r="P270" t="s">
        <v>657</v>
      </c>
      <c r="Q270" t="s">
        <v>658</v>
      </c>
      <c r="R270">
        <v>17026</v>
      </c>
      <c r="S270">
        <v>17398</v>
      </c>
      <c r="T270">
        <v>17700</v>
      </c>
    </row>
    <row r="271" spans="9:20" x14ac:dyDescent="0.25">
      <c r="I271" t="str">
        <f t="shared" si="383"/>
        <v>Micronesia (Federated States of)</v>
      </c>
      <c r="N271" t="s">
        <v>238</v>
      </c>
      <c r="O271">
        <v>145</v>
      </c>
      <c r="P271" t="s">
        <v>659</v>
      </c>
      <c r="Q271" t="s">
        <v>658</v>
      </c>
      <c r="R271">
        <v>5764</v>
      </c>
      <c r="S271">
        <v>5332</v>
      </c>
      <c r="T271">
        <v>7371</v>
      </c>
    </row>
    <row r="272" spans="9:20" x14ac:dyDescent="0.25">
      <c r="I272" t="str">
        <f t="shared" si="383"/>
        <v>Monaco</v>
      </c>
      <c r="J272" t="e">
        <f t="shared" ref="J272" si="402">R273/R272</f>
        <v>#DIV/0!</v>
      </c>
      <c r="K272" t="e">
        <f t="shared" ref="K272" si="403">S273/S272</f>
        <v>#DIV/0!</v>
      </c>
      <c r="L272" t="e">
        <f t="shared" ref="L272" si="404">T273/T272</f>
        <v>#DIV/0!</v>
      </c>
      <c r="N272" t="s">
        <v>268</v>
      </c>
      <c r="O272">
        <v>140</v>
      </c>
      <c r="P272" t="s">
        <v>657</v>
      </c>
      <c r="Q272" t="s">
        <v>658</v>
      </c>
    </row>
    <row r="273" spans="9:20" x14ac:dyDescent="0.25">
      <c r="I273" t="str">
        <f t="shared" si="383"/>
        <v>Monaco</v>
      </c>
      <c r="N273" t="s">
        <v>268</v>
      </c>
      <c r="O273">
        <v>140</v>
      </c>
      <c r="P273" t="s">
        <v>659</v>
      </c>
      <c r="Q273" t="s">
        <v>658</v>
      </c>
    </row>
    <row r="274" spans="9:20" x14ac:dyDescent="0.25">
      <c r="I274" t="str">
        <f t="shared" si="383"/>
        <v>Mongolia</v>
      </c>
      <c r="J274" t="e">
        <f t="shared" ref="J274" si="405">R275/R274</f>
        <v>#DIV/0!</v>
      </c>
      <c r="K274" t="e">
        <f t="shared" ref="K274" si="406">S275/S274</f>
        <v>#DIV/0!</v>
      </c>
      <c r="L274" t="e">
        <f t="shared" ref="L274" si="407">T275/T274</f>
        <v>#DIV/0!</v>
      </c>
      <c r="N274" t="s">
        <v>117</v>
      </c>
      <c r="O274">
        <v>141</v>
      </c>
      <c r="P274" t="s">
        <v>657</v>
      </c>
      <c r="Q274" t="s">
        <v>658</v>
      </c>
    </row>
    <row r="275" spans="9:20" x14ac:dyDescent="0.25">
      <c r="I275" t="str">
        <f t="shared" si="383"/>
        <v>Mongolia</v>
      </c>
      <c r="N275" t="s">
        <v>117</v>
      </c>
      <c r="O275">
        <v>141</v>
      </c>
      <c r="P275" t="s">
        <v>659</v>
      </c>
      <c r="Q275" t="s">
        <v>658</v>
      </c>
    </row>
    <row r="276" spans="9:20" x14ac:dyDescent="0.25">
      <c r="I276" t="str">
        <f t="shared" si="383"/>
        <v>Montenegro</v>
      </c>
      <c r="J276">
        <f t="shared" ref="J276" si="408">R277/R276</f>
        <v>0.18857142857142858</v>
      </c>
      <c r="K276">
        <f t="shared" ref="K276" si="409">S277/S276</f>
        <v>0.15347826086956523</v>
      </c>
      <c r="L276">
        <f t="shared" ref="L276" si="410">T277/T276</f>
        <v>0.17166666666666666</v>
      </c>
      <c r="N276" t="s">
        <v>118</v>
      </c>
      <c r="O276">
        <v>273</v>
      </c>
      <c r="P276" t="s">
        <v>657</v>
      </c>
      <c r="Q276" t="s">
        <v>658</v>
      </c>
      <c r="R276">
        <v>2800</v>
      </c>
      <c r="S276">
        <v>2300</v>
      </c>
      <c r="T276">
        <v>3000</v>
      </c>
    </row>
    <row r="277" spans="9:20" x14ac:dyDescent="0.25">
      <c r="I277" t="str">
        <f t="shared" si="383"/>
        <v>Montenegro</v>
      </c>
      <c r="N277" t="s">
        <v>118</v>
      </c>
      <c r="O277">
        <v>273</v>
      </c>
      <c r="P277" t="s">
        <v>659</v>
      </c>
      <c r="Q277" t="s">
        <v>658</v>
      </c>
      <c r="R277">
        <v>528</v>
      </c>
      <c r="S277">
        <v>353</v>
      </c>
      <c r="T277">
        <v>515</v>
      </c>
    </row>
    <row r="278" spans="9:20" x14ac:dyDescent="0.25">
      <c r="I278" t="str">
        <f t="shared" si="383"/>
        <v>Montserrat</v>
      </c>
      <c r="J278">
        <f t="shared" ref="J278" si="411">R279/R278</f>
        <v>0.13043478260869565</v>
      </c>
      <c r="K278">
        <f t="shared" ref="K278" si="412">S279/S278</f>
        <v>9.5238095238095233E-2</v>
      </c>
      <c r="L278">
        <f t="shared" ref="L278" si="413">T279/T278</f>
        <v>0.05</v>
      </c>
      <c r="N278" t="s">
        <v>239</v>
      </c>
      <c r="O278">
        <v>142</v>
      </c>
      <c r="P278" t="s">
        <v>657</v>
      </c>
      <c r="Q278" t="s">
        <v>658</v>
      </c>
      <c r="R278">
        <v>23</v>
      </c>
      <c r="S278">
        <v>21</v>
      </c>
      <c r="T278">
        <v>20</v>
      </c>
    </row>
    <row r="279" spans="9:20" x14ac:dyDescent="0.25">
      <c r="I279" t="str">
        <f t="shared" si="383"/>
        <v>Montserrat</v>
      </c>
      <c r="N279" t="s">
        <v>239</v>
      </c>
      <c r="O279">
        <v>142</v>
      </c>
      <c r="P279" t="s">
        <v>659</v>
      </c>
      <c r="Q279" t="s">
        <v>658</v>
      </c>
      <c r="R279">
        <v>3</v>
      </c>
      <c r="S279">
        <v>2</v>
      </c>
      <c r="T279">
        <v>1</v>
      </c>
    </row>
    <row r="280" spans="9:20" x14ac:dyDescent="0.25">
      <c r="I280" t="str">
        <f t="shared" si="383"/>
        <v>Morocco</v>
      </c>
      <c r="J280">
        <f t="shared" ref="J280" si="414">R281/R280</f>
        <v>0.32644007598357255</v>
      </c>
      <c r="K280">
        <f t="shared" ref="K280" si="415">S281/S280</f>
        <v>0.30532981458557223</v>
      </c>
      <c r="L280">
        <f t="shared" ref="L280" si="416">T281/T280</f>
        <v>0.44498483561810021</v>
      </c>
      <c r="N280" t="s">
        <v>119</v>
      </c>
      <c r="O280">
        <v>143</v>
      </c>
      <c r="P280" t="s">
        <v>657</v>
      </c>
      <c r="Q280" t="s">
        <v>658</v>
      </c>
      <c r="R280">
        <v>598024</v>
      </c>
      <c r="S280">
        <v>735110</v>
      </c>
      <c r="T280">
        <v>824300</v>
      </c>
    </row>
    <row r="281" spans="9:20" x14ac:dyDescent="0.25">
      <c r="I281" t="str">
        <f t="shared" si="383"/>
        <v>Morocco</v>
      </c>
      <c r="N281" t="s">
        <v>119</v>
      </c>
      <c r="O281">
        <v>143</v>
      </c>
      <c r="P281" t="s">
        <v>659</v>
      </c>
      <c r="Q281" t="s">
        <v>658</v>
      </c>
      <c r="R281">
        <v>195219</v>
      </c>
      <c r="S281">
        <v>224451</v>
      </c>
      <c r="T281">
        <v>366801</v>
      </c>
    </row>
    <row r="282" spans="9:20" x14ac:dyDescent="0.25">
      <c r="I282" t="str">
        <f t="shared" si="383"/>
        <v>Mozambique</v>
      </c>
      <c r="J282">
        <f t="shared" ref="J282" si="417">R283/R282</f>
        <v>0.12028160180341503</v>
      </c>
      <c r="K282">
        <f t="shared" ref="K282" si="418">S283/S282</f>
        <v>0.10869320509876493</v>
      </c>
      <c r="L282">
        <f t="shared" ref="L282" si="419">T283/T282</f>
        <v>0.11317358697640388</v>
      </c>
      <c r="N282" t="s">
        <v>120</v>
      </c>
      <c r="O282">
        <v>144</v>
      </c>
      <c r="P282" t="s">
        <v>657</v>
      </c>
      <c r="Q282" t="s">
        <v>658</v>
      </c>
      <c r="R282">
        <v>1100135</v>
      </c>
      <c r="S282">
        <v>1110465</v>
      </c>
      <c r="T282">
        <v>1093400</v>
      </c>
    </row>
    <row r="283" spans="9:20" x14ac:dyDescent="0.25">
      <c r="I283" t="str">
        <f t="shared" si="383"/>
        <v>Mozambique</v>
      </c>
      <c r="N283" t="s">
        <v>120</v>
      </c>
      <c r="O283">
        <v>144</v>
      </c>
      <c r="P283" t="s">
        <v>659</v>
      </c>
      <c r="Q283" t="s">
        <v>658</v>
      </c>
      <c r="R283">
        <v>132326</v>
      </c>
      <c r="S283">
        <v>120700</v>
      </c>
      <c r="T283">
        <v>123744</v>
      </c>
    </row>
    <row r="284" spans="9:20" x14ac:dyDescent="0.25">
      <c r="I284" t="str">
        <f t="shared" si="383"/>
        <v>Myanmar</v>
      </c>
      <c r="J284">
        <f t="shared" ref="J284" si="420">R285/R284</f>
        <v>0.31876126635503388</v>
      </c>
      <c r="K284">
        <f t="shared" ref="K284" si="421">S285/S284</f>
        <v>0.31737292039928333</v>
      </c>
      <c r="L284">
        <f t="shared" ref="L284" si="422">T285/T284</f>
        <v>0.26455823446868221</v>
      </c>
      <c r="N284" t="s">
        <v>121</v>
      </c>
      <c r="O284">
        <v>28</v>
      </c>
      <c r="P284" t="s">
        <v>657</v>
      </c>
      <c r="Q284" t="s">
        <v>658</v>
      </c>
      <c r="R284">
        <v>3736235</v>
      </c>
      <c r="S284">
        <v>3907000</v>
      </c>
      <c r="T284">
        <v>3919500</v>
      </c>
    </row>
    <row r="285" spans="9:20" x14ac:dyDescent="0.25">
      <c r="I285" t="str">
        <f t="shared" si="383"/>
        <v>Myanmar</v>
      </c>
      <c r="N285" t="s">
        <v>121</v>
      </c>
      <c r="O285">
        <v>28</v>
      </c>
      <c r="P285" t="s">
        <v>659</v>
      </c>
      <c r="Q285" t="s">
        <v>658</v>
      </c>
      <c r="R285">
        <v>1190967</v>
      </c>
      <c r="S285">
        <v>1239976</v>
      </c>
      <c r="T285">
        <v>1036936</v>
      </c>
    </row>
    <row r="286" spans="9:20" x14ac:dyDescent="0.25">
      <c r="I286" t="str">
        <f t="shared" si="383"/>
        <v>Namibia</v>
      </c>
      <c r="J286">
        <f t="shared" ref="J286" si="423">R287/R286</f>
        <v>0.19138077686419053</v>
      </c>
      <c r="K286">
        <f t="shared" ref="K286" si="424">S287/S286</f>
        <v>0.19203012237213682</v>
      </c>
      <c r="L286">
        <f t="shared" ref="L286" si="425">T287/T286</f>
        <v>0.19376947040498443</v>
      </c>
      <c r="N286" t="s">
        <v>122</v>
      </c>
      <c r="O286">
        <v>147</v>
      </c>
      <c r="P286" t="s">
        <v>657</v>
      </c>
      <c r="Q286" t="s">
        <v>658</v>
      </c>
      <c r="R286">
        <v>3527</v>
      </c>
      <c r="S286">
        <v>3187</v>
      </c>
      <c r="T286">
        <v>3210</v>
      </c>
    </row>
    <row r="287" spans="9:20" x14ac:dyDescent="0.25">
      <c r="I287" t="str">
        <f t="shared" si="383"/>
        <v>Namibia</v>
      </c>
      <c r="N287" t="s">
        <v>122</v>
      </c>
      <c r="O287">
        <v>147</v>
      </c>
      <c r="P287" t="s">
        <v>659</v>
      </c>
      <c r="Q287" t="s">
        <v>658</v>
      </c>
      <c r="R287">
        <v>675</v>
      </c>
      <c r="S287">
        <v>612</v>
      </c>
      <c r="T287">
        <v>622</v>
      </c>
    </row>
    <row r="288" spans="9:20" x14ac:dyDescent="0.25">
      <c r="I288" t="str">
        <f t="shared" si="383"/>
        <v>Nauru</v>
      </c>
      <c r="J288">
        <f t="shared" ref="J288" si="426">R289/R288</f>
        <v>1.0032786885245901</v>
      </c>
      <c r="K288">
        <f t="shared" ref="K288" si="427">S289/S288</f>
        <v>0.90705128205128205</v>
      </c>
      <c r="L288">
        <f t="shared" ref="L288" si="428">T289/T288</f>
        <v>1.21875</v>
      </c>
      <c r="N288" t="s">
        <v>240</v>
      </c>
      <c r="O288">
        <v>148</v>
      </c>
      <c r="P288" t="s">
        <v>657</v>
      </c>
      <c r="Q288" t="s">
        <v>658</v>
      </c>
      <c r="R288">
        <v>305</v>
      </c>
      <c r="S288">
        <v>312</v>
      </c>
      <c r="T288">
        <v>320</v>
      </c>
    </row>
    <row r="289" spans="9:20" x14ac:dyDescent="0.25">
      <c r="I289" t="str">
        <f t="shared" si="383"/>
        <v>Nauru</v>
      </c>
      <c r="N289" t="s">
        <v>240</v>
      </c>
      <c r="O289">
        <v>148</v>
      </c>
      <c r="P289" t="s">
        <v>659</v>
      </c>
      <c r="Q289" t="s">
        <v>658</v>
      </c>
      <c r="R289">
        <v>306</v>
      </c>
      <c r="S289">
        <v>283</v>
      </c>
      <c r="T289">
        <v>390</v>
      </c>
    </row>
    <row r="290" spans="9:20" x14ac:dyDescent="0.25">
      <c r="I290" t="str">
        <f t="shared" si="383"/>
        <v>Nepal</v>
      </c>
      <c r="J290">
        <f t="shared" ref="J290" si="429">R291/R290</f>
        <v>0.23830209442937691</v>
      </c>
      <c r="K290">
        <f t="shared" ref="K290" si="430">S291/S290</f>
        <v>0.23910056339931771</v>
      </c>
      <c r="L290">
        <f t="shared" ref="L290" si="431">T291/T290</f>
        <v>0.24041742564662807</v>
      </c>
      <c r="N290" t="s">
        <v>123</v>
      </c>
      <c r="O290">
        <v>149</v>
      </c>
      <c r="P290" t="s">
        <v>657</v>
      </c>
      <c r="Q290" t="s">
        <v>658</v>
      </c>
      <c r="R290">
        <v>397101</v>
      </c>
      <c r="S290">
        <v>399539</v>
      </c>
      <c r="T290">
        <v>437539</v>
      </c>
    </row>
    <row r="291" spans="9:20" x14ac:dyDescent="0.25">
      <c r="I291" t="str">
        <f t="shared" si="383"/>
        <v>Nepal</v>
      </c>
      <c r="N291" t="s">
        <v>123</v>
      </c>
      <c r="O291">
        <v>149</v>
      </c>
      <c r="P291" t="s">
        <v>659</v>
      </c>
      <c r="Q291" t="s">
        <v>658</v>
      </c>
      <c r="R291">
        <v>94630</v>
      </c>
      <c r="S291">
        <v>95530</v>
      </c>
      <c r="T291">
        <v>105192</v>
      </c>
    </row>
    <row r="292" spans="9:20" x14ac:dyDescent="0.25">
      <c r="I292" t="str">
        <f t="shared" si="383"/>
        <v>Netherlands</v>
      </c>
      <c r="J292">
        <f t="shared" ref="J292" si="432">R293/R292</f>
        <v>0.82269624573378841</v>
      </c>
      <c r="K292">
        <f t="shared" ref="K292" si="433">S293/S292</f>
        <v>1.0617533541628377</v>
      </c>
      <c r="L292">
        <f t="shared" ref="L292" si="434">T293/T292</f>
        <v>1.0993071593533488</v>
      </c>
      <c r="N292" t="s">
        <v>124</v>
      </c>
      <c r="O292">
        <v>150</v>
      </c>
      <c r="P292" t="s">
        <v>657</v>
      </c>
      <c r="Q292" t="s">
        <v>658</v>
      </c>
      <c r="R292">
        <v>5860</v>
      </c>
      <c r="S292">
        <v>5441</v>
      </c>
      <c r="T292">
        <v>4763</v>
      </c>
    </row>
    <row r="293" spans="9:20" x14ac:dyDescent="0.25">
      <c r="I293" t="str">
        <f t="shared" si="383"/>
        <v>Netherlands</v>
      </c>
      <c r="N293" t="s">
        <v>124</v>
      </c>
      <c r="O293">
        <v>150</v>
      </c>
      <c r="P293" t="s">
        <v>659</v>
      </c>
      <c r="Q293" t="s">
        <v>658</v>
      </c>
      <c r="R293">
        <v>4821</v>
      </c>
      <c r="S293">
        <v>5777</v>
      </c>
      <c r="T293">
        <v>5236</v>
      </c>
    </row>
    <row r="294" spans="9:20" x14ac:dyDescent="0.25">
      <c r="I294" t="str">
        <f t="shared" si="383"/>
        <v>Netherlands Antilles</v>
      </c>
      <c r="J294" t="e">
        <f t="shared" ref="J294" si="435">R295/R294</f>
        <v>#DIV/0!</v>
      </c>
      <c r="K294" t="e">
        <f t="shared" ref="K294" si="436">S295/S294</f>
        <v>#DIV/0!</v>
      </c>
      <c r="L294" t="e">
        <f t="shared" ref="L294" si="437">T295/T294</f>
        <v>#DIV/0!</v>
      </c>
      <c r="N294" t="s">
        <v>125</v>
      </c>
      <c r="O294">
        <v>151</v>
      </c>
      <c r="P294" t="s">
        <v>657</v>
      </c>
      <c r="Q294" t="s">
        <v>658</v>
      </c>
    </row>
    <row r="295" spans="9:20" x14ac:dyDescent="0.25">
      <c r="I295" t="str">
        <f t="shared" si="383"/>
        <v>Netherlands Antilles</v>
      </c>
      <c r="N295" t="s">
        <v>125</v>
      </c>
      <c r="O295">
        <v>151</v>
      </c>
      <c r="P295" t="s">
        <v>659</v>
      </c>
      <c r="Q295" t="s">
        <v>658</v>
      </c>
    </row>
    <row r="296" spans="9:20" x14ac:dyDescent="0.25">
      <c r="I296" t="str">
        <f t="shared" si="383"/>
        <v>New Caledonia</v>
      </c>
      <c r="J296">
        <f t="shared" ref="J296" si="438">R297/R296</f>
        <v>0.80745125348189417</v>
      </c>
      <c r="K296">
        <f t="shared" ref="K296" si="439">S297/S296</f>
        <v>0.73117546848381598</v>
      </c>
      <c r="L296">
        <f t="shared" ref="L296" si="440">T297/T296</f>
        <v>0.76206896551724135</v>
      </c>
      <c r="N296" t="s">
        <v>126</v>
      </c>
      <c r="O296">
        <v>153</v>
      </c>
      <c r="P296" t="s">
        <v>657</v>
      </c>
      <c r="Q296" t="s">
        <v>658</v>
      </c>
      <c r="R296">
        <v>2872</v>
      </c>
      <c r="S296">
        <v>2935</v>
      </c>
      <c r="T296">
        <v>2900</v>
      </c>
    </row>
    <row r="297" spans="9:20" x14ac:dyDescent="0.25">
      <c r="I297" t="str">
        <f t="shared" si="383"/>
        <v>New Caledonia</v>
      </c>
      <c r="N297" t="s">
        <v>126</v>
      </c>
      <c r="O297">
        <v>153</v>
      </c>
      <c r="P297" t="s">
        <v>659</v>
      </c>
      <c r="Q297" t="s">
        <v>658</v>
      </c>
      <c r="R297">
        <v>2319</v>
      </c>
      <c r="S297">
        <v>2146</v>
      </c>
      <c r="T297">
        <v>2210</v>
      </c>
    </row>
    <row r="298" spans="9:20" x14ac:dyDescent="0.25">
      <c r="I298" t="str">
        <f t="shared" si="383"/>
        <v>New Zealand</v>
      </c>
      <c r="J298">
        <f t="shared" ref="J298" si="441">R299/R298</f>
        <v>0.40060158599945311</v>
      </c>
      <c r="K298">
        <f t="shared" ref="K298" si="442">S299/S298</f>
        <v>0.59908883826879267</v>
      </c>
      <c r="L298">
        <f t="shared" ref="L298" si="443">T299/T298</f>
        <v>0.54868421052631577</v>
      </c>
      <c r="N298" t="s">
        <v>127</v>
      </c>
      <c r="O298">
        <v>156</v>
      </c>
      <c r="P298" t="s">
        <v>657</v>
      </c>
      <c r="Q298" t="s">
        <v>658</v>
      </c>
      <c r="R298">
        <v>3657</v>
      </c>
      <c r="S298">
        <v>3073</v>
      </c>
      <c r="T298">
        <v>3800</v>
      </c>
    </row>
    <row r="299" spans="9:20" x14ac:dyDescent="0.25">
      <c r="I299" t="str">
        <f t="shared" si="383"/>
        <v>New Zealand</v>
      </c>
      <c r="N299" t="s">
        <v>127</v>
      </c>
      <c r="O299">
        <v>156</v>
      </c>
      <c r="P299" t="s">
        <v>659</v>
      </c>
      <c r="Q299" t="s">
        <v>658</v>
      </c>
      <c r="R299">
        <v>1465</v>
      </c>
      <c r="S299">
        <v>1841</v>
      </c>
      <c r="T299">
        <v>2085</v>
      </c>
    </row>
    <row r="300" spans="9:20" x14ac:dyDescent="0.25">
      <c r="I300" t="str">
        <f t="shared" si="383"/>
        <v>Nicaragua</v>
      </c>
      <c r="J300">
        <f t="shared" ref="J300" si="444">R301/R300</f>
        <v>1.3511756242373467</v>
      </c>
      <c r="K300">
        <f t="shared" ref="K300" si="445">S301/S300</f>
        <v>1.4097438967035787</v>
      </c>
      <c r="L300">
        <f t="shared" ref="L300" si="446">T301/T300</f>
        <v>1.4883658064918592</v>
      </c>
      <c r="N300" t="s">
        <v>128</v>
      </c>
      <c r="O300">
        <v>157</v>
      </c>
      <c r="P300" t="s">
        <v>657</v>
      </c>
      <c r="Q300" t="s">
        <v>658</v>
      </c>
      <c r="R300">
        <v>54907</v>
      </c>
      <c r="S300">
        <v>46778</v>
      </c>
      <c r="T300">
        <v>48091</v>
      </c>
    </row>
    <row r="301" spans="9:20" x14ac:dyDescent="0.25">
      <c r="I301" t="str">
        <f t="shared" si="383"/>
        <v>Nicaragua</v>
      </c>
      <c r="N301" t="s">
        <v>128</v>
      </c>
      <c r="O301">
        <v>157</v>
      </c>
      <c r="P301" t="s">
        <v>659</v>
      </c>
      <c r="Q301" t="s">
        <v>658</v>
      </c>
      <c r="R301">
        <v>74189</v>
      </c>
      <c r="S301">
        <v>65945</v>
      </c>
      <c r="T301">
        <v>71577</v>
      </c>
    </row>
    <row r="302" spans="9:20" x14ac:dyDescent="0.25">
      <c r="I302" t="str">
        <f t="shared" si="383"/>
        <v>Niger</v>
      </c>
      <c r="J302">
        <f t="shared" ref="J302" si="447">R303/R302</f>
        <v>0.15036267805049369</v>
      </c>
      <c r="K302">
        <f t="shared" ref="K302" si="448">S303/S302</f>
        <v>0.14759211355198434</v>
      </c>
      <c r="L302">
        <f t="shared" ref="L302" si="449">T303/T302</f>
        <v>0.16365905213028753</v>
      </c>
      <c r="N302" t="s">
        <v>129</v>
      </c>
      <c r="O302">
        <v>158</v>
      </c>
      <c r="P302" t="s">
        <v>657</v>
      </c>
      <c r="Q302" t="s">
        <v>658</v>
      </c>
      <c r="R302">
        <v>771621</v>
      </c>
      <c r="S302">
        <v>746090</v>
      </c>
      <c r="T302">
        <v>981675</v>
      </c>
    </row>
    <row r="303" spans="9:20" x14ac:dyDescent="0.25">
      <c r="I303" t="str">
        <f t="shared" si="383"/>
        <v>Niger</v>
      </c>
      <c r="N303" t="s">
        <v>129</v>
      </c>
      <c r="O303">
        <v>158</v>
      </c>
      <c r="P303" t="s">
        <v>659</v>
      </c>
      <c r="Q303" t="s">
        <v>658</v>
      </c>
      <c r="R303">
        <v>116023</v>
      </c>
      <c r="S303">
        <v>110117</v>
      </c>
      <c r="T303">
        <v>160660</v>
      </c>
    </row>
    <row r="304" spans="9:20" x14ac:dyDescent="0.25">
      <c r="I304" t="str">
        <f t="shared" si="383"/>
        <v>Nigeria</v>
      </c>
      <c r="J304">
        <f>R305/R304</f>
        <v>0.41369306445408033</v>
      </c>
      <c r="K304">
        <f t="shared" ref="K304" si="450">S305/S304</f>
        <v>0.4206017001679655</v>
      </c>
      <c r="L304">
        <f t="shared" ref="L304" si="451">T305/T304</f>
        <v>0.36151808573156963</v>
      </c>
      <c r="N304" t="s">
        <v>130</v>
      </c>
      <c r="O304">
        <v>159</v>
      </c>
      <c r="P304" t="s">
        <v>657</v>
      </c>
      <c r="Q304" t="s">
        <v>658</v>
      </c>
      <c r="R304">
        <v>7910019</v>
      </c>
      <c r="S304">
        <v>7897455</v>
      </c>
      <c r="T304">
        <v>7647078</v>
      </c>
    </row>
    <row r="305" spans="9:20" x14ac:dyDescent="0.25">
      <c r="I305" t="str">
        <f t="shared" si="383"/>
        <v>Nigeria</v>
      </c>
      <c r="N305" t="s">
        <v>130</v>
      </c>
      <c r="O305">
        <v>159</v>
      </c>
      <c r="P305" t="s">
        <v>659</v>
      </c>
      <c r="Q305" t="s">
        <v>658</v>
      </c>
      <c r="R305">
        <v>3272320</v>
      </c>
      <c r="S305">
        <v>3321683</v>
      </c>
      <c r="T305">
        <v>2764557</v>
      </c>
    </row>
    <row r="306" spans="9:20" x14ac:dyDescent="0.25">
      <c r="I306" t="str">
        <f t="shared" si="383"/>
        <v>Niue</v>
      </c>
      <c r="J306">
        <f t="shared" ref="J306" si="452">R307/R306</f>
        <v>0.11296812132466728</v>
      </c>
      <c r="K306">
        <f t="shared" ref="K306" si="453">S307/S306</f>
        <v>0.10236220472440945</v>
      </c>
      <c r="L306">
        <f t="shared" ref="L306" si="454">T307/T306</f>
        <v>0.1376470588235294</v>
      </c>
      <c r="N306" t="s">
        <v>241</v>
      </c>
      <c r="O306">
        <v>160</v>
      </c>
      <c r="P306" t="s">
        <v>657</v>
      </c>
      <c r="Q306" t="s">
        <v>658</v>
      </c>
      <c r="R306">
        <v>3231</v>
      </c>
      <c r="S306">
        <v>3302</v>
      </c>
      <c r="T306">
        <v>3400</v>
      </c>
    </row>
    <row r="307" spans="9:20" x14ac:dyDescent="0.25">
      <c r="I307" t="str">
        <f t="shared" si="383"/>
        <v>Niue</v>
      </c>
      <c r="N307" t="s">
        <v>241</v>
      </c>
      <c r="O307">
        <v>160</v>
      </c>
      <c r="P307" t="s">
        <v>659</v>
      </c>
      <c r="Q307" t="s">
        <v>658</v>
      </c>
      <c r="R307">
        <v>365</v>
      </c>
      <c r="S307">
        <v>338</v>
      </c>
      <c r="T307">
        <v>468</v>
      </c>
    </row>
    <row r="308" spans="9:20" x14ac:dyDescent="0.25">
      <c r="I308" t="str">
        <f t="shared" si="383"/>
        <v>Norfolk Island</v>
      </c>
      <c r="J308" t="e">
        <f t="shared" ref="J308" si="455">R309/R308</f>
        <v>#DIV/0!</v>
      </c>
      <c r="K308" t="e">
        <f t="shared" ref="K308" si="456">S309/S308</f>
        <v>#DIV/0!</v>
      </c>
      <c r="L308" t="e">
        <f t="shared" ref="L308" si="457">T309/T308</f>
        <v>#DIV/0!</v>
      </c>
      <c r="N308" t="s">
        <v>242</v>
      </c>
      <c r="O308">
        <v>161</v>
      </c>
      <c r="P308" t="s">
        <v>657</v>
      </c>
      <c r="Q308" t="s">
        <v>658</v>
      </c>
    </row>
    <row r="309" spans="9:20" x14ac:dyDescent="0.25">
      <c r="I309" t="str">
        <f t="shared" si="383"/>
        <v>Norfolk Island</v>
      </c>
      <c r="N309" t="s">
        <v>242</v>
      </c>
      <c r="O309">
        <v>161</v>
      </c>
      <c r="P309" t="s">
        <v>659</v>
      </c>
      <c r="Q309" t="s">
        <v>658</v>
      </c>
    </row>
    <row r="310" spans="9:20" x14ac:dyDescent="0.25">
      <c r="I310" t="str">
        <f t="shared" si="383"/>
        <v>Northern Mariana Islands</v>
      </c>
      <c r="J310" t="e">
        <f t="shared" ref="J310" si="458">R311/R310</f>
        <v>#DIV/0!</v>
      </c>
      <c r="K310" t="e">
        <f t="shared" ref="K310" si="459">S311/S310</f>
        <v>#DIV/0!</v>
      </c>
      <c r="L310" t="e">
        <f t="shared" ref="L310" si="460">T311/T310</f>
        <v>#DIV/0!</v>
      </c>
      <c r="N310" t="s">
        <v>243</v>
      </c>
      <c r="O310">
        <v>163</v>
      </c>
      <c r="P310" t="s">
        <v>657</v>
      </c>
      <c r="Q310" t="s">
        <v>658</v>
      </c>
    </row>
    <row r="311" spans="9:20" x14ac:dyDescent="0.25">
      <c r="I311" t="str">
        <f t="shared" si="383"/>
        <v>Northern Mariana Islands</v>
      </c>
      <c r="N311" t="s">
        <v>243</v>
      </c>
      <c r="O311">
        <v>163</v>
      </c>
      <c r="P311" t="s">
        <v>659</v>
      </c>
      <c r="Q311" t="s">
        <v>658</v>
      </c>
    </row>
    <row r="312" spans="9:20" x14ac:dyDescent="0.25">
      <c r="I312" t="str">
        <f t="shared" si="383"/>
        <v>Norway</v>
      </c>
      <c r="J312">
        <f t="shared" ref="J312" si="461">R313/R312</f>
        <v>0.77385159010600701</v>
      </c>
      <c r="K312">
        <f t="shared" ref="K312" si="462">S313/S312</f>
        <v>0.60310113399676002</v>
      </c>
      <c r="L312">
        <f t="shared" ref="L312" si="463">T313/T312</f>
        <v>0.7044152342433434</v>
      </c>
      <c r="N312" t="s">
        <v>131</v>
      </c>
      <c r="O312">
        <v>162</v>
      </c>
      <c r="P312" t="s">
        <v>657</v>
      </c>
      <c r="Q312" t="s">
        <v>658</v>
      </c>
      <c r="R312">
        <v>4811</v>
      </c>
      <c r="S312">
        <v>4321</v>
      </c>
      <c r="T312">
        <v>5934</v>
      </c>
    </row>
    <row r="313" spans="9:20" x14ac:dyDescent="0.25">
      <c r="I313" t="str">
        <f t="shared" si="383"/>
        <v>Norway</v>
      </c>
      <c r="N313" t="s">
        <v>131</v>
      </c>
      <c r="O313">
        <v>162</v>
      </c>
      <c r="P313" t="s">
        <v>659</v>
      </c>
      <c r="Q313" t="s">
        <v>658</v>
      </c>
      <c r="R313">
        <v>3723</v>
      </c>
      <c r="S313">
        <v>2606</v>
      </c>
      <c r="T313">
        <v>4180</v>
      </c>
    </row>
    <row r="314" spans="9:20" x14ac:dyDescent="0.25">
      <c r="I314" t="str">
        <f t="shared" si="383"/>
        <v>Occupied Palestinian Territory</v>
      </c>
      <c r="J314">
        <f t="shared" ref="J314" si="464">R315/R314</f>
        <v>0.21973188102220359</v>
      </c>
      <c r="K314">
        <f t="shared" ref="K314" si="465">S315/S314</f>
        <v>0.20404212066128147</v>
      </c>
      <c r="L314">
        <f t="shared" ref="L314" si="466">T315/T314</f>
        <v>0.2120228129886855</v>
      </c>
      <c r="N314" t="s">
        <v>132</v>
      </c>
      <c r="O314">
        <v>299</v>
      </c>
      <c r="P314" t="s">
        <v>657</v>
      </c>
      <c r="Q314" t="s">
        <v>658</v>
      </c>
      <c r="R314">
        <v>90706</v>
      </c>
      <c r="S314">
        <v>92971</v>
      </c>
      <c r="T314">
        <v>108710</v>
      </c>
    </row>
    <row r="315" spans="9:20" x14ac:dyDescent="0.25">
      <c r="I315" t="str">
        <f t="shared" si="383"/>
        <v>Occupied Palestinian Territory</v>
      </c>
      <c r="N315" t="s">
        <v>132</v>
      </c>
      <c r="O315">
        <v>299</v>
      </c>
      <c r="P315" t="s">
        <v>659</v>
      </c>
      <c r="Q315" t="s">
        <v>658</v>
      </c>
      <c r="R315">
        <v>19931</v>
      </c>
      <c r="S315">
        <v>18970</v>
      </c>
      <c r="T315">
        <v>23049</v>
      </c>
    </row>
    <row r="316" spans="9:20" x14ac:dyDescent="0.25">
      <c r="I316" t="str">
        <f t="shared" si="383"/>
        <v>Oman</v>
      </c>
      <c r="J316" t="e">
        <f t="shared" ref="J316" si="467">R317/R316</f>
        <v>#DIV/0!</v>
      </c>
      <c r="K316" t="e">
        <f t="shared" ref="K316" si="468">S317/S316</f>
        <v>#DIV/0!</v>
      </c>
      <c r="L316" t="e">
        <f t="shared" ref="L316" si="469">T317/T316</f>
        <v>#DIV/0!</v>
      </c>
      <c r="N316" t="s">
        <v>244</v>
      </c>
      <c r="O316">
        <v>221</v>
      </c>
      <c r="P316" t="s">
        <v>657</v>
      </c>
      <c r="Q316" t="s">
        <v>658</v>
      </c>
    </row>
    <row r="317" spans="9:20" x14ac:dyDescent="0.25">
      <c r="I317" t="str">
        <f t="shared" si="383"/>
        <v>Oman</v>
      </c>
      <c r="N317" t="s">
        <v>244</v>
      </c>
      <c r="O317">
        <v>221</v>
      </c>
      <c r="P317" t="s">
        <v>659</v>
      </c>
      <c r="Q317" t="s">
        <v>658</v>
      </c>
    </row>
    <row r="318" spans="9:20" x14ac:dyDescent="0.25">
      <c r="I318" t="str">
        <f t="shared" si="383"/>
        <v>Pacific Islands Trust Territory</v>
      </c>
      <c r="J318" t="e">
        <f t="shared" ref="J318" si="470">R319/R318</f>
        <v>#DIV/0!</v>
      </c>
      <c r="K318" t="e">
        <f t="shared" ref="K318" si="471">S319/S318</f>
        <v>#DIV/0!</v>
      </c>
      <c r="L318" t="e">
        <f t="shared" ref="L318" si="472">T319/T318</f>
        <v>#DIV/0!</v>
      </c>
      <c r="N318" t="s">
        <v>245</v>
      </c>
      <c r="O318">
        <v>164</v>
      </c>
      <c r="P318" t="s">
        <v>657</v>
      </c>
      <c r="Q318" t="s">
        <v>658</v>
      </c>
    </row>
    <row r="319" spans="9:20" x14ac:dyDescent="0.25">
      <c r="I319" t="str">
        <f t="shared" si="383"/>
        <v>Pacific Islands Trust Territory</v>
      </c>
      <c r="N319" t="s">
        <v>245</v>
      </c>
      <c r="O319">
        <v>164</v>
      </c>
      <c r="P319" t="s">
        <v>659</v>
      </c>
      <c r="Q319" t="s">
        <v>658</v>
      </c>
    </row>
    <row r="320" spans="9:20" x14ac:dyDescent="0.25">
      <c r="I320" t="str">
        <f t="shared" si="383"/>
        <v>Pakistan</v>
      </c>
      <c r="J320">
        <f t="shared" ref="J320" si="473">R321/R320</f>
        <v>0.28478807365466258</v>
      </c>
      <c r="K320">
        <f t="shared" ref="K320" si="474">S321/S320</f>
        <v>0.26534431935589708</v>
      </c>
      <c r="L320">
        <f t="shared" ref="L320" si="475">T321/T320</f>
        <v>0.26935555898892455</v>
      </c>
      <c r="N320" t="s">
        <v>133</v>
      </c>
      <c r="O320">
        <v>165</v>
      </c>
      <c r="P320" t="s">
        <v>657</v>
      </c>
      <c r="Q320" t="s">
        <v>658</v>
      </c>
      <c r="R320">
        <v>3649735</v>
      </c>
      <c r="S320">
        <v>3846342</v>
      </c>
      <c r="T320">
        <v>3307409</v>
      </c>
    </row>
    <row r="321" spans="9:20" x14ac:dyDescent="0.25">
      <c r="I321" t="str">
        <f t="shared" si="383"/>
        <v>Pakistan</v>
      </c>
      <c r="N321" t="s">
        <v>133</v>
      </c>
      <c r="O321">
        <v>165</v>
      </c>
      <c r="P321" t="s">
        <v>659</v>
      </c>
      <c r="Q321" t="s">
        <v>658</v>
      </c>
      <c r="R321">
        <v>1039401</v>
      </c>
      <c r="S321">
        <v>1020605</v>
      </c>
      <c r="T321">
        <v>890869</v>
      </c>
    </row>
    <row r="322" spans="9:20" x14ac:dyDescent="0.25">
      <c r="I322" t="str">
        <f t="shared" si="383"/>
        <v>Palau</v>
      </c>
      <c r="J322" t="e">
        <f t="shared" ref="J322" si="476">R323/R322</f>
        <v>#DIV/0!</v>
      </c>
      <c r="K322" t="e">
        <f t="shared" ref="K322" si="477">S323/S322</f>
        <v>#DIV/0!</v>
      </c>
      <c r="L322" t="e">
        <f t="shared" ref="L322" si="478">T323/T322</f>
        <v>#DIV/0!</v>
      </c>
      <c r="N322" t="s">
        <v>246</v>
      </c>
      <c r="O322">
        <v>180</v>
      </c>
      <c r="P322" t="s">
        <v>657</v>
      </c>
      <c r="Q322" t="s">
        <v>658</v>
      </c>
    </row>
    <row r="323" spans="9:20" x14ac:dyDescent="0.25">
      <c r="I323" t="str">
        <f t="shared" si="383"/>
        <v>Palau</v>
      </c>
      <c r="N323" t="s">
        <v>246</v>
      </c>
      <c r="O323">
        <v>180</v>
      </c>
      <c r="P323" t="s">
        <v>659</v>
      </c>
      <c r="Q323" t="s">
        <v>658</v>
      </c>
    </row>
    <row r="324" spans="9:20" x14ac:dyDescent="0.25">
      <c r="I324" t="str">
        <f t="shared" ref="I324:I387" si="479">N324</f>
        <v>Panama</v>
      </c>
      <c r="J324">
        <f t="shared" ref="J324" si="480">R325/R324</f>
        <v>1.2955959397511461</v>
      </c>
      <c r="K324">
        <f t="shared" ref="K324" si="481">S325/S324</f>
        <v>1.5194380921267561</v>
      </c>
      <c r="L324">
        <f t="shared" ref="L324" si="482">T325/T324</f>
        <v>1.5478297161936561</v>
      </c>
      <c r="N324" t="s">
        <v>134</v>
      </c>
      <c r="O324">
        <v>166</v>
      </c>
      <c r="P324" t="s">
        <v>657</v>
      </c>
      <c r="Q324" t="s">
        <v>658</v>
      </c>
      <c r="R324">
        <v>12216</v>
      </c>
      <c r="S324">
        <v>12244</v>
      </c>
      <c r="T324">
        <v>11980</v>
      </c>
    </row>
    <row r="325" spans="9:20" x14ac:dyDescent="0.25">
      <c r="I325" t="str">
        <f t="shared" si="479"/>
        <v>Panama</v>
      </c>
      <c r="N325" t="s">
        <v>134</v>
      </c>
      <c r="O325">
        <v>166</v>
      </c>
      <c r="P325" t="s">
        <v>659</v>
      </c>
      <c r="Q325" t="s">
        <v>658</v>
      </c>
      <c r="R325">
        <v>15827</v>
      </c>
      <c r="S325">
        <v>18604</v>
      </c>
      <c r="T325">
        <v>18543</v>
      </c>
    </row>
    <row r="326" spans="9:20" x14ac:dyDescent="0.25">
      <c r="I326" t="str">
        <f t="shared" si="479"/>
        <v>Papua New Guinea</v>
      </c>
      <c r="J326">
        <f t="shared" ref="J326" si="483">R327/R326</f>
        <v>1.9136389529446527</v>
      </c>
      <c r="K326">
        <f t="shared" ref="K326" si="484">S327/S326</f>
        <v>2.0342155577162671</v>
      </c>
      <c r="L326">
        <f t="shared" ref="L326" si="485">T327/T326</f>
        <v>1.9808992065824274</v>
      </c>
      <c r="N326" t="s">
        <v>247</v>
      </c>
      <c r="O326">
        <v>168</v>
      </c>
      <c r="P326" t="s">
        <v>657</v>
      </c>
      <c r="Q326" t="s">
        <v>658</v>
      </c>
      <c r="R326">
        <v>328273</v>
      </c>
      <c r="S326">
        <v>336309</v>
      </c>
      <c r="T326">
        <v>340300</v>
      </c>
    </row>
    <row r="327" spans="9:20" x14ac:dyDescent="0.25">
      <c r="I327" t="str">
        <f t="shared" si="479"/>
        <v>Papua New Guinea</v>
      </c>
      <c r="N327" t="s">
        <v>247</v>
      </c>
      <c r="O327">
        <v>168</v>
      </c>
      <c r="P327" t="s">
        <v>659</v>
      </c>
      <c r="Q327" t="s">
        <v>658</v>
      </c>
      <c r="R327">
        <v>628196</v>
      </c>
      <c r="S327">
        <v>684125</v>
      </c>
      <c r="T327">
        <v>674100</v>
      </c>
    </row>
    <row r="328" spans="9:20" x14ac:dyDescent="0.25">
      <c r="I328" t="str">
        <f t="shared" si="479"/>
        <v>Paraguay</v>
      </c>
      <c r="J328">
        <f t="shared" ref="J328" si="486">R329/R328</f>
        <v>0.46312227897594055</v>
      </c>
      <c r="K328">
        <f t="shared" ref="K328" si="487">S329/S328</f>
        <v>0.28459578979170874</v>
      </c>
      <c r="L328">
        <f t="shared" ref="L328" si="488">T329/T328</f>
        <v>0.50399504986915256</v>
      </c>
      <c r="N328" t="s">
        <v>135</v>
      </c>
      <c r="O328">
        <v>169</v>
      </c>
      <c r="P328" t="s">
        <v>657</v>
      </c>
      <c r="Q328" t="s">
        <v>658</v>
      </c>
      <c r="R328">
        <v>2792377</v>
      </c>
      <c r="S328">
        <v>2992156</v>
      </c>
      <c r="T328">
        <v>3044768</v>
      </c>
    </row>
    <row r="329" spans="9:20" x14ac:dyDescent="0.25">
      <c r="I329" t="str">
        <f t="shared" si="479"/>
        <v>Paraguay</v>
      </c>
      <c r="N329" t="s">
        <v>135</v>
      </c>
      <c r="O329">
        <v>169</v>
      </c>
      <c r="P329" t="s">
        <v>659</v>
      </c>
      <c r="Q329" t="s">
        <v>658</v>
      </c>
      <c r="R329">
        <v>1293212</v>
      </c>
      <c r="S329">
        <v>851555</v>
      </c>
      <c r="T329">
        <v>1534548</v>
      </c>
    </row>
    <row r="330" spans="9:20" x14ac:dyDescent="0.25">
      <c r="I330" t="str">
        <f t="shared" si="479"/>
        <v>Peru</v>
      </c>
      <c r="J330">
        <f t="shared" ref="J330" si="489">R331/R330</f>
        <v>0.73571791504088813</v>
      </c>
      <c r="K330">
        <f t="shared" ref="K330" si="490">S331/S330</f>
        <v>0.95890841939675808</v>
      </c>
      <c r="L330">
        <f t="shared" ref="L330" si="491">T331/T330</f>
        <v>1.2255222350378059</v>
      </c>
      <c r="N330" t="s">
        <v>136</v>
      </c>
      <c r="O330">
        <v>170</v>
      </c>
      <c r="P330" t="s">
        <v>657</v>
      </c>
      <c r="Q330" t="s">
        <v>658</v>
      </c>
      <c r="R330">
        <v>104309</v>
      </c>
      <c r="S330">
        <v>73105</v>
      </c>
      <c r="T330">
        <v>62424</v>
      </c>
    </row>
    <row r="331" spans="9:20" x14ac:dyDescent="0.25">
      <c r="I331" t="str">
        <f t="shared" si="479"/>
        <v>Peru</v>
      </c>
      <c r="N331" t="s">
        <v>136</v>
      </c>
      <c r="O331">
        <v>170</v>
      </c>
      <c r="P331" t="s">
        <v>659</v>
      </c>
      <c r="Q331" t="s">
        <v>658</v>
      </c>
      <c r="R331">
        <v>76742</v>
      </c>
      <c r="S331">
        <v>70101</v>
      </c>
      <c r="T331">
        <v>76502</v>
      </c>
    </row>
    <row r="332" spans="9:20" x14ac:dyDescent="0.25">
      <c r="I332" t="str">
        <f t="shared" si="479"/>
        <v>Philippines</v>
      </c>
      <c r="J332">
        <f t="shared" ref="J332" si="492">R333/R332</f>
        <v>0.60519142206963483</v>
      </c>
      <c r="K332">
        <f t="shared" ref="K332" si="493">S333/S332</f>
        <v>0.61647818553651557</v>
      </c>
      <c r="L332">
        <f t="shared" ref="L332" si="494">T333/T332</f>
        <v>0.60141529292463369</v>
      </c>
      <c r="N332" t="s">
        <v>137</v>
      </c>
      <c r="O332">
        <v>171</v>
      </c>
      <c r="P332" t="s">
        <v>657</v>
      </c>
      <c r="Q332" t="s">
        <v>658</v>
      </c>
      <c r="R332">
        <v>3464099</v>
      </c>
      <c r="S332">
        <v>3488855</v>
      </c>
      <c r="T332">
        <v>3551067</v>
      </c>
    </row>
    <row r="333" spans="9:20" x14ac:dyDescent="0.25">
      <c r="I333" t="str">
        <f t="shared" si="479"/>
        <v>Philippines</v>
      </c>
      <c r="N333" t="s">
        <v>137</v>
      </c>
      <c r="O333">
        <v>171</v>
      </c>
      <c r="P333" t="s">
        <v>659</v>
      </c>
      <c r="Q333" t="s">
        <v>658</v>
      </c>
      <c r="R333">
        <v>2096443</v>
      </c>
      <c r="S333">
        <v>2150803</v>
      </c>
      <c r="T333">
        <v>2135666</v>
      </c>
    </row>
    <row r="334" spans="9:20" x14ac:dyDescent="0.25">
      <c r="I334" t="str">
        <f t="shared" si="479"/>
        <v>Pitcairn Islands</v>
      </c>
      <c r="J334" t="e">
        <f t="shared" ref="J334" si="495">R335/R334</f>
        <v>#DIV/0!</v>
      </c>
      <c r="K334" t="e">
        <f t="shared" ref="K334" si="496">S335/S334</f>
        <v>#DIV/0!</v>
      </c>
      <c r="L334" t="e">
        <f t="shared" ref="L334" si="497">T335/T334</f>
        <v>#DIV/0!</v>
      </c>
      <c r="N334" t="s">
        <v>248</v>
      </c>
      <c r="O334">
        <v>172</v>
      </c>
      <c r="P334" t="s">
        <v>657</v>
      </c>
      <c r="Q334" t="s">
        <v>658</v>
      </c>
    </row>
    <row r="335" spans="9:20" x14ac:dyDescent="0.25">
      <c r="I335" t="str">
        <f t="shared" si="479"/>
        <v>Pitcairn Islands</v>
      </c>
      <c r="N335" t="s">
        <v>248</v>
      </c>
      <c r="O335">
        <v>172</v>
      </c>
      <c r="P335" t="s">
        <v>659</v>
      </c>
      <c r="Q335" t="s">
        <v>658</v>
      </c>
    </row>
    <row r="336" spans="9:20" x14ac:dyDescent="0.25">
      <c r="I336" t="str">
        <f t="shared" si="479"/>
        <v>Poland</v>
      </c>
      <c r="J336">
        <f t="shared" ref="J336" si="498">R337/R336</f>
        <v>0.99762862315937895</v>
      </c>
      <c r="K336">
        <f t="shared" ref="K336" si="499">S337/S336</f>
        <v>1.1238291734589569</v>
      </c>
      <c r="L336">
        <f t="shared" ref="L336" si="500">T337/T336</f>
        <v>0.98841942234313562</v>
      </c>
      <c r="N336" t="s">
        <v>138</v>
      </c>
      <c r="O336">
        <v>173</v>
      </c>
      <c r="P336" t="s">
        <v>657</v>
      </c>
      <c r="Q336" t="s">
        <v>658</v>
      </c>
      <c r="R336">
        <v>811343</v>
      </c>
      <c r="S336">
        <v>852069</v>
      </c>
      <c r="T336">
        <v>809027</v>
      </c>
    </row>
    <row r="337" spans="9:20" x14ac:dyDescent="0.25">
      <c r="I337" t="str">
        <f t="shared" si="479"/>
        <v>Poland</v>
      </c>
      <c r="N337" t="s">
        <v>138</v>
      </c>
      <c r="O337">
        <v>173</v>
      </c>
      <c r="P337" t="s">
        <v>659</v>
      </c>
      <c r="Q337" t="s">
        <v>658</v>
      </c>
      <c r="R337">
        <v>809419</v>
      </c>
      <c r="S337">
        <v>957580</v>
      </c>
      <c r="T337">
        <v>799658</v>
      </c>
    </row>
    <row r="338" spans="9:20" x14ac:dyDescent="0.25">
      <c r="I338" t="str">
        <f t="shared" si="479"/>
        <v>Portugal</v>
      </c>
      <c r="J338">
        <f t="shared" ref="J338" si="501">R339/R338</f>
        <v>0.21905384890710045</v>
      </c>
      <c r="K338">
        <f t="shared" ref="K338" si="502">S339/S338</f>
        <v>0.28607682039001969</v>
      </c>
      <c r="L338">
        <f t="shared" ref="L338" si="503">T339/T338</f>
        <v>0.23472616479315697</v>
      </c>
      <c r="N338" t="s">
        <v>139</v>
      </c>
      <c r="O338">
        <v>174</v>
      </c>
      <c r="P338" t="s">
        <v>657</v>
      </c>
      <c r="Q338" t="s">
        <v>658</v>
      </c>
      <c r="R338">
        <v>405115</v>
      </c>
      <c r="S338">
        <v>363315</v>
      </c>
      <c r="T338">
        <v>264210</v>
      </c>
    </row>
    <row r="339" spans="9:20" x14ac:dyDescent="0.25">
      <c r="I339" t="str">
        <f t="shared" si="479"/>
        <v>Portugal</v>
      </c>
      <c r="N339" t="s">
        <v>139</v>
      </c>
      <c r="O339">
        <v>174</v>
      </c>
      <c r="P339" t="s">
        <v>659</v>
      </c>
      <c r="Q339" t="s">
        <v>658</v>
      </c>
      <c r="R339">
        <v>88742</v>
      </c>
      <c r="S339">
        <v>103936</v>
      </c>
      <c r="T339">
        <v>62017</v>
      </c>
    </row>
    <row r="340" spans="9:20" x14ac:dyDescent="0.25">
      <c r="I340" t="str">
        <f t="shared" si="479"/>
        <v>Puerto Rico</v>
      </c>
      <c r="J340">
        <f t="shared" ref="J340" si="504">R341/R340</f>
        <v>1.6804123711340206</v>
      </c>
      <c r="K340">
        <f t="shared" ref="K340" si="505">S341/S340</f>
        <v>1.5529411764705883</v>
      </c>
      <c r="L340">
        <f t="shared" ref="L340" si="506">T341/T340</f>
        <v>1.5529411764705883</v>
      </c>
      <c r="N340" t="s">
        <v>249</v>
      </c>
      <c r="O340">
        <v>177</v>
      </c>
      <c r="P340" t="s">
        <v>657</v>
      </c>
      <c r="Q340" t="s">
        <v>658</v>
      </c>
      <c r="R340">
        <v>291</v>
      </c>
      <c r="S340">
        <v>255</v>
      </c>
      <c r="T340">
        <v>255</v>
      </c>
    </row>
    <row r="341" spans="9:20" x14ac:dyDescent="0.25">
      <c r="I341" t="str">
        <f t="shared" si="479"/>
        <v>Puerto Rico</v>
      </c>
      <c r="N341" t="s">
        <v>249</v>
      </c>
      <c r="O341">
        <v>177</v>
      </c>
      <c r="P341" t="s">
        <v>659</v>
      </c>
      <c r="Q341" t="s">
        <v>658</v>
      </c>
      <c r="R341">
        <v>489</v>
      </c>
      <c r="S341">
        <v>396</v>
      </c>
      <c r="T341">
        <v>396</v>
      </c>
    </row>
    <row r="342" spans="9:20" x14ac:dyDescent="0.25">
      <c r="I342" t="str">
        <f t="shared" si="479"/>
        <v>Qatar</v>
      </c>
      <c r="J342" t="e">
        <f t="shared" ref="J342" si="507">R343/R342</f>
        <v>#DIV/0!</v>
      </c>
      <c r="K342" t="e">
        <f t="shared" ref="K342" si="508">S343/S342</f>
        <v>#DIV/0!</v>
      </c>
      <c r="L342" t="e">
        <f t="shared" ref="L342" si="509">T343/T342</f>
        <v>#DIV/0!</v>
      </c>
      <c r="N342" t="s">
        <v>250</v>
      </c>
      <c r="O342">
        <v>179</v>
      </c>
      <c r="P342" t="s">
        <v>657</v>
      </c>
      <c r="Q342" t="s">
        <v>658</v>
      </c>
    </row>
    <row r="343" spans="9:20" x14ac:dyDescent="0.25">
      <c r="I343" t="str">
        <f t="shared" si="479"/>
        <v>Qatar</v>
      </c>
      <c r="N343" t="s">
        <v>250</v>
      </c>
      <c r="O343">
        <v>179</v>
      </c>
      <c r="P343" t="s">
        <v>659</v>
      </c>
      <c r="Q343" t="s">
        <v>658</v>
      </c>
    </row>
    <row r="344" spans="9:20" x14ac:dyDescent="0.25">
      <c r="I344" t="str">
        <f t="shared" si="479"/>
        <v>Republic of Korea</v>
      </c>
      <c r="J344">
        <f t="shared" ref="J344" si="510">R345/R344</f>
        <v>0.31224761482138896</v>
      </c>
      <c r="K344">
        <f t="shared" ref="K344" si="511">S345/S344</f>
        <v>0.30469935390116898</v>
      </c>
      <c r="L344">
        <f t="shared" ref="L344" si="512">T345/T344</f>
        <v>0.28333321328502592</v>
      </c>
      <c r="N344" t="s">
        <v>140</v>
      </c>
      <c r="O344">
        <v>117</v>
      </c>
      <c r="P344" t="s">
        <v>657</v>
      </c>
      <c r="Q344" t="s">
        <v>658</v>
      </c>
      <c r="R344">
        <v>135210</v>
      </c>
      <c r="S344">
        <v>140381</v>
      </c>
      <c r="T344">
        <v>138833</v>
      </c>
    </row>
    <row r="345" spans="9:20" x14ac:dyDescent="0.25">
      <c r="I345" t="str">
        <f t="shared" si="479"/>
        <v>Republic of Korea</v>
      </c>
      <c r="N345" t="s">
        <v>140</v>
      </c>
      <c r="O345">
        <v>117</v>
      </c>
      <c r="P345" t="s">
        <v>659</v>
      </c>
      <c r="Q345" t="s">
        <v>658</v>
      </c>
      <c r="R345">
        <v>42219</v>
      </c>
      <c r="S345">
        <v>42774</v>
      </c>
      <c r="T345">
        <v>39336</v>
      </c>
    </row>
    <row r="346" spans="9:20" x14ac:dyDescent="0.25">
      <c r="I346" t="str">
        <f t="shared" si="479"/>
        <v>Republic of Moldova</v>
      </c>
      <c r="J346">
        <f t="shared" ref="J346" si="513">R347/R346</f>
        <v>0.55385458053789238</v>
      </c>
      <c r="K346">
        <f t="shared" ref="K346" si="514">S347/S346</f>
        <v>0.45447462421786972</v>
      </c>
      <c r="L346">
        <f t="shared" ref="L346" si="515">T347/T346</f>
        <v>0.54228381538741666</v>
      </c>
      <c r="N346" t="s">
        <v>141</v>
      </c>
      <c r="O346">
        <v>146</v>
      </c>
      <c r="P346" t="s">
        <v>657</v>
      </c>
      <c r="Q346" t="s">
        <v>658</v>
      </c>
      <c r="R346">
        <v>359663</v>
      </c>
      <c r="S346">
        <v>333704</v>
      </c>
      <c r="T346">
        <v>351482</v>
      </c>
    </row>
    <row r="347" spans="9:20" x14ac:dyDescent="0.25">
      <c r="I347" t="str">
        <f t="shared" si="479"/>
        <v>Republic of Moldova</v>
      </c>
      <c r="N347" t="s">
        <v>141</v>
      </c>
      <c r="O347">
        <v>146</v>
      </c>
      <c r="P347" t="s">
        <v>659</v>
      </c>
      <c r="Q347" t="s">
        <v>658</v>
      </c>
      <c r="R347">
        <v>199201</v>
      </c>
      <c r="S347">
        <v>151660</v>
      </c>
      <c r="T347">
        <v>190603</v>
      </c>
    </row>
    <row r="348" spans="9:20" x14ac:dyDescent="0.25">
      <c r="I348" t="str">
        <f t="shared" si="479"/>
        <v>Réunion</v>
      </c>
      <c r="J348">
        <f t="shared" ref="J348" si="516">R349/R348</f>
        <v>0.31775700934579437</v>
      </c>
      <c r="K348">
        <f t="shared" ref="K348" si="517">S349/S348</f>
        <v>0.29954515919428198</v>
      </c>
      <c r="L348">
        <f t="shared" ref="L348" si="518">T349/T348</f>
        <v>0.29397590361445786</v>
      </c>
      <c r="N348" t="s">
        <v>251</v>
      </c>
      <c r="O348">
        <v>182</v>
      </c>
      <c r="P348" t="s">
        <v>657</v>
      </c>
      <c r="Q348" t="s">
        <v>658</v>
      </c>
      <c r="R348">
        <v>1391</v>
      </c>
      <c r="S348">
        <v>1539</v>
      </c>
      <c r="T348">
        <v>1660</v>
      </c>
    </row>
    <row r="349" spans="9:20" x14ac:dyDescent="0.25">
      <c r="I349" t="str">
        <f t="shared" si="479"/>
        <v>Réunion</v>
      </c>
      <c r="N349" t="s">
        <v>251</v>
      </c>
      <c r="O349">
        <v>182</v>
      </c>
      <c r="P349" t="s">
        <v>659</v>
      </c>
      <c r="Q349" t="s">
        <v>658</v>
      </c>
      <c r="R349">
        <v>442</v>
      </c>
      <c r="S349">
        <v>461</v>
      </c>
      <c r="T349">
        <v>488</v>
      </c>
    </row>
    <row r="350" spans="9:20" x14ac:dyDescent="0.25">
      <c r="I350" t="str">
        <f t="shared" si="479"/>
        <v>Romania</v>
      </c>
      <c r="J350">
        <f t="shared" ref="J350" si="519">R351/R350</f>
        <v>0.61595837809551912</v>
      </c>
      <c r="K350">
        <f t="shared" ref="K350" si="520">S351/S350</f>
        <v>0.55141711324383591</v>
      </c>
      <c r="L350">
        <f t="shared" ref="L350" si="521">T351/T350</f>
        <v>0.65154020419215952</v>
      </c>
      <c r="N350" t="s">
        <v>142</v>
      </c>
      <c r="O350">
        <v>183</v>
      </c>
      <c r="P350" t="s">
        <v>657</v>
      </c>
      <c r="Q350" t="s">
        <v>658</v>
      </c>
      <c r="R350">
        <v>1226854</v>
      </c>
      <c r="S350">
        <v>1245772</v>
      </c>
      <c r="T350">
        <v>1392218</v>
      </c>
    </row>
    <row r="351" spans="9:20" x14ac:dyDescent="0.25">
      <c r="I351" t="str">
        <f t="shared" si="479"/>
        <v>Romania</v>
      </c>
      <c r="N351" t="s">
        <v>142</v>
      </c>
      <c r="O351">
        <v>183</v>
      </c>
      <c r="P351" t="s">
        <v>659</v>
      </c>
      <c r="Q351" t="s">
        <v>658</v>
      </c>
      <c r="R351">
        <v>755691</v>
      </c>
      <c r="S351">
        <v>686940</v>
      </c>
      <c r="T351">
        <v>907086</v>
      </c>
    </row>
    <row r="352" spans="9:20" x14ac:dyDescent="0.25">
      <c r="I352" t="str">
        <f t="shared" si="479"/>
        <v>Russian Federation</v>
      </c>
      <c r="J352">
        <f t="shared" ref="J352" si="522">R353/R352</f>
        <v>0.46753231396041028</v>
      </c>
      <c r="K352">
        <f t="shared" ref="K352" si="523">S353/S352</f>
        <v>0.43950816202717385</v>
      </c>
      <c r="L352">
        <f t="shared" ref="L352" si="524">T353/T352</f>
        <v>0.36399140606349967</v>
      </c>
      <c r="N352" t="s">
        <v>143</v>
      </c>
      <c r="O352">
        <v>185</v>
      </c>
      <c r="P352" t="s">
        <v>657</v>
      </c>
      <c r="Q352" t="s">
        <v>658</v>
      </c>
      <c r="R352">
        <v>7441830</v>
      </c>
      <c r="S352">
        <v>7087700</v>
      </c>
      <c r="T352">
        <v>7540200</v>
      </c>
    </row>
    <row r="353" spans="9:20" x14ac:dyDescent="0.25">
      <c r="I353" t="str">
        <f t="shared" si="479"/>
        <v>Russian Federation</v>
      </c>
      <c r="N353" t="s">
        <v>143</v>
      </c>
      <c r="O353">
        <v>185</v>
      </c>
      <c r="P353" t="s">
        <v>659</v>
      </c>
      <c r="Q353" t="s">
        <v>658</v>
      </c>
      <c r="R353">
        <v>3479296</v>
      </c>
      <c r="S353">
        <v>3115102</v>
      </c>
      <c r="T353">
        <v>2744568</v>
      </c>
    </row>
    <row r="354" spans="9:20" x14ac:dyDescent="0.25">
      <c r="I354" t="str">
        <f t="shared" si="479"/>
        <v>Rwanda</v>
      </c>
      <c r="J354">
        <f t="shared" ref="J354" si="525">R355/R354</f>
        <v>0.15256636739830118</v>
      </c>
      <c r="K354">
        <f t="shared" ref="K354" si="526">S355/S354</f>
        <v>0.26287685560673063</v>
      </c>
      <c r="L354">
        <f t="shared" ref="L354" si="527">T355/T354</f>
        <v>0.15699970939931762</v>
      </c>
      <c r="N354" t="s">
        <v>144</v>
      </c>
      <c r="O354">
        <v>184</v>
      </c>
      <c r="P354" t="s">
        <v>657</v>
      </c>
      <c r="Q354" t="s">
        <v>658</v>
      </c>
      <c r="R354">
        <v>82646</v>
      </c>
      <c r="S354">
        <v>54497</v>
      </c>
      <c r="T354">
        <v>92911</v>
      </c>
    </row>
    <row r="355" spans="9:20" x14ac:dyDescent="0.25">
      <c r="I355" t="str">
        <f t="shared" si="479"/>
        <v>Rwanda</v>
      </c>
      <c r="N355" t="s">
        <v>144</v>
      </c>
      <c r="O355">
        <v>184</v>
      </c>
      <c r="P355" t="s">
        <v>659</v>
      </c>
      <c r="Q355" t="s">
        <v>658</v>
      </c>
      <c r="R355">
        <v>12609</v>
      </c>
      <c r="S355">
        <v>14326</v>
      </c>
      <c r="T355">
        <v>14587</v>
      </c>
    </row>
    <row r="356" spans="9:20" x14ac:dyDescent="0.25">
      <c r="I356" t="str">
        <f t="shared" si="479"/>
        <v>Saint Helena</v>
      </c>
      <c r="J356" t="e">
        <f t="shared" ref="J356" si="528">R357/R356</f>
        <v>#DIV/0!</v>
      </c>
      <c r="K356" t="e">
        <f t="shared" ref="K356" si="529">S357/S356</f>
        <v>#DIV/0!</v>
      </c>
      <c r="L356" t="e">
        <f t="shared" ref="L356" si="530">T357/T356</f>
        <v>#DIV/0!</v>
      </c>
      <c r="N356" t="s">
        <v>252</v>
      </c>
      <c r="O356">
        <v>187</v>
      </c>
      <c r="P356" t="s">
        <v>657</v>
      </c>
      <c r="Q356" t="s">
        <v>658</v>
      </c>
    </row>
    <row r="357" spans="9:20" x14ac:dyDescent="0.25">
      <c r="I357" t="str">
        <f t="shared" si="479"/>
        <v>Saint Helena</v>
      </c>
      <c r="N357" t="s">
        <v>252</v>
      </c>
      <c r="O357">
        <v>187</v>
      </c>
      <c r="P357" t="s">
        <v>659</v>
      </c>
      <c r="Q357" t="s">
        <v>658</v>
      </c>
    </row>
    <row r="358" spans="9:20" x14ac:dyDescent="0.25">
      <c r="I358" t="str">
        <f t="shared" si="479"/>
        <v>Saint Kitts and Nevis</v>
      </c>
      <c r="J358">
        <f t="shared" ref="J358" si="531">R359/R358</f>
        <v>0.69433962264150939</v>
      </c>
      <c r="K358">
        <f t="shared" ref="K358" si="532">S359/S358</f>
        <v>0.61233480176211452</v>
      </c>
      <c r="L358">
        <f t="shared" ref="L358" si="533">T359/T358</f>
        <v>0.55327868852459017</v>
      </c>
      <c r="N358" t="s">
        <v>145</v>
      </c>
      <c r="O358">
        <v>188</v>
      </c>
      <c r="P358" t="s">
        <v>657</v>
      </c>
      <c r="Q358" t="s">
        <v>658</v>
      </c>
      <c r="R358">
        <v>265</v>
      </c>
      <c r="S358">
        <v>227</v>
      </c>
      <c r="T358">
        <v>244</v>
      </c>
    </row>
    <row r="359" spans="9:20" x14ac:dyDescent="0.25">
      <c r="I359" t="str">
        <f t="shared" si="479"/>
        <v>Saint Kitts and Nevis</v>
      </c>
      <c r="N359" t="s">
        <v>145</v>
      </c>
      <c r="O359">
        <v>188</v>
      </c>
      <c r="P359" t="s">
        <v>659</v>
      </c>
      <c r="Q359" t="s">
        <v>658</v>
      </c>
      <c r="R359">
        <v>184</v>
      </c>
      <c r="S359">
        <v>139</v>
      </c>
      <c r="T359">
        <v>135</v>
      </c>
    </row>
    <row r="360" spans="9:20" x14ac:dyDescent="0.25">
      <c r="I360" t="str">
        <f t="shared" si="479"/>
        <v>Saint Lucia</v>
      </c>
      <c r="J360">
        <f t="shared" ref="J360" si="534">R361/R360</f>
        <v>0.52</v>
      </c>
      <c r="K360">
        <f t="shared" ref="K360" si="535">S361/S360</f>
        <v>0.48023114355231145</v>
      </c>
      <c r="L360">
        <f t="shared" ref="L360" si="536">T361/T360</f>
        <v>0.45500000000000002</v>
      </c>
      <c r="N360" t="s">
        <v>146</v>
      </c>
      <c r="O360">
        <v>189</v>
      </c>
      <c r="P360" t="s">
        <v>657</v>
      </c>
      <c r="Q360" t="s">
        <v>658</v>
      </c>
      <c r="R360">
        <v>3750</v>
      </c>
      <c r="S360">
        <v>3288</v>
      </c>
      <c r="T360">
        <v>3200</v>
      </c>
    </row>
    <row r="361" spans="9:20" x14ac:dyDescent="0.25">
      <c r="I361" t="str">
        <f t="shared" si="479"/>
        <v>Saint Lucia</v>
      </c>
      <c r="N361" t="s">
        <v>146</v>
      </c>
      <c r="O361">
        <v>189</v>
      </c>
      <c r="P361" t="s">
        <v>659</v>
      </c>
      <c r="Q361" t="s">
        <v>658</v>
      </c>
      <c r="R361">
        <v>1950</v>
      </c>
      <c r="S361">
        <v>1579</v>
      </c>
      <c r="T361">
        <v>1456</v>
      </c>
    </row>
    <row r="362" spans="9:20" x14ac:dyDescent="0.25">
      <c r="I362" t="str">
        <f t="shared" si="479"/>
        <v>Saint Pierre and Miquelon</v>
      </c>
      <c r="J362" t="e">
        <f t="shared" ref="J362" si="537">R363/R362</f>
        <v>#DIV/0!</v>
      </c>
      <c r="K362" t="e">
        <f t="shared" ref="K362" si="538">S363/S362</f>
        <v>#DIV/0!</v>
      </c>
      <c r="L362" t="e">
        <f t="shared" ref="L362" si="539">T363/T362</f>
        <v>#DIV/0!</v>
      </c>
      <c r="N362" t="s">
        <v>253</v>
      </c>
      <c r="O362">
        <v>190</v>
      </c>
      <c r="P362" t="s">
        <v>657</v>
      </c>
      <c r="Q362" t="s">
        <v>658</v>
      </c>
    </row>
    <row r="363" spans="9:20" x14ac:dyDescent="0.25">
      <c r="I363" t="str">
        <f t="shared" si="479"/>
        <v>Saint Pierre and Miquelon</v>
      </c>
      <c r="N363" t="s">
        <v>253</v>
      </c>
      <c r="O363">
        <v>190</v>
      </c>
      <c r="P363" t="s">
        <v>659</v>
      </c>
      <c r="Q363" t="s">
        <v>658</v>
      </c>
    </row>
    <row r="364" spans="9:20" x14ac:dyDescent="0.25">
      <c r="I364" t="str">
        <f t="shared" si="479"/>
        <v>Saint Vincent and the Grenadines</v>
      </c>
      <c r="J364">
        <f t="shared" ref="J364" si="540">R365/R364</f>
        <v>0.44787379972565156</v>
      </c>
      <c r="K364">
        <f t="shared" ref="K364" si="541">S365/S364</f>
        <v>0.44497041420118344</v>
      </c>
      <c r="L364">
        <f t="shared" ref="L364" si="542">T365/T364</f>
        <v>0.42732919254658386</v>
      </c>
      <c r="N364" t="s">
        <v>147</v>
      </c>
      <c r="O364">
        <v>191</v>
      </c>
      <c r="P364" t="s">
        <v>657</v>
      </c>
      <c r="Q364" t="s">
        <v>658</v>
      </c>
      <c r="R364">
        <v>1458</v>
      </c>
      <c r="S364">
        <v>1690</v>
      </c>
      <c r="T364">
        <v>1610</v>
      </c>
    </row>
    <row r="365" spans="9:20" x14ac:dyDescent="0.25">
      <c r="I365" t="str">
        <f t="shared" si="479"/>
        <v>Saint Vincent and the Grenadines</v>
      </c>
      <c r="N365" t="s">
        <v>147</v>
      </c>
      <c r="O365">
        <v>191</v>
      </c>
      <c r="P365" t="s">
        <v>659</v>
      </c>
      <c r="Q365" t="s">
        <v>658</v>
      </c>
      <c r="R365">
        <v>653</v>
      </c>
      <c r="S365">
        <v>752</v>
      </c>
      <c r="T365">
        <v>688</v>
      </c>
    </row>
    <row r="366" spans="9:20" x14ac:dyDescent="0.25">
      <c r="I366" t="str">
        <f t="shared" si="479"/>
        <v>Samoa</v>
      </c>
      <c r="J366">
        <f t="shared" ref="J366" si="543">R367/R366</f>
        <v>0.80711935829667691</v>
      </c>
      <c r="K366">
        <f t="shared" ref="K366" si="544">S367/S366</f>
        <v>0.73303840156652278</v>
      </c>
      <c r="L366">
        <f t="shared" ref="L366" si="545">T367/T366</f>
        <v>0.98968085106382975</v>
      </c>
      <c r="N366" t="s">
        <v>148</v>
      </c>
      <c r="O366">
        <v>244</v>
      </c>
      <c r="P366" t="s">
        <v>657</v>
      </c>
      <c r="Q366" t="s">
        <v>658</v>
      </c>
      <c r="R366">
        <v>27053</v>
      </c>
      <c r="S366">
        <v>27577</v>
      </c>
      <c r="T366">
        <v>28200</v>
      </c>
    </row>
    <row r="367" spans="9:20" x14ac:dyDescent="0.25">
      <c r="I367" t="str">
        <f t="shared" si="479"/>
        <v>Samoa</v>
      </c>
      <c r="N367" t="s">
        <v>148</v>
      </c>
      <c r="O367">
        <v>244</v>
      </c>
      <c r="P367" t="s">
        <v>659</v>
      </c>
      <c r="Q367" t="s">
        <v>658</v>
      </c>
      <c r="R367">
        <v>21835</v>
      </c>
      <c r="S367">
        <v>20215</v>
      </c>
      <c r="T367">
        <v>27909</v>
      </c>
    </row>
    <row r="368" spans="9:20" x14ac:dyDescent="0.25">
      <c r="I368" t="str">
        <f t="shared" si="479"/>
        <v>San Marino</v>
      </c>
      <c r="J368" t="e">
        <f t="shared" ref="J368" si="546">R369/R368</f>
        <v>#DIV/0!</v>
      </c>
      <c r="K368" t="e">
        <f t="shared" ref="K368" si="547">S369/S368</f>
        <v>#DIV/0!</v>
      </c>
      <c r="L368" t="e">
        <f t="shared" ref="L368" si="548">T369/T368</f>
        <v>#DIV/0!</v>
      </c>
      <c r="N368" t="s">
        <v>254</v>
      </c>
      <c r="O368">
        <v>192</v>
      </c>
      <c r="P368" t="s">
        <v>657</v>
      </c>
      <c r="Q368" t="s">
        <v>658</v>
      </c>
    </row>
    <row r="369" spans="9:20" x14ac:dyDescent="0.25">
      <c r="I369" t="str">
        <f t="shared" si="479"/>
        <v>San Marino</v>
      </c>
      <c r="N369" t="s">
        <v>254</v>
      </c>
      <c r="O369">
        <v>192</v>
      </c>
      <c r="P369" t="s">
        <v>659</v>
      </c>
      <c r="Q369" t="s">
        <v>658</v>
      </c>
    </row>
    <row r="370" spans="9:20" x14ac:dyDescent="0.25">
      <c r="I370" t="str">
        <f t="shared" si="479"/>
        <v>Sao Tome and Principe</v>
      </c>
      <c r="J370">
        <f t="shared" ref="J370" si="549">R371/R370</f>
        <v>0.47929386779930977</v>
      </c>
      <c r="K370">
        <f t="shared" ref="K370" si="550">S371/S370</f>
        <v>0.46730645276802979</v>
      </c>
      <c r="L370">
        <f t="shared" ref="L370" si="551">T371/T370</f>
        <v>0.38892617449664429</v>
      </c>
      <c r="N370" t="s">
        <v>149</v>
      </c>
      <c r="O370">
        <v>193</v>
      </c>
      <c r="P370" t="s">
        <v>657</v>
      </c>
      <c r="Q370" t="s">
        <v>658</v>
      </c>
      <c r="R370">
        <v>15068</v>
      </c>
      <c r="S370">
        <v>13963</v>
      </c>
      <c r="T370">
        <v>14900</v>
      </c>
    </row>
    <row r="371" spans="9:20" x14ac:dyDescent="0.25">
      <c r="I371" t="str">
        <f t="shared" si="479"/>
        <v>Sao Tome and Principe</v>
      </c>
      <c r="N371" t="s">
        <v>149</v>
      </c>
      <c r="O371">
        <v>193</v>
      </c>
      <c r="P371" t="s">
        <v>659</v>
      </c>
      <c r="Q371" t="s">
        <v>658</v>
      </c>
      <c r="R371">
        <v>7222</v>
      </c>
      <c r="S371">
        <v>6525</v>
      </c>
      <c r="T371">
        <v>5795</v>
      </c>
    </row>
    <row r="372" spans="9:20" x14ac:dyDescent="0.25">
      <c r="I372" t="str">
        <f t="shared" si="479"/>
        <v>Saudi Arabia</v>
      </c>
      <c r="J372">
        <f t="shared" ref="J372" si="552">R373/R372</f>
        <v>0.83057851239669422</v>
      </c>
      <c r="K372">
        <f t="shared" ref="K372" si="553">S373/S372</f>
        <v>0.84789808917197451</v>
      </c>
      <c r="L372">
        <f t="shared" ref="L372" si="554">T373/T372</f>
        <v>0.66285714285714281</v>
      </c>
      <c r="N372" t="s">
        <v>150</v>
      </c>
      <c r="O372">
        <v>194</v>
      </c>
      <c r="P372" t="s">
        <v>657</v>
      </c>
      <c r="Q372" t="s">
        <v>658</v>
      </c>
      <c r="R372">
        <v>4114</v>
      </c>
      <c r="S372">
        <v>3925</v>
      </c>
      <c r="T372">
        <v>3500</v>
      </c>
    </row>
    <row r="373" spans="9:20" x14ac:dyDescent="0.25">
      <c r="I373" t="str">
        <f t="shared" si="479"/>
        <v>Saudi Arabia</v>
      </c>
      <c r="N373" t="s">
        <v>150</v>
      </c>
      <c r="O373">
        <v>194</v>
      </c>
      <c r="P373" t="s">
        <v>659</v>
      </c>
      <c r="Q373" t="s">
        <v>658</v>
      </c>
      <c r="R373">
        <v>3417</v>
      </c>
      <c r="S373">
        <v>3328</v>
      </c>
      <c r="T373">
        <v>2320</v>
      </c>
    </row>
    <row r="374" spans="9:20" x14ac:dyDescent="0.25">
      <c r="I374" t="str">
        <f t="shared" si="479"/>
        <v>Senegal</v>
      </c>
      <c r="J374">
        <f t="shared" ref="J374" si="555">R375/R374</f>
        <v>0.26421443452299581</v>
      </c>
      <c r="K374">
        <f t="shared" ref="K374" si="556">S375/S374</f>
        <v>0.29320897021086689</v>
      </c>
      <c r="L374">
        <f t="shared" ref="L374" si="557">T375/T374</f>
        <v>0.3238960211561025</v>
      </c>
      <c r="N374" t="s">
        <v>151</v>
      </c>
      <c r="O374">
        <v>195</v>
      </c>
      <c r="P374" t="s">
        <v>657</v>
      </c>
      <c r="Q374" t="s">
        <v>658</v>
      </c>
      <c r="R374">
        <v>914405</v>
      </c>
      <c r="S374">
        <v>1120375</v>
      </c>
      <c r="T374">
        <v>1258833</v>
      </c>
    </row>
    <row r="375" spans="9:20" x14ac:dyDescent="0.25">
      <c r="I375" t="str">
        <f t="shared" si="479"/>
        <v>Senegal</v>
      </c>
      <c r="N375" t="s">
        <v>151</v>
      </c>
      <c r="O375">
        <v>195</v>
      </c>
      <c r="P375" t="s">
        <v>659</v>
      </c>
      <c r="Q375" t="s">
        <v>658</v>
      </c>
      <c r="R375">
        <v>241599</v>
      </c>
      <c r="S375">
        <v>328504</v>
      </c>
      <c r="T375">
        <v>407731</v>
      </c>
    </row>
    <row r="376" spans="9:20" x14ac:dyDescent="0.25">
      <c r="I376" t="str">
        <f t="shared" si="479"/>
        <v>Serbia</v>
      </c>
      <c r="J376">
        <f t="shared" ref="J376" si="558">R377/R376</f>
        <v>0.76924832927184217</v>
      </c>
      <c r="K376">
        <f t="shared" ref="K376" si="559">S377/S376</f>
        <v>0.7324169416049745</v>
      </c>
      <c r="L376">
        <f t="shared" ref="L376" si="560">T377/T376</f>
        <v>0.74359308770785781</v>
      </c>
      <c r="N376" t="s">
        <v>152</v>
      </c>
      <c r="O376">
        <v>272</v>
      </c>
      <c r="P376" t="s">
        <v>657</v>
      </c>
      <c r="Q376" t="s">
        <v>658</v>
      </c>
      <c r="R376">
        <v>350446</v>
      </c>
      <c r="S376">
        <v>320678</v>
      </c>
      <c r="T376">
        <v>352705</v>
      </c>
    </row>
    <row r="377" spans="9:20" x14ac:dyDescent="0.25">
      <c r="I377" t="str">
        <f t="shared" si="479"/>
        <v>Serbia</v>
      </c>
      <c r="N377" t="s">
        <v>152</v>
      </c>
      <c r="O377">
        <v>272</v>
      </c>
      <c r="P377" t="s">
        <v>659</v>
      </c>
      <c r="Q377" t="s">
        <v>658</v>
      </c>
      <c r="R377">
        <v>269580</v>
      </c>
      <c r="S377">
        <v>234870</v>
      </c>
      <c r="T377">
        <v>262269</v>
      </c>
    </row>
    <row r="378" spans="9:20" x14ac:dyDescent="0.25">
      <c r="I378" t="str">
        <f t="shared" si="479"/>
        <v>Serbia and Montenegro</v>
      </c>
      <c r="J378" t="e">
        <f t="shared" ref="J378" si="561">R379/R378</f>
        <v>#DIV/0!</v>
      </c>
      <c r="K378" t="e">
        <f t="shared" ref="K378" si="562">S379/S378</f>
        <v>#DIV/0!</v>
      </c>
      <c r="L378" t="e">
        <f t="shared" ref="L378" si="563">T379/T378</f>
        <v>#DIV/0!</v>
      </c>
      <c r="N378" t="s">
        <v>255</v>
      </c>
      <c r="O378">
        <v>186</v>
      </c>
      <c r="P378" t="s">
        <v>657</v>
      </c>
      <c r="Q378" t="s">
        <v>658</v>
      </c>
    </row>
    <row r="379" spans="9:20" x14ac:dyDescent="0.25">
      <c r="I379" t="str">
        <f t="shared" si="479"/>
        <v>Serbia and Montenegro</v>
      </c>
      <c r="N379" t="s">
        <v>255</v>
      </c>
      <c r="O379">
        <v>186</v>
      </c>
      <c r="P379" t="s">
        <v>659</v>
      </c>
      <c r="Q379" t="s">
        <v>658</v>
      </c>
    </row>
    <row r="380" spans="9:20" x14ac:dyDescent="0.25">
      <c r="I380" t="str">
        <f t="shared" si="479"/>
        <v>Seychelles</v>
      </c>
      <c r="J380">
        <f t="shared" ref="J380" si="564">R381/R380</f>
        <v>0.58499999999999996</v>
      </c>
      <c r="K380">
        <f t="shared" ref="K380" si="565">S381/S380</f>
        <v>0.58709677419354833</v>
      </c>
      <c r="L380">
        <f t="shared" ref="L380" si="566">T381/T380</f>
        <v>0.7129032258064516</v>
      </c>
      <c r="N380" t="s">
        <v>153</v>
      </c>
      <c r="O380">
        <v>196</v>
      </c>
      <c r="P380" t="s">
        <v>657</v>
      </c>
      <c r="Q380" t="s">
        <v>658</v>
      </c>
      <c r="R380">
        <v>200</v>
      </c>
      <c r="S380">
        <v>310</v>
      </c>
      <c r="T380">
        <v>310</v>
      </c>
    </row>
    <row r="381" spans="9:20" x14ac:dyDescent="0.25">
      <c r="I381" t="str">
        <f t="shared" si="479"/>
        <v>Seychelles</v>
      </c>
      <c r="N381" t="s">
        <v>153</v>
      </c>
      <c r="O381">
        <v>196</v>
      </c>
      <c r="P381" t="s">
        <v>659</v>
      </c>
      <c r="Q381" t="s">
        <v>658</v>
      </c>
      <c r="R381">
        <v>117</v>
      </c>
      <c r="S381">
        <v>182</v>
      </c>
      <c r="T381">
        <v>221</v>
      </c>
    </row>
    <row r="382" spans="9:20" x14ac:dyDescent="0.25">
      <c r="I382" t="str">
        <f t="shared" si="479"/>
        <v>Sierra Leone</v>
      </c>
      <c r="J382">
        <f t="shared" ref="J382" si="567">R383/R382</f>
        <v>0.6537365749931473</v>
      </c>
      <c r="K382">
        <f t="shared" ref="K382" si="568">S383/S382</f>
        <v>0.62708325702355228</v>
      </c>
      <c r="L382">
        <f t="shared" ref="L382" si="569">T383/T382</f>
        <v>0.62596474829750304</v>
      </c>
      <c r="N382" t="s">
        <v>154</v>
      </c>
      <c r="O382">
        <v>197</v>
      </c>
      <c r="P382" t="s">
        <v>657</v>
      </c>
      <c r="Q382" t="s">
        <v>658</v>
      </c>
      <c r="R382">
        <v>120391</v>
      </c>
      <c r="S382">
        <v>136505</v>
      </c>
      <c r="T382">
        <v>149780</v>
      </c>
    </row>
    <row r="383" spans="9:20" x14ac:dyDescent="0.25">
      <c r="I383" t="str">
        <f t="shared" si="479"/>
        <v>Sierra Leone</v>
      </c>
      <c r="N383" t="s">
        <v>154</v>
      </c>
      <c r="O383">
        <v>197</v>
      </c>
      <c r="P383" t="s">
        <v>659</v>
      </c>
      <c r="Q383" t="s">
        <v>658</v>
      </c>
      <c r="R383">
        <v>78704</v>
      </c>
      <c r="S383">
        <v>85600</v>
      </c>
      <c r="T383">
        <v>93757</v>
      </c>
    </row>
    <row r="384" spans="9:20" x14ac:dyDescent="0.25">
      <c r="I384" t="str">
        <f t="shared" si="479"/>
        <v>Singapore</v>
      </c>
      <c r="J384">
        <f t="shared" ref="J384" si="570">R385/R384</f>
        <v>1.4</v>
      </c>
      <c r="K384">
        <f t="shared" ref="K384" si="571">S385/S384</f>
        <v>1.4666666666666666</v>
      </c>
      <c r="L384">
        <f t="shared" ref="L384" si="572">T385/T384</f>
        <v>1.4666666666666666</v>
      </c>
      <c r="N384" t="s">
        <v>256</v>
      </c>
      <c r="O384">
        <v>200</v>
      </c>
      <c r="P384" t="s">
        <v>657</v>
      </c>
      <c r="Q384" t="s">
        <v>658</v>
      </c>
      <c r="R384">
        <v>15</v>
      </c>
      <c r="S384">
        <v>15</v>
      </c>
      <c r="T384">
        <v>15</v>
      </c>
    </row>
    <row r="385" spans="9:20" x14ac:dyDescent="0.25">
      <c r="I385" t="str">
        <f t="shared" si="479"/>
        <v>Singapore</v>
      </c>
      <c r="N385" t="s">
        <v>256</v>
      </c>
      <c r="O385">
        <v>200</v>
      </c>
      <c r="P385" t="s">
        <v>659</v>
      </c>
      <c r="Q385" t="s">
        <v>658</v>
      </c>
      <c r="R385">
        <v>21</v>
      </c>
      <c r="S385">
        <v>22</v>
      </c>
      <c r="T385">
        <v>22</v>
      </c>
    </row>
    <row r="386" spans="9:20" x14ac:dyDescent="0.25">
      <c r="I386" t="str">
        <f t="shared" si="479"/>
        <v>Slovakia</v>
      </c>
      <c r="J386">
        <f t="shared" ref="J386" si="573">R387/R386</f>
        <v>0.97640882323585187</v>
      </c>
      <c r="K386">
        <f t="shared" ref="K386" si="574">S387/S386</f>
        <v>0.85318650247405037</v>
      </c>
      <c r="L386">
        <f t="shared" ref="L386" si="575">T387/T386</f>
        <v>0.70982617949627524</v>
      </c>
      <c r="N386" t="s">
        <v>155</v>
      </c>
      <c r="O386">
        <v>199</v>
      </c>
      <c r="P386" t="s">
        <v>657</v>
      </c>
      <c r="Q386" t="s">
        <v>658</v>
      </c>
      <c r="R386">
        <v>250475</v>
      </c>
      <c r="S386">
        <v>268790</v>
      </c>
      <c r="T386">
        <v>267805</v>
      </c>
    </row>
    <row r="387" spans="9:20" x14ac:dyDescent="0.25">
      <c r="I387" t="str">
        <f t="shared" si="479"/>
        <v>Slovakia</v>
      </c>
      <c r="N387" t="s">
        <v>155</v>
      </c>
      <c r="O387">
        <v>199</v>
      </c>
      <c r="P387" t="s">
        <v>659</v>
      </c>
      <c r="Q387" t="s">
        <v>658</v>
      </c>
      <c r="R387">
        <v>244566</v>
      </c>
      <c r="S387">
        <v>229328</v>
      </c>
      <c r="T387">
        <v>190095</v>
      </c>
    </row>
    <row r="388" spans="9:20" x14ac:dyDescent="0.25">
      <c r="I388" t="str">
        <f t="shared" ref="I388:I403" si="576">N388</f>
        <v>Slovenia</v>
      </c>
      <c r="J388">
        <f t="shared" ref="J388" si="577">R389/R388</f>
        <v>0.86085243553008595</v>
      </c>
      <c r="K388">
        <f t="shared" ref="K388" si="578">S389/S388</f>
        <v>0.77637738566798709</v>
      </c>
      <c r="L388">
        <f t="shared" ref="L388" si="579">T389/T388</f>
        <v>0.99819086386250566</v>
      </c>
      <c r="N388" t="s">
        <v>156</v>
      </c>
      <c r="O388">
        <v>198</v>
      </c>
      <c r="P388" t="s">
        <v>657</v>
      </c>
      <c r="Q388" t="s">
        <v>658</v>
      </c>
      <c r="R388">
        <v>5584</v>
      </c>
      <c r="S388">
        <v>5554</v>
      </c>
      <c r="T388">
        <v>6633</v>
      </c>
    </row>
    <row r="389" spans="9:20" x14ac:dyDescent="0.25">
      <c r="I389" t="str">
        <f t="shared" si="576"/>
        <v>Slovenia</v>
      </c>
      <c r="N389" t="s">
        <v>156</v>
      </c>
      <c r="O389">
        <v>198</v>
      </c>
      <c r="P389" t="s">
        <v>659</v>
      </c>
      <c r="Q389" t="s">
        <v>658</v>
      </c>
      <c r="R389">
        <v>4807</v>
      </c>
      <c r="S389">
        <v>4312</v>
      </c>
      <c r="T389">
        <v>6621</v>
      </c>
    </row>
    <row r="390" spans="9:20" x14ac:dyDescent="0.25">
      <c r="I390" t="str">
        <f t="shared" si="576"/>
        <v>Solomon Islands</v>
      </c>
      <c r="J390">
        <f t="shared" ref="J390" si="580">R391/R390</f>
        <v>1.6278688524590164</v>
      </c>
      <c r="K390">
        <f t="shared" ref="K390" si="581">S391/S390</f>
        <v>1.5003174603174603</v>
      </c>
      <c r="L390">
        <f t="shared" ref="L390" si="582">T391/T390</f>
        <v>1.5933124999999999</v>
      </c>
      <c r="N390" t="s">
        <v>157</v>
      </c>
      <c r="O390">
        <v>25</v>
      </c>
      <c r="P390" t="s">
        <v>657</v>
      </c>
      <c r="Q390" t="s">
        <v>658</v>
      </c>
      <c r="R390">
        <v>61000</v>
      </c>
      <c r="S390">
        <v>63000</v>
      </c>
      <c r="T390">
        <v>64000</v>
      </c>
    </row>
    <row r="391" spans="9:20" x14ac:dyDescent="0.25">
      <c r="I391" t="str">
        <f t="shared" si="576"/>
        <v>Solomon Islands</v>
      </c>
      <c r="N391" t="s">
        <v>157</v>
      </c>
      <c r="O391">
        <v>25</v>
      </c>
      <c r="P391" t="s">
        <v>659</v>
      </c>
      <c r="Q391" t="s">
        <v>658</v>
      </c>
      <c r="R391">
        <v>99300</v>
      </c>
      <c r="S391">
        <v>94520</v>
      </c>
      <c r="T391">
        <v>101972</v>
      </c>
    </row>
    <row r="392" spans="9:20" x14ac:dyDescent="0.25">
      <c r="I392" t="str">
        <f t="shared" si="576"/>
        <v>Somalia</v>
      </c>
      <c r="J392">
        <f t="shared" ref="J392" si="583">R393/R392</f>
        <v>0.33358491470193596</v>
      </c>
      <c r="K392">
        <f t="shared" ref="K392" si="584">S393/S392</f>
        <v>0.3412848668433674</v>
      </c>
      <c r="L392">
        <f t="shared" ref="L392" si="585">T393/T392</f>
        <v>0.35907676348547718</v>
      </c>
      <c r="N392" t="s">
        <v>257</v>
      </c>
      <c r="O392">
        <v>201</v>
      </c>
      <c r="P392" t="s">
        <v>657</v>
      </c>
      <c r="Q392" t="s">
        <v>658</v>
      </c>
      <c r="R392">
        <v>83472</v>
      </c>
      <c r="S392">
        <v>95076</v>
      </c>
      <c r="T392">
        <v>96400</v>
      </c>
    </row>
    <row r="393" spans="9:20" x14ac:dyDescent="0.25">
      <c r="I393" t="str">
        <f t="shared" si="576"/>
        <v>Somalia</v>
      </c>
      <c r="N393" t="s">
        <v>257</v>
      </c>
      <c r="O393">
        <v>201</v>
      </c>
      <c r="P393" t="s">
        <v>659</v>
      </c>
      <c r="Q393" t="s">
        <v>658</v>
      </c>
      <c r="R393">
        <v>27845</v>
      </c>
      <c r="S393">
        <v>32448</v>
      </c>
      <c r="T393">
        <v>34615</v>
      </c>
    </row>
    <row r="394" spans="9:20" x14ac:dyDescent="0.25">
      <c r="I394" t="str">
        <f t="shared" si="576"/>
        <v>South Africa</v>
      </c>
      <c r="J394">
        <f t="shared" ref="J394" si="586">R395/R394</f>
        <v>0.539821170863241</v>
      </c>
      <c r="K394">
        <f t="shared" ref="K394" si="587">S395/S394</f>
        <v>0.48123285532683602</v>
      </c>
      <c r="L394">
        <f t="shared" ref="L394" si="588">T395/T394</f>
        <v>0.42887639387987209</v>
      </c>
      <c r="N394" t="s">
        <v>9</v>
      </c>
      <c r="O394">
        <v>202</v>
      </c>
      <c r="P394" t="s">
        <v>657</v>
      </c>
      <c r="Q394" t="s">
        <v>658</v>
      </c>
      <c r="R394">
        <v>842592</v>
      </c>
      <c r="S394">
        <v>986458</v>
      </c>
      <c r="T394">
        <v>815081</v>
      </c>
    </row>
    <row r="395" spans="9:20" x14ac:dyDescent="0.25">
      <c r="I395" t="str">
        <f t="shared" si="576"/>
        <v>South Africa</v>
      </c>
      <c r="N395" t="s">
        <v>9</v>
      </c>
      <c r="O395">
        <v>202</v>
      </c>
      <c r="P395" t="s">
        <v>659</v>
      </c>
      <c r="Q395" t="s">
        <v>658</v>
      </c>
      <c r="R395">
        <v>454849</v>
      </c>
      <c r="S395">
        <v>474716</v>
      </c>
      <c r="T395">
        <v>349569</v>
      </c>
    </row>
    <row r="396" spans="9:20" x14ac:dyDescent="0.25">
      <c r="I396" t="str">
        <f t="shared" si="576"/>
        <v>Spain</v>
      </c>
      <c r="J396">
        <f t="shared" ref="J396" si="589">R397/R396</f>
        <v>0.49113076256477861</v>
      </c>
      <c r="K396">
        <f t="shared" ref="K396" si="590">S397/S396</f>
        <v>0.61700712958256265</v>
      </c>
      <c r="L396">
        <f t="shared" ref="L396" si="591">T397/T396</f>
        <v>0.74523467242161712</v>
      </c>
      <c r="N396" t="s">
        <v>158</v>
      </c>
      <c r="O396">
        <v>203</v>
      </c>
      <c r="P396" t="s">
        <v>657</v>
      </c>
      <c r="Q396" t="s">
        <v>658</v>
      </c>
      <c r="R396">
        <v>3258792</v>
      </c>
      <c r="S396">
        <v>3448589</v>
      </c>
      <c r="T396">
        <v>2886790</v>
      </c>
    </row>
    <row r="397" spans="9:20" x14ac:dyDescent="0.25">
      <c r="I397" t="str">
        <f t="shared" si="576"/>
        <v>Spain</v>
      </c>
      <c r="N397" t="s">
        <v>158</v>
      </c>
      <c r="O397">
        <v>203</v>
      </c>
      <c r="P397" t="s">
        <v>659</v>
      </c>
      <c r="Q397" t="s">
        <v>658</v>
      </c>
      <c r="R397">
        <v>1600493</v>
      </c>
      <c r="S397">
        <v>2127804</v>
      </c>
      <c r="T397">
        <v>2151336</v>
      </c>
    </row>
    <row r="398" spans="9:20" x14ac:dyDescent="0.25">
      <c r="I398" t="str">
        <f t="shared" si="576"/>
        <v>Sri Lanka</v>
      </c>
      <c r="J398">
        <f t="shared" ref="J398" si="592">R399/R398</f>
        <v>0.70588998318520302</v>
      </c>
      <c r="K398">
        <f t="shared" ref="K398" si="593">S399/S398</f>
        <v>0.67486262747450509</v>
      </c>
      <c r="L398">
        <f t="shared" ref="L398" si="594">T399/T398</f>
        <v>0.71404188383340372</v>
      </c>
      <c r="N398" t="s">
        <v>159</v>
      </c>
      <c r="O398">
        <v>38</v>
      </c>
      <c r="P398" t="s">
        <v>657</v>
      </c>
      <c r="Q398" t="s">
        <v>658</v>
      </c>
      <c r="R398">
        <v>416300</v>
      </c>
      <c r="S398">
        <v>416750</v>
      </c>
      <c r="T398">
        <v>425940</v>
      </c>
    </row>
    <row r="399" spans="9:20" x14ac:dyDescent="0.25">
      <c r="I399" t="str">
        <f t="shared" si="576"/>
        <v>Sri Lanka</v>
      </c>
      <c r="N399" t="s">
        <v>159</v>
      </c>
      <c r="O399">
        <v>38</v>
      </c>
      <c r="P399" t="s">
        <v>659</v>
      </c>
      <c r="Q399" t="s">
        <v>658</v>
      </c>
      <c r="R399">
        <v>293862</v>
      </c>
      <c r="S399">
        <v>281249</v>
      </c>
      <c r="T399">
        <v>304139</v>
      </c>
    </row>
    <row r="400" spans="9:20" x14ac:dyDescent="0.25">
      <c r="I400" t="str">
        <f t="shared" si="576"/>
        <v>Sudan</v>
      </c>
      <c r="J400">
        <f t="shared" ref="J400" si="595">R401/R400</f>
        <v>0.15677580825415655</v>
      </c>
      <c r="K400">
        <f t="shared" ref="K400" si="596">S401/S400</f>
        <v>0.20632654325814434</v>
      </c>
      <c r="L400">
        <f t="shared" ref="L400" si="597">T401/T400</f>
        <v>0.15442579273595716</v>
      </c>
      <c r="N400" t="s">
        <v>160</v>
      </c>
      <c r="O400">
        <v>206</v>
      </c>
      <c r="P400" t="s">
        <v>657</v>
      </c>
      <c r="Q400" t="s">
        <v>658</v>
      </c>
      <c r="R400">
        <v>2764910</v>
      </c>
      <c r="S400">
        <v>2711212</v>
      </c>
      <c r="T400">
        <v>2897560</v>
      </c>
    </row>
    <row r="401" spans="9:20" x14ac:dyDescent="0.25">
      <c r="I401" t="str">
        <f t="shared" si="576"/>
        <v>Sudan</v>
      </c>
      <c r="N401" t="s">
        <v>160</v>
      </c>
      <c r="O401">
        <v>206</v>
      </c>
      <c r="P401" t="s">
        <v>659</v>
      </c>
      <c r="Q401" t="s">
        <v>658</v>
      </c>
      <c r="R401">
        <v>433471</v>
      </c>
      <c r="S401">
        <v>559395</v>
      </c>
      <c r="T401">
        <v>447458</v>
      </c>
    </row>
    <row r="402" spans="9:20" x14ac:dyDescent="0.25">
      <c r="I402" t="str">
        <f t="shared" si="576"/>
        <v>Suriname</v>
      </c>
      <c r="J402">
        <f t="shared" ref="J402" si="598">R403/R402</f>
        <v>0.96829971181556196</v>
      </c>
      <c r="K402">
        <f t="shared" ref="K402" si="599">S403/S402</f>
        <v>0.98140495867768596</v>
      </c>
      <c r="L402">
        <f t="shared" ref="L402" si="600">T403/T402</f>
        <v>0.95267489711934161</v>
      </c>
      <c r="N402" t="s">
        <v>161</v>
      </c>
      <c r="O402">
        <v>207</v>
      </c>
      <c r="P402" t="s">
        <v>657</v>
      </c>
      <c r="Q402" t="s">
        <v>658</v>
      </c>
      <c r="R402">
        <v>1388</v>
      </c>
      <c r="S402">
        <v>1452</v>
      </c>
      <c r="T402">
        <v>1458</v>
      </c>
    </row>
    <row r="403" spans="9:20" x14ac:dyDescent="0.25">
      <c r="I403" t="str">
        <f t="shared" si="576"/>
        <v>Suriname</v>
      </c>
      <c r="N403" t="s">
        <v>161</v>
      </c>
      <c r="O403">
        <v>207</v>
      </c>
      <c r="P403" t="s">
        <v>659</v>
      </c>
      <c r="Q403" t="s">
        <v>658</v>
      </c>
      <c r="R403">
        <v>1344</v>
      </c>
      <c r="S403">
        <v>1425</v>
      </c>
      <c r="T403">
        <v>1389</v>
      </c>
    </row>
    <row r="404" spans="9:20" x14ac:dyDescent="0.25">
      <c r="I404" t="str">
        <f t="shared" ref="I404:I412" si="601">N404</f>
        <v>Swaziland</v>
      </c>
      <c r="J404">
        <f t="shared" ref="J404" si="602">R405/R404</f>
        <v>0.12364808652246256</v>
      </c>
      <c r="K404">
        <f t="shared" ref="K404" si="603">S405/S404</f>
        <v>0.1275347912524851</v>
      </c>
      <c r="L404">
        <f t="shared" ref="L404" si="604">T405/T404</f>
        <v>0.12430622009569378</v>
      </c>
      <c r="N404" t="s">
        <v>162</v>
      </c>
      <c r="O404">
        <v>209</v>
      </c>
      <c r="P404" t="s">
        <v>657</v>
      </c>
      <c r="Q404" t="s">
        <v>658</v>
      </c>
      <c r="R404">
        <v>9616</v>
      </c>
      <c r="S404">
        <v>10060</v>
      </c>
      <c r="T404">
        <v>10450</v>
      </c>
    </row>
    <row r="405" spans="9:20" x14ac:dyDescent="0.25">
      <c r="I405" t="str">
        <f t="shared" si="601"/>
        <v>Swaziland</v>
      </c>
      <c r="N405" t="s">
        <v>162</v>
      </c>
      <c r="O405">
        <v>209</v>
      </c>
      <c r="P405" t="s">
        <v>659</v>
      </c>
      <c r="Q405" t="s">
        <v>658</v>
      </c>
      <c r="R405">
        <v>1189</v>
      </c>
      <c r="S405">
        <v>1283</v>
      </c>
      <c r="T405">
        <v>1299</v>
      </c>
    </row>
    <row r="406" spans="9:20" x14ac:dyDescent="0.25">
      <c r="I406" t="str">
        <f t="shared" si="601"/>
        <v>Sweden</v>
      </c>
      <c r="J406">
        <f t="shared" ref="J406" si="605">R407/R406</f>
        <v>1.0992196209587515</v>
      </c>
      <c r="K406">
        <f t="shared" ref="K406" si="606">S407/S406</f>
        <v>1.1170577281191807</v>
      </c>
      <c r="L406">
        <f t="shared" ref="L406" si="607">T407/T406</f>
        <v>0.8910530421216849</v>
      </c>
      <c r="N406" t="s">
        <v>163</v>
      </c>
      <c r="O406">
        <v>210</v>
      </c>
      <c r="P406" t="s">
        <v>657</v>
      </c>
      <c r="Q406" t="s">
        <v>658</v>
      </c>
      <c r="R406">
        <v>89700</v>
      </c>
      <c r="S406">
        <v>107400</v>
      </c>
      <c r="T406">
        <v>128200</v>
      </c>
    </row>
    <row r="407" spans="9:20" x14ac:dyDescent="0.25">
      <c r="I407" t="str">
        <f t="shared" si="601"/>
        <v>Sweden</v>
      </c>
      <c r="N407" t="s">
        <v>163</v>
      </c>
      <c r="O407">
        <v>210</v>
      </c>
      <c r="P407" t="s">
        <v>659</v>
      </c>
      <c r="Q407" t="s">
        <v>658</v>
      </c>
      <c r="R407">
        <v>98600</v>
      </c>
      <c r="S407">
        <v>119972</v>
      </c>
      <c r="T407">
        <v>114233</v>
      </c>
    </row>
    <row r="408" spans="9:20" x14ac:dyDescent="0.25">
      <c r="I408" t="str">
        <f t="shared" si="601"/>
        <v>Switzerland</v>
      </c>
      <c r="J408">
        <f t="shared" ref="J408" si="608">R409/R408</f>
        <v>1.1168314537308821</v>
      </c>
      <c r="K408">
        <f t="shared" ref="K408" si="609">S409/S408</f>
        <v>1.1772026263551687</v>
      </c>
      <c r="L408">
        <f t="shared" ref="L408" si="610">T409/T408</f>
        <v>1.1574740810556079</v>
      </c>
      <c r="N408" t="s">
        <v>164</v>
      </c>
      <c r="O408">
        <v>211</v>
      </c>
      <c r="P408" t="s">
        <v>657</v>
      </c>
      <c r="Q408" t="s">
        <v>658</v>
      </c>
      <c r="R408">
        <v>25892</v>
      </c>
      <c r="S408">
        <v>26196</v>
      </c>
      <c r="T408">
        <v>26525</v>
      </c>
    </row>
    <row r="409" spans="9:20" x14ac:dyDescent="0.25">
      <c r="I409" t="str">
        <f t="shared" si="601"/>
        <v>Switzerland</v>
      </c>
      <c r="N409" t="s">
        <v>164</v>
      </c>
      <c r="O409">
        <v>211</v>
      </c>
      <c r="P409" t="s">
        <v>659</v>
      </c>
      <c r="Q409" t="s">
        <v>658</v>
      </c>
      <c r="R409">
        <v>28917</v>
      </c>
      <c r="S409">
        <v>30838</v>
      </c>
      <c r="T409">
        <v>30702</v>
      </c>
    </row>
    <row r="410" spans="9:20" x14ac:dyDescent="0.25">
      <c r="I410" t="str">
        <f t="shared" si="601"/>
        <v>Syrian Arab Republic</v>
      </c>
      <c r="J410">
        <f t="shared" ref="J410" si="611">R411/R410</f>
        <v>0.31784385930568843</v>
      </c>
      <c r="K410">
        <f t="shared" ref="K410" si="612">S411/S410</f>
        <v>0.33212198475556892</v>
      </c>
      <c r="L410">
        <f t="shared" ref="L410" si="613">T411/T410</f>
        <v>0.33807362342260983</v>
      </c>
      <c r="N410" t="s">
        <v>165</v>
      </c>
      <c r="O410">
        <v>212</v>
      </c>
      <c r="P410" t="s">
        <v>657</v>
      </c>
      <c r="Q410" t="s">
        <v>658</v>
      </c>
      <c r="R410">
        <v>812229</v>
      </c>
      <c r="S410">
        <v>818922</v>
      </c>
      <c r="T410">
        <v>841580</v>
      </c>
    </row>
    <row r="411" spans="9:20" x14ac:dyDescent="0.25">
      <c r="I411" t="str">
        <f t="shared" si="601"/>
        <v>Syrian Arab Republic</v>
      </c>
      <c r="N411" t="s">
        <v>165</v>
      </c>
      <c r="O411">
        <v>212</v>
      </c>
      <c r="P411" t="s">
        <v>659</v>
      </c>
      <c r="Q411" t="s">
        <v>658</v>
      </c>
      <c r="R411">
        <v>258162</v>
      </c>
      <c r="S411">
        <v>271982</v>
      </c>
      <c r="T411">
        <v>284516</v>
      </c>
    </row>
    <row r="412" spans="9:20" x14ac:dyDescent="0.25">
      <c r="I412" t="str">
        <f t="shared" si="601"/>
        <v>Tajikistan</v>
      </c>
      <c r="J412">
        <f t="shared" ref="J412" si="614">R413/R412</f>
        <v>0.13595432659912035</v>
      </c>
      <c r="K412">
        <f t="shared" ref="K412" si="615">S413/S412</f>
        <v>0.19346627068307171</v>
      </c>
      <c r="L412">
        <f t="shared" ref="L412" si="616">T413/T412</f>
        <v>0.21659213946375303</v>
      </c>
      <c r="N412" t="s">
        <v>166</v>
      </c>
      <c r="O412">
        <v>208</v>
      </c>
      <c r="P412" t="s">
        <v>657</v>
      </c>
      <c r="Q412" t="s">
        <v>658</v>
      </c>
      <c r="R412">
        <v>244869</v>
      </c>
      <c r="S412">
        <v>179132</v>
      </c>
      <c r="T412">
        <v>171973</v>
      </c>
    </row>
    <row r="413" spans="9:20" x14ac:dyDescent="0.25">
      <c r="I413" t="str">
        <f t="shared" ref="I413:I475" si="617">N413</f>
        <v>Tajikistan</v>
      </c>
      <c r="N413" t="s">
        <v>166</v>
      </c>
      <c r="O413">
        <v>208</v>
      </c>
      <c r="P413" t="s">
        <v>659</v>
      </c>
      <c r="Q413" t="s">
        <v>658</v>
      </c>
      <c r="R413">
        <v>33291</v>
      </c>
      <c r="S413">
        <v>34656</v>
      </c>
      <c r="T413">
        <v>37248</v>
      </c>
    </row>
    <row r="414" spans="9:20" x14ac:dyDescent="0.25">
      <c r="I414" t="str">
        <f t="shared" si="617"/>
        <v>Thailand</v>
      </c>
      <c r="J414">
        <f t="shared" ref="J414" si="618">R415/R414</f>
        <v>1.9903523439713624</v>
      </c>
      <c r="K414">
        <f t="shared" ref="K414" si="619">S415/S414</f>
        <v>1.7729454890359999</v>
      </c>
      <c r="L414">
        <f t="shared" ref="L414" si="620">T415/T414</f>
        <v>1.5813161840893124</v>
      </c>
      <c r="N414" t="s">
        <v>167</v>
      </c>
      <c r="O414">
        <v>216</v>
      </c>
      <c r="P414" t="s">
        <v>657</v>
      </c>
      <c r="Q414" t="s">
        <v>658</v>
      </c>
      <c r="R414">
        <v>1002316</v>
      </c>
      <c r="S414">
        <v>1029004</v>
      </c>
      <c r="T414">
        <v>1078998</v>
      </c>
    </row>
    <row r="415" spans="9:20" x14ac:dyDescent="0.25">
      <c r="I415" t="str">
        <f t="shared" si="617"/>
        <v>Thailand</v>
      </c>
      <c r="N415" t="s">
        <v>167</v>
      </c>
      <c r="O415">
        <v>216</v>
      </c>
      <c r="P415" t="s">
        <v>659</v>
      </c>
      <c r="Q415" t="s">
        <v>658</v>
      </c>
      <c r="R415">
        <v>1994962</v>
      </c>
      <c r="S415">
        <v>1824368</v>
      </c>
      <c r="T415">
        <v>1706237</v>
      </c>
    </row>
    <row r="416" spans="9:20" x14ac:dyDescent="0.25">
      <c r="I416" t="str">
        <f t="shared" si="617"/>
        <v>The former Yugoslav Republic of Macedonia</v>
      </c>
      <c r="J416">
        <f t="shared" ref="J416" si="621">R417/R416</f>
        <v>0.58503049726041556</v>
      </c>
      <c r="K416">
        <f t="shared" ref="K416" si="622">S417/S416</f>
        <v>0.73239303294206737</v>
      </c>
      <c r="L416">
        <f t="shared" ref="L416" si="623">T417/T416</f>
        <v>0.76375542137936903</v>
      </c>
      <c r="N416" t="s">
        <v>168</v>
      </c>
      <c r="O416">
        <v>154</v>
      </c>
      <c r="P416" t="s">
        <v>657</v>
      </c>
      <c r="Q416" t="s">
        <v>658</v>
      </c>
      <c r="R416">
        <v>9673</v>
      </c>
      <c r="S416">
        <v>10564</v>
      </c>
      <c r="T416">
        <v>11759</v>
      </c>
    </row>
    <row r="417" spans="9:20" x14ac:dyDescent="0.25">
      <c r="I417" t="str">
        <f t="shared" si="617"/>
        <v>The former Yugoslav Republic of Macedonia</v>
      </c>
      <c r="N417" t="s">
        <v>168</v>
      </c>
      <c r="O417">
        <v>154</v>
      </c>
      <c r="P417" t="s">
        <v>659</v>
      </c>
      <c r="Q417" t="s">
        <v>658</v>
      </c>
      <c r="R417">
        <v>5659</v>
      </c>
      <c r="S417">
        <v>7737</v>
      </c>
      <c r="T417">
        <v>8981</v>
      </c>
    </row>
    <row r="418" spans="9:20" x14ac:dyDescent="0.25">
      <c r="I418" t="str">
        <f t="shared" si="617"/>
        <v>Timor-Leste</v>
      </c>
      <c r="J418">
        <f t="shared" ref="J418" si="624">R419/R418</f>
        <v>0.47869396790260099</v>
      </c>
      <c r="K418">
        <f t="shared" ref="K418" si="625">S419/S418</f>
        <v>0.46536224219989425</v>
      </c>
      <c r="L418">
        <f t="shared" ref="L418" si="626">T419/T418</f>
        <v>0.47327586206896549</v>
      </c>
      <c r="N418" t="s">
        <v>169</v>
      </c>
      <c r="O418">
        <v>176</v>
      </c>
      <c r="P418" t="s">
        <v>657</v>
      </c>
      <c r="Q418" t="s">
        <v>658</v>
      </c>
      <c r="R418">
        <v>5421</v>
      </c>
      <c r="S418">
        <v>5673</v>
      </c>
      <c r="T418">
        <v>5800</v>
      </c>
    </row>
    <row r="419" spans="9:20" x14ac:dyDescent="0.25">
      <c r="I419" t="str">
        <f t="shared" si="617"/>
        <v>Timor-Leste</v>
      </c>
      <c r="N419" t="s">
        <v>169</v>
      </c>
      <c r="O419">
        <v>176</v>
      </c>
      <c r="P419" t="s">
        <v>659</v>
      </c>
      <c r="Q419" t="s">
        <v>658</v>
      </c>
      <c r="R419">
        <v>2595</v>
      </c>
      <c r="S419">
        <v>2640</v>
      </c>
      <c r="T419">
        <v>2745</v>
      </c>
    </row>
    <row r="420" spans="9:20" x14ac:dyDescent="0.25">
      <c r="I420" t="str">
        <f t="shared" si="617"/>
        <v>Togo</v>
      </c>
      <c r="J420">
        <f t="shared" ref="J420" si="627">R421/R420</f>
        <v>0.31239478553640249</v>
      </c>
      <c r="K420">
        <f t="shared" ref="K420" si="628">S421/S420</f>
        <v>0.28090000439210172</v>
      </c>
      <c r="L420">
        <f t="shared" ref="L420" si="629">T421/T420</f>
        <v>0.28545813929294844</v>
      </c>
      <c r="N420" t="s">
        <v>170</v>
      </c>
      <c r="O420">
        <v>217</v>
      </c>
      <c r="P420" t="s">
        <v>657</v>
      </c>
      <c r="Q420" t="s">
        <v>658</v>
      </c>
      <c r="R420">
        <v>143754</v>
      </c>
      <c r="S420">
        <v>159377</v>
      </c>
      <c r="T420">
        <v>163411</v>
      </c>
    </row>
    <row r="421" spans="9:20" x14ac:dyDescent="0.25">
      <c r="I421" t="str">
        <f t="shared" si="617"/>
        <v>Togo</v>
      </c>
      <c r="N421" t="s">
        <v>170</v>
      </c>
      <c r="O421">
        <v>217</v>
      </c>
      <c r="P421" t="s">
        <v>659</v>
      </c>
      <c r="Q421" t="s">
        <v>658</v>
      </c>
      <c r="R421">
        <v>44908</v>
      </c>
      <c r="S421">
        <v>44769</v>
      </c>
      <c r="T421">
        <v>46647</v>
      </c>
    </row>
    <row r="422" spans="9:20" x14ac:dyDescent="0.25">
      <c r="I422" t="str">
        <f t="shared" si="617"/>
        <v>Tokelau</v>
      </c>
      <c r="J422">
        <f t="shared" ref="J422" si="630">R423/R422</f>
        <v>0.88515901060070667</v>
      </c>
      <c r="K422">
        <f t="shared" ref="K422" si="631">S423/S422</f>
        <v>0.80276816608996537</v>
      </c>
      <c r="L422">
        <f t="shared" ref="L422" si="632">T423/T422</f>
        <v>1.0796610169491525</v>
      </c>
      <c r="N422" t="s">
        <v>258</v>
      </c>
      <c r="O422">
        <v>218</v>
      </c>
      <c r="P422" t="s">
        <v>657</v>
      </c>
      <c r="Q422" t="s">
        <v>658</v>
      </c>
      <c r="R422">
        <v>566</v>
      </c>
      <c r="S422">
        <v>578</v>
      </c>
      <c r="T422">
        <v>590</v>
      </c>
    </row>
    <row r="423" spans="9:20" x14ac:dyDescent="0.25">
      <c r="I423" t="str">
        <f t="shared" si="617"/>
        <v>Tokelau</v>
      </c>
      <c r="N423" t="s">
        <v>258</v>
      </c>
      <c r="O423">
        <v>218</v>
      </c>
      <c r="P423" t="s">
        <v>659</v>
      </c>
      <c r="Q423" t="s">
        <v>658</v>
      </c>
      <c r="R423">
        <v>501</v>
      </c>
      <c r="S423">
        <v>464</v>
      </c>
      <c r="T423">
        <v>637</v>
      </c>
    </row>
    <row r="424" spans="9:20" x14ac:dyDescent="0.25">
      <c r="I424" t="str">
        <f t="shared" si="617"/>
        <v>Tonga</v>
      </c>
      <c r="J424">
        <f t="shared" ref="J424" si="633">R425/R424</f>
        <v>0.7909705648369133</v>
      </c>
      <c r="K424">
        <f t="shared" ref="K424" si="634">S425/S424</f>
        <v>0.80175947215835253</v>
      </c>
      <c r="L424">
        <f t="shared" ref="L424" si="635">T425/T424</f>
        <v>0.86628571428571433</v>
      </c>
      <c r="N424" t="s">
        <v>259</v>
      </c>
      <c r="O424">
        <v>219</v>
      </c>
      <c r="P424" t="s">
        <v>657</v>
      </c>
      <c r="Q424" t="s">
        <v>658</v>
      </c>
      <c r="R424">
        <v>10056</v>
      </c>
      <c r="S424">
        <v>10003</v>
      </c>
      <c r="T424">
        <v>10500</v>
      </c>
    </row>
    <row r="425" spans="9:20" x14ac:dyDescent="0.25">
      <c r="I425" t="str">
        <f t="shared" si="617"/>
        <v>Tonga</v>
      </c>
      <c r="N425" t="s">
        <v>259</v>
      </c>
      <c r="O425">
        <v>219</v>
      </c>
      <c r="P425" t="s">
        <v>659</v>
      </c>
      <c r="Q425" t="s">
        <v>658</v>
      </c>
      <c r="R425">
        <v>7954</v>
      </c>
      <c r="S425">
        <v>8020</v>
      </c>
      <c r="T425">
        <v>9096</v>
      </c>
    </row>
    <row r="426" spans="9:20" x14ac:dyDescent="0.25">
      <c r="I426" t="str">
        <f t="shared" si="617"/>
        <v>Trinidad and Tobago</v>
      </c>
      <c r="J426">
        <f t="shared" ref="J426" si="636">R427/R426</f>
        <v>0.68361086765994739</v>
      </c>
      <c r="K426">
        <f t="shared" ref="K426" si="637">S427/S426</f>
        <v>0.67644118627124294</v>
      </c>
      <c r="L426">
        <f t="shared" ref="L426" si="638">T427/T426</f>
        <v>0.64551724137931032</v>
      </c>
      <c r="N426" t="s">
        <v>171</v>
      </c>
      <c r="O426">
        <v>220</v>
      </c>
      <c r="P426" t="s">
        <v>657</v>
      </c>
      <c r="Q426" t="s">
        <v>658</v>
      </c>
      <c r="R426">
        <v>3423</v>
      </c>
      <c r="S426">
        <v>3001</v>
      </c>
      <c r="T426">
        <v>2900</v>
      </c>
    </row>
    <row r="427" spans="9:20" x14ac:dyDescent="0.25">
      <c r="I427" t="str">
        <f t="shared" si="617"/>
        <v>Trinidad and Tobago</v>
      </c>
      <c r="N427" t="s">
        <v>171</v>
      </c>
      <c r="O427">
        <v>220</v>
      </c>
      <c r="P427" t="s">
        <v>659</v>
      </c>
      <c r="Q427" t="s">
        <v>658</v>
      </c>
      <c r="R427">
        <v>2340</v>
      </c>
      <c r="S427">
        <v>2030</v>
      </c>
      <c r="T427">
        <v>1872</v>
      </c>
    </row>
    <row r="428" spans="9:20" x14ac:dyDescent="0.25">
      <c r="I428" t="str">
        <f t="shared" si="617"/>
        <v>Tunisia</v>
      </c>
      <c r="J428">
        <f t="shared" ref="J428" si="639">R429/R428</f>
        <v>0.11507977447915969</v>
      </c>
      <c r="K428">
        <f t="shared" ref="K428" si="640">S429/S428</f>
        <v>0.11208918522877895</v>
      </c>
      <c r="L428">
        <f t="shared" ref="L428" si="641">T429/T428</f>
        <v>0.11861283145932296</v>
      </c>
      <c r="N428" t="s">
        <v>172</v>
      </c>
      <c r="O428">
        <v>222</v>
      </c>
      <c r="P428" t="s">
        <v>657</v>
      </c>
      <c r="Q428" t="s">
        <v>658</v>
      </c>
      <c r="R428">
        <v>2316593</v>
      </c>
      <c r="S428">
        <v>1515677</v>
      </c>
      <c r="T428">
        <v>1663100</v>
      </c>
    </row>
    <row r="429" spans="9:20" x14ac:dyDescent="0.25">
      <c r="I429" t="str">
        <f t="shared" si="617"/>
        <v>Tunisia</v>
      </c>
      <c r="N429" t="s">
        <v>172</v>
      </c>
      <c r="O429">
        <v>222</v>
      </c>
      <c r="P429" t="s">
        <v>659</v>
      </c>
      <c r="Q429" t="s">
        <v>658</v>
      </c>
      <c r="R429">
        <v>266593</v>
      </c>
      <c r="S429">
        <v>169891</v>
      </c>
      <c r="T429">
        <v>197265</v>
      </c>
    </row>
    <row r="430" spans="9:20" x14ac:dyDescent="0.25">
      <c r="I430" t="str">
        <f t="shared" si="617"/>
        <v>Turkey</v>
      </c>
      <c r="J430">
        <f t="shared" ref="J430" si="642">R431/R430</f>
        <v>0.51723803412967839</v>
      </c>
      <c r="K430">
        <f t="shared" ref="K430" si="643">S431/S430</f>
        <v>0.52119275275595855</v>
      </c>
      <c r="L430">
        <f t="shared" ref="L430" si="644">T431/T430</f>
        <v>0.51402916486865846</v>
      </c>
      <c r="N430" t="s">
        <v>173</v>
      </c>
      <c r="O430">
        <v>223</v>
      </c>
      <c r="P430" t="s">
        <v>657</v>
      </c>
      <c r="Q430" t="s">
        <v>658</v>
      </c>
      <c r="R430">
        <v>1896707</v>
      </c>
      <c r="S430">
        <v>1898432</v>
      </c>
      <c r="T430">
        <v>2127354</v>
      </c>
    </row>
    <row r="431" spans="9:20" x14ac:dyDescent="0.25">
      <c r="I431" t="str">
        <f t="shared" si="617"/>
        <v>Turkey</v>
      </c>
      <c r="N431" t="s">
        <v>173</v>
      </c>
      <c r="O431">
        <v>223</v>
      </c>
      <c r="P431" t="s">
        <v>659</v>
      </c>
      <c r="Q431" t="s">
        <v>658</v>
      </c>
      <c r="R431">
        <v>981049</v>
      </c>
      <c r="S431">
        <v>989449</v>
      </c>
      <c r="T431">
        <v>1093522</v>
      </c>
    </row>
    <row r="432" spans="9:20" x14ac:dyDescent="0.25">
      <c r="I432" t="str">
        <f t="shared" si="617"/>
        <v>Turkmenistan</v>
      </c>
      <c r="J432">
        <f t="shared" ref="J432" si="645">R433/R432</f>
        <v>0.18544179523141655</v>
      </c>
      <c r="K432">
        <f t="shared" ref="K432" si="646">S433/S432</f>
        <v>0.11598023064250412</v>
      </c>
      <c r="L432">
        <f t="shared" ref="L432" si="647">T433/T432</f>
        <v>0.16250000000000001</v>
      </c>
      <c r="N432" t="s">
        <v>174</v>
      </c>
      <c r="O432">
        <v>213</v>
      </c>
      <c r="P432" t="s">
        <v>657</v>
      </c>
      <c r="Q432" t="s">
        <v>658</v>
      </c>
      <c r="R432">
        <v>570400</v>
      </c>
      <c r="S432">
        <v>607000</v>
      </c>
      <c r="T432">
        <v>640000</v>
      </c>
    </row>
    <row r="433" spans="9:20" x14ac:dyDescent="0.25">
      <c r="I433" t="str">
        <f t="shared" si="617"/>
        <v>Turkmenistan</v>
      </c>
      <c r="N433" t="s">
        <v>174</v>
      </c>
      <c r="O433">
        <v>213</v>
      </c>
      <c r="P433" t="s">
        <v>659</v>
      </c>
      <c r="Q433" t="s">
        <v>658</v>
      </c>
      <c r="R433">
        <v>105776</v>
      </c>
      <c r="S433">
        <v>70400</v>
      </c>
      <c r="T433">
        <v>104000</v>
      </c>
    </row>
    <row r="434" spans="9:20" x14ac:dyDescent="0.25">
      <c r="I434" t="str">
        <f t="shared" si="617"/>
        <v>Turks and Caicos Islands</v>
      </c>
      <c r="J434" t="e">
        <f t="shared" ref="J434" si="648">R435/R434</f>
        <v>#DIV/0!</v>
      </c>
      <c r="K434" t="e">
        <f t="shared" ref="K434" si="649">S435/S434</f>
        <v>#DIV/0!</v>
      </c>
      <c r="L434" t="e">
        <f t="shared" ref="L434" si="650">T435/T434</f>
        <v>#DIV/0!</v>
      </c>
      <c r="N434" t="s">
        <v>260</v>
      </c>
      <c r="O434">
        <v>224</v>
      </c>
      <c r="P434" t="s">
        <v>657</v>
      </c>
      <c r="Q434" t="s">
        <v>658</v>
      </c>
    </row>
    <row r="435" spans="9:20" x14ac:dyDescent="0.25">
      <c r="I435" t="str">
        <f t="shared" si="617"/>
        <v>Turks and Caicos Islands</v>
      </c>
      <c r="N435" t="s">
        <v>260</v>
      </c>
      <c r="O435">
        <v>224</v>
      </c>
      <c r="P435" t="s">
        <v>659</v>
      </c>
      <c r="Q435" t="s">
        <v>658</v>
      </c>
    </row>
    <row r="436" spans="9:20" x14ac:dyDescent="0.25">
      <c r="I436" t="str">
        <f t="shared" si="617"/>
        <v>Tuvalu</v>
      </c>
      <c r="J436">
        <f t="shared" ref="J436" si="651">R437/R436</f>
        <v>0.13704128440366972</v>
      </c>
      <c r="K436">
        <f t="shared" ref="K436" si="652">S437/S436</f>
        <v>0.12401795735129069</v>
      </c>
      <c r="L436">
        <f t="shared" ref="L436" si="653">T437/T436</f>
        <v>0.1661111111111111</v>
      </c>
      <c r="N436" t="s">
        <v>261</v>
      </c>
      <c r="O436">
        <v>227</v>
      </c>
      <c r="P436" t="s">
        <v>657</v>
      </c>
      <c r="Q436" t="s">
        <v>658</v>
      </c>
      <c r="R436">
        <v>1744</v>
      </c>
      <c r="S436">
        <v>1782</v>
      </c>
      <c r="T436">
        <v>1800</v>
      </c>
    </row>
    <row r="437" spans="9:20" x14ac:dyDescent="0.25">
      <c r="I437" t="str">
        <f t="shared" si="617"/>
        <v>Tuvalu</v>
      </c>
      <c r="N437" t="s">
        <v>261</v>
      </c>
      <c r="O437">
        <v>227</v>
      </c>
      <c r="P437" t="s">
        <v>659</v>
      </c>
      <c r="Q437" t="s">
        <v>658</v>
      </c>
      <c r="R437">
        <v>239</v>
      </c>
      <c r="S437">
        <v>221</v>
      </c>
      <c r="T437">
        <v>299</v>
      </c>
    </row>
    <row r="438" spans="9:20" x14ac:dyDescent="0.25">
      <c r="I438" t="str">
        <f t="shared" si="617"/>
        <v>Uganda</v>
      </c>
      <c r="J438">
        <f t="shared" ref="J438" si="654">R439/R438</f>
        <v>0.2576373960070566</v>
      </c>
      <c r="K438">
        <f t="shared" ref="K438" si="655">S439/S438</f>
        <v>0.27628594612781288</v>
      </c>
      <c r="L438">
        <f t="shared" ref="L438" si="656">T439/T438</f>
        <v>0.26260702260702262</v>
      </c>
      <c r="N438" t="s">
        <v>175</v>
      </c>
      <c r="O438">
        <v>226</v>
      </c>
      <c r="P438" t="s">
        <v>657</v>
      </c>
      <c r="Q438" t="s">
        <v>658</v>
      </c>
      <c r="R438">
        <v>1037330</v>
      </c>
      <c r="S438">
        <v>1010540</v>
      </c>
      <c r="T438">
        <v>1039500</v>
      </c>
    </row>
    <row r="439" spans="9:20" x14ac:dyDescent="0.25">
      <c r="I439" t="str">
        <f t="shared" si="617"/>
        <v>Uganda</v>
      </c>
      <c r="N439" t="s">
        <v>175</v>
      </c>
      <c r="O439">
        <v>226</v>
      </c>
      <c r="P439" t="s">
        <v>659</v>
      </c>
      <c r="Q439" t="s">
        <v>658</v>
      </c>
      <c r="R439">
        <v>267255</v>
      </c>
      <c r="S439">
        <v>279198</v>
      </c>
      <c r="T439">
        <v>272980</v>
      </c>
    </row>
    <row r="440" spans="9:20" x14ac:dyDescent="0.25">
      <c r="I440" t="str">
        <f t="shared" si="617"/>
        <v>Ukraine</v>
      </c>
      <c r="J440">
        <f t="shared" ref="J440" si="657">R441/R440</f>
        <v>0.62642966335441208</v>
      </c>
      <c r="K440">
        <f t="shared" ref="K440" si="658">S441/S440</f>
        <v>0.58802121872819535</v>
      </c>
      <c r="L440">
        <f t="shared" ref="L440" si="659">T441/T440</f>
        <v>0.55732980962910239</v>
      </c>
      <c r="N440" t="s">
        <v>176</v>
      </c>
      <c r="O440">
        <v>230</v>
      </c>
      <c r="P440" t="s">
        <v>657</v>
      </c>
      <c r="Q440" t="s">
        <v>658</v>
      </c>
      <c r="R440">
        <v>6287057</v>
      </c>
      <c r="S440">
        <v>6065208</v>
      </c>
      <c r="T440">
        <v>6602900</v>
      </c>
    </row>
    <row r="441" spans="9:20" x14ac:dyDescent="0.25">
      <c r="I441" t="str">
        <f t="shared" si="617"/>
        <v>Ukraine</v>
      </c>
      <c r="N441" t="s">
        <v>176</v>
      </c>
      <c r="O441">
        <v>230</v>
      </c>
      <c r="P441" t="s">
        <v>659</v>
      </c>
      <c r="Q441" t="s">
        <v>658</v>
      </c>
      <c r="R441">
        <v>3938399</v>
      </c>
      <c r="S441">
        <v>3566471</v>
      </c>
      <c r="T441">
        <v>3679993</v>
      </c>
    </row>
    <row r="442" spans="9:20" x14ac:dyDescent="0.25">
      <c r="I442" t="str">
        <f t="shared" si="617"/>
        <v>United Arab Emirates</v>
      </c>
      <c r="J442" t="e">
        <f t="shared" ref="J442" si="660">R443/R442</f>
        <v>#DIV/0!</v>
      </c>
      <c r="K442" t="e">
        <f t="shared" ref="K442" si="661">S443/S442</f>
        <v>#DIV/0!</v>
      </c>
      <c r="L442" t="e">
        <f t="shared" ref="L442" si="662">T443/T442</f>
        <v>#DIV/0!</v>
      </c>
      <c r="N442" t="s">
        <v>177</v>
      </c>
      <c r="O442">
        <v>225</v>
      </c>
      <c r="P442" t="s">
        <v>657</v>
      </c>
      <c r="Q442" t="s">
        <v>658</v>
      </c>
    </row>
    <row r="443" spans="9:20" x14ac:dyDescent="0.25">
      <c r="I443" t="str">
        <f t="shared" si="617"/>
        <v>United Arab Emirates</v>
      </c>
      <c r="N443" t="s">
        <v>177</v>
      </c>
      <c r="O443">
        <v>225</v>
      </c>
      <c r="P443" t="s">
        <v>659</v>
      </c>
      <c r="Q443" t="s">
        <v>658</v>
      </c>
    </row>
    <row r="444" spans="9:20" x14ac:dyDescent="0.25">
      <c r="I444" t="str">
        <f t="shared" si="617"/>
        <v>United Kingdom</v>
      </c>
      <c r="J444">
        <f t="shared" ref="J444" si="663">R445/R444</f>
        <v>1.2373272639654072</v>
      </c>
      <c r="K444">
        <f t="shared" ref="K444" si="664">S445/S444</f>
        <v>1.2465886287625418</v>
      </c>
      <c r="L444">
        <f t="shared" ref="L444" si="665">T445/T444</f>
        <v>1.2519368723098996</v>
      </c>
      <c r="N444" t="s">
        <v>178</v>
      </c>
      <c r="O444">
        <v>229</v>
      </c>
      <c r="P444" t="s">
        <v>657</v>
      </c>
      <c r="Q444" t="s">
        <v>658</v>
      </c>
      <c r="R444">
        <v>614232</v>
      </c>
      <c r="S444">
        <v>598000</v>
      </c>
      <c r="T444">
        <v>697000</v>
      </c>
    </row>
    <row r="445" spans="9:20" x14ac:dyDescent="0.25">
      <c r="I445" t="str">
        <f t="shared" si="617"/>
        <v>United Kingdom</v>
      </c>
      <c r="N445" t="s">
        <v>178</v>
      </c>
      <c r="O445">
        <v>229</v>
      </c>
      <c r="P445" t="s">
        <v>659</v>
      </c>
      <c r="Q445" t="s">
        <v>658</v>
      </c>
      <c r="R445">
        <v>760006</v>
      </c>
      <c r="S445">
        <v>745460</v>
      </c>
      <c r="T445">
        <v>872600</v>
      </c>
    </row>
    <row r="446" spans="9:20" x14ac:dyDescent="0.25">
      <c r="I446" t="str">
        <f t="shared" si="617"/>
        <v>United Republic of Tanzania</v>
      </c>
      <c r="J446">
        <f t="shared" ref="J446" si="666">R447/R446</f>
        <v>0.16255066187840372</v>
      </c>
      <c r="K446">
        <f t="shared" ref="K446" si="667">S447/S446</f>
        <v>0.16431713220360689</v>
      </c>
      <c r="L446">
        <f t="shared" ref="L446" si="668">T447/T446</f>
        <v>0.16461316014032426</v>
      </c>
      <c r="N446" t="s">
        <v>179</v>
      </c>
      <c r="O446">
        <v>215</v>
      </c>
      <c r="P446" t="s">
        <v>657</v>
      </c>
      <c r="Q446" t="s">
        <v>658</v>
      </c>
      <c r="R446">
        <v>2061708</v>
      </c>
      <c r="S446">
        <v>2311238</v>
      </c>
      <c r="T446">
        <v>2109400</v>
      </c>
    </row>
    <row r="447" spans="9:20" x14ac:dyDescent="0.25">
      <c r="I447" t="str">
        <f t="shared" si="617"/>
        <v>United Republic of Tanzania</v>
      </c>
      <c r="N447" t="s">
        <v>179</v>
      </c>
      <c r="O447">
        <v>215</v>
      </c>
      <c r="P447" t="s">
        <v>659</v>
      </c>
      <c r="Q447" t="s">
        <v>658</v>
      </c>
      <c r="R447">
        <v>335132</v>
      </c>
      <c r="S447">
        <v>379776</v>
      </c>
      <c r="T447">
        <v>347235</v>
      </c>
    </row>
    <row r="448" spans="9:20" x14ac:dyDescent="0.25">
      <c r="I448" t="str">
        <f t="shared" si="617"/>
        <v>United States of America</v>
      </c>
      <c r="J448">
        <f t="shared" ref="J448" si="669">R449/R448</f>
        <v>0.47482834752172509</v>
      </c>
      <c r="K448">
        <f t="shared" ref="K448" si="670">S449/S448</f>
        <v>0.51767469165476976</v>
      </c>
      <c r="L448">
        <f t="shared" ref="L448" si="671">T449/T448</f>
        <v>0.50475626265658446</v>
      </c>
      <c r="N448" t="s">
        <v>180</v>
      </c>
      <c r="O448">
        <v>231</v>
      </c>
      <c r="P448" t="s">
        <v>657</v>
      </c>
      <c r="Q448" t="s">
        <v>658</v>
      </c>
      <c r="R448">
        <v>35522936</v>
      </c>
      <c r="S448">
        <v>35737540</v>
      </c>
      <c r="T448">
        <v>37350124</v>
      </c>
    </row>
    <row r="449" spans="9:20" x14ac:dyDescent="0.25">
      <c r="I449" t="str">
        <f t="shared" si="617"/>
        <v>United States of America</v>
      </c>
      <c r="N449" t="s">
        <v>180</v>
      </c>
      <c r="O449">
        <v>231</v>
      </c>
      <c r="P449" t="s">
        <v>659</v>
      </c>
      <c r="Q449" t="s">
        <v>658</v>
      </c>
      <c r="R449">
        <v>16867297</v>
      </c>
      <c r="S449">
        <v>18500420</v>
      </c>
      <c r="T449">
        <v>18852709</v>
      </c>
    </row>
    <row r="450" spans="9:20" x14ac:dyDescent="0.25">
      <c r="I450" t="str">
        <f t="shared" si="617"/>
        <v>United States Virgin Islands</v>
      </c>
      <c r="J450" t="e">
        <f t="shared" ref="J450" si="672">R451/R450</f>
        <v>#DIV/0!</v>
      </c>
      <c r="K450" t="e">
        <f t="shared" ref="K450" si="673">S451/S450</f>
        <v>#DIV/0!</v>
      </c>
      <c r="L450" t="e">
        <f t="shared" ref="L450" si="674">T451/T450</f>
        <v>#DIV/0!</v>
      </c>
      <c r="N450" t="s">
        <v>262</v>
      </c>
      <c r="O450">
        <v>240</v>
      </c>
      <c r="P450" t="s">
        <v>657</v>
      </c>
      <c r="Q450" t="s">
        <v>658</v>
      </c>
    </row>
    <row r="451" spans="9:20" x14ac:dyDescent="0.25">
      <c r="I451" t="str">
        <f t="shared" si="617"/>
        <v>United States Virgin Islands</v>
      </c>
      <c r="N451" t="s">
        <v>262</v>
      </c>
      <c r="O451">
        <v>240</v>
      </c>
      <c r="P451" t="s">
        <v>659</v>
      </c>
      <c r="Q451" t="s">
        <v>658</v>
      </c>
    </row>
    <row r="452" spans="9:20" x14ac:dyDescent="0.25">
      <c r="I452" t="str">
        <f t="shared" si="617"/>
        <v>Uruguay</v>
      </c>
      <c r="J452">
        <f t="shared" ref="J452" si="675">R453/R452</f>
        <v>0.33820012220314821</v>
      </c>
      <c r="K452">
        <f t="shared" ref="K452" si="676">S453/S452</f>
        <v>0.33639370637787636</v>
      </c>
      <c r="L452">
        <f t="shared" ref="L452" si="677">T453/T452</f>
        <v>0.38674716225239258</v>
      </c>
      <c r="N452" t="s">
        <v>181</v>
      </c>
      <c r="O452">
        <v>234</v>
      </c>
      <c r="P452" t="s">
        <v>657</v>
      </c>
      <c r="Q452" t="s">
        <v>658</v>
      </c>
      <c r="R452">
        <v>515535</v>
      </c>
      <c r="S452">
        <v>656347</v>
      </c>
      <c r="T452">
        <v>898600</v>
      </c>
    </row>
    <row r="453" spans="9:20" x14ac:dyDescent="0.25">
      <c r="I453" t="str">
        <f t="shared" si="617"/>
        <v>Uruguay</v>
      </c>
      <c r="N453" t="s">
        <v>181</v>
      </c>
      <c r="O453">
        <v>234</v>
      </c>
      <c r="P453" t="s">
        <v>659</v>
      </c>
      <c r="Q453" t="s">
        <v>658</v>
      </c>
      <c r="R453">
        <v>174354</v>
      </c>
      <c r="S453">
        <v>220791</v>
      </c>
      <c r="T453">
        <v>347531</v>
      </c>
    </row>
    <row r="454" spans="9:20" x14ac:dyDescent="0.25">
      <c r="I454" t="str">
        <f t="shared" si="617"/>
        <v>USSR</v>
      </c>
      <c r="J454" t="e">
        <f t="shared" ref="J454" si="678">R455/R454</f>
        <v>#DIV/0!</v>
      </c>
      <c r="K454" t="e">
        <f t="shared" ref="K454" si="679">S455/S454</f>
        <v>#DIV/0!</v>
      </c>
      <c r="L454" t="e">
        <f t="shared" ref="L454" si="680">T455/T454</f>
        <v>#DIV/0!</v>
      </c>
      <c r="N454" t="s">
        <v>263</v>
      </c>
      <c r="O454">
        <v>228</v>
      </c>
      <c r="P454" t="s">
        <v>657</v>
      </c>
      <c r="Q454" t="s">
        <v>658</v>
      </c>
    </row>
    <row r="455" spans="9:20" x14ac:dyDescent="0.25">
      <c r="I455" t="str">
        <f t="shared" si="617"/>
        <v>USSR</v>
      </c>
      <c r="N455" t="s">
        <v>263</v>
      </c>
      <c r="O455">
        <v>228</v>
      </c>
      <c r="P455" t="s">
        <v>659</v>
      </c>
      <c r="Q455" t="s">
        <v>658</v>
      </c>
    </row>
    <row r="456" spans="9:20" x14ac:dyDescent="0.25">
      <c r="I456" t="str">
        <f t="shared" si="617"/>
        <v>Uzbekistan</v>
      </c>
      <c r="J456">
        <f t="shared" ref="J456" si="681">R457/R456</f>
        <v>0.27284305713285006</v>
      </c>
      <c r="K456">
        <f t="shared" ref="K456" si="682">S457/S456</f>
        <v>0.22363876717545556</v>
      </c>
      <c r="L456">
        <f t="shared" ref="L456" si="683">T457/T456</f>
        <v>0.23299754122071159</v>
      </c>
      <c r="N456" t="s">
        <v>182</v>
      </c>
      <c r="O456">
        <v>235</v>
      </c>
      <c r="P456" t="s">
        <v>657</v>
      </c>
      <c r="Q456" t="s">
        <v>658</v>
      </c>
      <c r="R456">
        <v>1507504</v>
      </c>
      <c r="S456">
        <v>1370706</v>
      </c>
      <c r="T456">
        <v>1382800</v>
      </c>
    </row>
    <row r="457" spans="9:20" x14ac:dyDescent="0.25">
      <c r="I457" t="str">
        <f t="shared" si="617"/>
        <v>Uzbekistan</v>
      </c>
      <c r="N457" t="s">
        <v>182</v>
      </c>
      <c r="O457">
        <v>235</v>
      </c>
      <c r="P457" t="s">
        <v>659</v>
      </c>
      <c r="Q457" t="s">
        <v>658</v>
      </c>
      <c r="R457">
        <v>411312</v>
      </c>
      <c r="S457">
        <v>306543</v>
      </c>
      <c r="T457">
        <v>322189</v>
      </c>
    </row>
    <row r="458" spans="9:20" x14ac:dyDescent="0.25">
      <c r="I458" t="str">
        <f t="shared" si="617"/>
        <v>Vanuatu</v>
      </c>
      <c r="J458">
        <f t="shared" ref="J458" si="684">R459/R458</f>
        <v>0.51147976777138271</v>
      </c>
      <c r="K458">
        <f t="shared" ref="K458" si="685">S459/S458</f>
        <v>0.49681916786506447</v>
      </c>
      <c r="L458">
        <f t="shared" ref="L458" si="686">T459/T458</f>
        <v>0.55377245508982031</v>
      </c>
      <c r="N458" t="s">
        <v>183</v>
      </c>
      <c r="O458">
        <v>155</v>
      </c>
      <c r="P458" t="s">
        <v>657</v>
      </c>
      <c r="Q458" t="s">
        <v>658</v>
      </c>
      <c r="R458">
        <v>79749</v>
      </c>
      <c r="S458">
        <v>82054</v>
      </c>
      <c r="T458">
        <v>83500</v>
      </c>
    </row>
    <row r="459" spans="9:20" x14ac:dyDescent="0.25">
      <c r="I459" t="str">
        <f t="shared" si="617"/>
        <v>Vanuatu</v>
      </c>
      <c r="N459" t="s">
        <v>183</v>
      </c>
      <c r="O459">
        <v>155</v>
      </c>
      <c r="P459" t="s">
        <v>659</v>
      </c>
      <c r="Q459" t="s">
        <v>658</v>
      </c>
      <c r="R459">
        <v>40790</v>
      </c>
      <c r="S459">
        <v>40766</v>
      </c>
      <c r="T459">
        <v>46240</v>
      </c>
    </row>
    <row r="460" spans="9:20" x14ac:dyDescent="0.25">
      <c r="I460" t="str">
        <f t="shared" si="617"/>
        <v>Venezuela (Bolivarian Republic of)</v>
      </c>
      <c r="J460">
        <f t="shared" ref="J460" si="687">R461/R460</f>
        <v>0.92564196329513271</v>
      </c>
      <c r="K460">
        <f t="shared" ref="K460" si="688">S461/S460</f>
        <v>0.801002645114685</v>
      </c>
      <c r="L460">
        <f t="shared" ref="L460" si="689">T461/T460</f>
        <v>0.77414439209466501</v>
      </c>
      <c r="N460" t="s">
        <v>184</v>
      </c>
      <c r="O460">
        <v>236</v>
      </c>
      <c r="P460" t="s">
        <v>657</v>
      </c>
      <c r="Q460" t="s">
        <v>658</v>
      </c>
      <c r="R460">
        <v>161341</v>
      </c>
      <c r="S460">
        <v>184113</v>
      </c>
      <c r="T460">
        <v>192933</v>
      </c>
    </row>
    <row r="461" spans="9:20" x14ac:dyDescent="0.25">
      <c r="I461" t="str">
        <f t="shared" si="617"/>
        <v>Venezuela (Bolivarian Republic of)</v>
      </c>
      <c r="N461" t="s">
        <v>184</v>
      </c>
      <c r="O461">
        <v>236</v>
      </c>
      <c r="P461" t="s">
        <v>659</v>
      </c>
      <c r="Q461" t="s">
        <v>658</v>
      </c>
      <c r="R461">
        <v>149344</v>
      </c>
      <c r="S461">
        <v>147475</v>
      </c>
      <c r="T461">
        <v>149358</v>
      </c>
    </row>
    <row r="462" spans="9:20" x14ac:dyDescent="0.25">
      <c r="I462" t="str">
        <f t="shared" si="617"/>
        <v>Viet Nam</v>
      </c>
      <c r="J462">
        <f t="shared" ref="J462" si="690">R463/R462</f>
        <v>0.57916813028899883</v>
      </c>
      <c r="K462">
        <f t="shared" ref="K462" si="691">S463/S462</f>
        <v>0.61516457004997416</v>
      </c>
      <c r="L462">
        <f t="shared" ref="L462" si="692">T463/T462</f>
        <v>0.59572983533351942</v>
      </c>
      <c r="N462" t="s">
        <v>185</v>
      </c>
      <c r="O462">
        <v>237</v>
      </c>
      <c r="P462" t="s">
        <v>657</v>
      </c>
      <c r="Q462" t="s">
        <v>658</v>
      </c>
      <c r="R462">
        <v>626300</v>
      </c>
      <c r="S462">
        <v>580300</v>
      </c>
      <c r="T462">
        <v>616276</v>
      </c>
    </row>
    <row r="463" spans="9:20" x14ac:dyDescent="0.25">
      <c r="I463" t="str">
        <f t="shared" si="617"/>
        <v>Viet Nam</v>
      </c>
      <c r="N463" t="s">
        <v>185</v>
      </c>
      <c r="O463">
        <v>237</v>
      </c>
      <c r="P463" t="s">
        <v>659</v>
      </c>
      <c r="Q463" t="s">
        <v>658</v>
      </c>
      <c r="R463">
        <v>362733</v>
      </c>
      <c r="S463">
        <v>356980</v>
      </c>
      <c r="T463">
        <v>367134</v>
      </c>
    </row>
    <row r="464" spans="9:20" x14ac:dyDescent="0.25">
      <c r="I464" t="str">
        <f t="shared" si="617"/>
        <v>Wallis and Futuna Islands</v>
      </c>
      <c r="J464">
        <f t="shared" ref="J464" si="693">R465/R464</f>
        <v>8.6238532110091748E-2</v>
      </c>
      <c r="K464">
        <f t="shared" ref="K464" si="694">S465/S464</f>
        <v>7.8114478114478109E-2</v>
      </c>
      <c r="L464">
        <f t="shared" ref="L464" si="695">T465/T464</f>
        <v>0.10688888888888889</v>
      </c>
      <c r="N464" t="s">
        <v>264</v>
      </c>
      <c r="O464">
        <v>243</v>
      </c>
      <c r="P464" t="s">
        <v>657</v>
      </c>
      <c r="Q464" t="s">
        <v>658</v>
      </c>
      <c r="R464">
        <v>4360</v>
      </c>
      <c r="S464">
        <v>4455</v>
      </c>
      <c r="T464">
        <v>4500</v>
      </c>
    </row>
    <row r="465" spans="9:20" x14ac:dyDescent="0.25">
      <c r="I465" t="str">
        <f t="shared" si="617"/>
        <v>Wallis and Futuna Islands</v>
      </c>
      <c r="N465" t="s">
        <v>264</v>
      </c>
      <c r="O465">
        <v>243</v>
      </c>
      <c r="P465" t="s">
        <v>659</v>
      </c>
      <c r="Q465" t="s">
        <v>658</v>
      </c>
      <c r="R465">
        <v>376</v>
      </c>
      <c r="S465">
        <v>348</v>
      </c>
      <c r="T465">
        <v>481</v>
      </c>
    </row>
    <row r="466" spans="9:20" x14ac:dyDescent="0.25">
      <c r="I466" t="str">
        <f t="shared" si="617"/>
        <v>Western Sahara</v>
      </c>
      <c r="J466" t="e">
        <f t="shared" ref="J466" si="696">R467/R466</f>
        <v>#DIV/0!</v>
      </c>
      <c r="K466" t="e">
        <f t="shared" ref="K466" si="697">S467/S466</f>
        <v>#DIV/0!</v>
      </c>
      <c r="L466" t="e">
        <f t="shared" ref="L466" si="698">T467/T466</f>
        <v>#DIV/0!</v>
      </c>
      <c r="N466" t="s">
        <v>265</v>
      </c>
      <c r="O466">
        <v>205</v>
      </c>
      <c r="P466" t="s">
        <v>657</v>
      </c>
      <c r="Q466" t="s">
        <v>658</v>
      </c>
    </row>
    <row r="467" spans="9:20" x14ac:dyDescent="0.25">
      <c r="I467" t="str">
        <f t="shared" si="617"/>
        <v>Western Sahara</v>
      </c>
      <c r="N467" t="s">
        <v>265</v>
      </c>
      <c r="O467">
        <v>205</v>
      </c>
      <c r="P467" t="s">
        <v>659</v>
      </c>
      <c r="Q467" t="s">
        <v>658</v>
      </c>
    </row>
    <row r="468" spans="9:20" x14ac:dyDescent="0.25">
      <c r="I468" t="str">
        <f t="shared" si="617"/>
        <v>Yemen</v>
      </c>
      <c r="J468">
        <f t="shared" ref="J468" si="699">R469/R468</f>
        <v>0.31039992253316551</v>
      </c>
      <c r="K468">
        <f t="shared" ref="K468" si="700">S469/S468</f>
        <v>0.3091752016462852</v>
      </c>
      <c r="L468">
        <f t="shared" ref="L468" si="701">T469/T468</f>
        <v>0.31559067525605972</v>
      </c>
      <c r="N468" t="s">
        <v>186</v>
      </c>
      <c r="O468">
        <v>249</v>
      </c>
      <c r="P468" t="s">
        <v>657</v>
      </c>
      <c r="Q468" t="s">
        <v>658</v>
      </c>
      <c r="R468">
        <v>41308</v>
      </c>
      <c r="S468">
        <v>42277</v>
      </c>
      <c r="T468">
        <v>43154</v>
      </c>
    </row>
    <row r="469" spans="9:20" x14ac:dyDescent="0.25">
      <c r="I469" t="str">
        <f t="shared" si="617"/>
        <v>Yemen</v>
      </c>
      <c r="N469" t="s">
        <v>186</v>
      </c>
      <c r="O469">
        <v>249</v>
      </c>
      <c r="P469" t="s">
        <v>659</v>
      </c>
      <c r="Q469" t="s">
        <v>658</v>
      </c>
      <c r="R469">
        <v>12822</v>
      </c>
      <c r="S469">
        <v>13071</v>
      </c>
      <c r="T469">
        <v>13619</v>
      </c>
    </row>
    <row r="470" spans="9:20" x14ac:dyDescent="0.25">
      <c r="I470" t="str">
        <f t="shared" si="617"/>
        <v>Yugoslav SFR</v>
      </c>
      <c r="J470" t="e">
        <f t="shared" ref="J470" si="702">R471/R470</f>
        <v>#DIV/0!</v>
      </c>
      <c r="K470" t="e">
        <f t="shared" ref="K470" si="703">S471/S470</f>
        <v>#DIV/0!</v>
      </c>
      <c r="L470" t="e">
        <f t="shared" ref="L470" si="704">T471/T470</f>
        <v>#DIV/0!</v>
      </c>
      <c r="N470" t="s">
        <v>266</v>
      </c>
      <c r="O470">
        <v>248</v>
      </c>
      <c r="P470" t="s">
        <v>657</v>
      </c>
      <c r="Q470" t="s">
        <v>658</v>
      </c>
    </row>
    <row r="471" spans="9:20" x14ac:dyDescent="0.25">
      <c r="I471" t="str">
        <f t="shared" si="617"/>
        <v>Yugoslav SFR</v>
      </c>
      <c r="N471" t="s">
        <v>266</v>
      </c>
      <c r="O471">
        <v>248</v>
      </c>
      <c r="P471" t="s">
        <v>659</v>
      </c>
      <c r="Q471" t="s">
        <v>658</v>
      </c>
    </row>
    <row r="472" spans="9:20" x14ac:dyDescent="0.25">
      <c r="I472" t="str">
        <f t="shared" si="617"/>
        <v>Zambia</v>
      </c>
      <c r="J472">
        <f t="shared" ref="J472" si="705">R473/R472</f>
        <v>0.19184959719442193</v>
      </c>
      <c r="K472">
        <f t="shared" ref="K472" si="706">S473/S472</f>
        <v>0.18348582443433148</v>
      </c>
      <c r="L472">
        <f t="shared" ref="L472" si="707">T473/T472</f>
        <v>0.1680812527225623</v>
      </c>
      <c r="N472" t="s">
        <v>187</v>
      </c>
      <c r="O472">
        <v>251</v>
      </c>
      <c r="P472" t="s">
        <v>657</v>
      </c>
      <c r="Q472" t="s">
        <v>658</v>
      </c>
      <c r="R472">
        <v>241804</v>
      </c>
      <c r="S472">
        <v>376634</v>
      </c>
      <c r="T472">
        <v>436170</v>
      </c>
    </row>
    <row r="473" spans="9:20" x14ac:dyDescent="0.25">
      <c r="I473" t="str">
        <f t="shared" si="617"/>
        <v>Zambia</v>
      </c>
      <c r="N473" t="s">
        <v>187</v>
      </c>
      <c r="O473">
        <v>251</v>
      </c>
      <c r="P473" t="s">
        <v>659</v>
      </c>
      <c r="Q473" t="s">
        <v>658</v>
      </c>
      <c r="R473">
        <v>46390</v>
      </c>
      <c r="S473">
        <v>69107</v>
      </c>
      <c r="T473">
        <v>73312</v>
      </c>
    </row>
    <row r="474" spans="9:20" x14ac:dyDescent="0.25">
      <c r="I474" t="str">
        <f t="shared" si="617"/>
        <v>Zimbabwe</v>
      </c>
      <c r="J474">
        <f t="shared" ref="J474" si="708">R475/R474</f>
        <v>0.12007209042121977</v>
      </c>
      <c r="K474">
        <f t="shared" ref="K474" si="709">S475/S474</f>
        <v>0.12699733094642759</v>
      </c>
      <c r="L474">
        <f t="shared" ref="L474" si="710">T475/T474</f>
        <v>0.12402925476520611</v>
      </c>
      <c r="N474" t="s">
        <v>188</v>
      </c>
      <c r="O474">
        <v>181</v>
      </c>
      <c r="P474" t="s">
        <v>657</v>
      </c>
      <c r="Q474" t="s">
        <v>658</v>
      </c>
      <c r="R474">
        <v>746285</v>
      </c>
      <c r="S474">
        <v>616698</v>
      </c>
      <c r="T474">
        <v>504123</v>
      </c>
    </row>
    <row r="475" spans="9:20" x14ac:dyDescent="0.25">
      <c r="I475" t="str">
        <f t="shared" si="617"/>
        <v>Zimbabwe</v>
      </c>
      <c r="N475" t="s">
        <v>188</v>
      </c>
      <c r="O475">
        <v>181</v>
      </c>
      <c r="P475" t="s">
        <v>659</v>
      </c>
      <c r="Q475" t="s">
        <v>658</v>
      </c>
      <c r="R475">
        <v>89608</v>
      </c>
      <c r="S475">
        <v>78319</v>
      </c>
      <c r="T475">
        <v>62526</v>
      </c>
    </row>
  </sheetData>
  <pageMargins left="0.7" right="0.7" top="0.78740157499999996" bottom="0.78740157499999996"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229"/>
  <sheetViews>
    <sheetView workbookViewId="0">
      <pane xSplit="1" ySplit="7" topLeftCell="B210" activePane="bottomRight" state="frozen"/>
      <selection pane="topRight" activeCell="B1" sqref="B1"/>
      <selection pane="bottomLeft" activeCell="A9" sqref="A9"/>
      <selection pane="bottomRight" activeCell="D222" sqref="D222"/>
    </sheetView>
  </sheetViews>
  <sheetFormatPr baseColWidth="10" defaultColWidth="11.42578125" defaultRowHeight="15" x14ac:dyDescent="0.25"/>
  <cols>
    <col min="2" max="2" width="26" customWidth="1"/>
    <col min="3" max="3" width="11.42578125" style="49"/>
    <col min="4" max="4" width="19" customWidth="1"/>
    <col min="5" max="5" width="11.42578125" style="49"/>
    <col min="7" max="7" width="6.140625" customWidth="1"/>
    <col min="11" max="11" width="3.85546875" style="57" customWidth="1"/>
    <col min="12" max="12" width="8.7109375" customWidth="1"/>
    <col min="13" max="20" width="10.42578125" customWidth="1"/>
    <col min="21" max="21" width="2.85546875" customWidth="1"/>
  </cols>
  <sheetData>
    <row r="1" spans="1:54" s="250" customFormat="1" ht="15.75" x14ac:dyDescent="0.25">
      <c r="A1" s="245" t="s">
        <v>819</v>
      </c>
      <c r="B1" s="214"/>
      <c r="C1" s="198" t="s">
        <v>705</v>
      </c>
      <c r="D1" s="246"/>
      <c r="E1" s="198" t="s">
        <v>702</v>
      </c>
      <c r="F1" s="198"/>
      <c r="G1" s="246"/>
      <c r="H1" s="198" t="s">
        <v>702</v>
      </c>
      <c r="I1" s="198"/>
      <c r="J1" s="247"/>
      <c r="K1" s="193"/>
      <c r="L1" s="248" t="s">
        <v>852</v>
      </c>
      <c r="M1" s="249"/>
      <c r="N1" s="249"/>
      <c r="O1" s="249"/>
      <c r="P1" s="249"/>
      <c r="Q1" s="249"/>
      <c r="R1" s="249"/>
      <c r="S1" s="249"/>
      <c r="T1" s="249"/>
      <c r="V1" s="213" t="s">
        <v>724</v>
      </c>
      <c r="W1" s="251"/>
      <c r="X1" s="251"/>
    </row>
    <row r="2" spans="1:54" s="64" customFormat="1" x14ac:dyDescent="0.25">
      <c r="A2" s="187"/>
      <c r="B2" s="239" t="s">
        <v>726</v>
      </c>
      <c r="C2" s="240" t="s">
        <v>859</v>
      </c>
      <c r="D2" s="241"/>
      <c r="E2" s="241" t="s">
        <v>727</v>
      </c>
      <c r="F2" s="242"/>
      <c r="G2" s="243" t="s">
        <v>855</v>
      </c>
      <c r="H2" s="241" t="s">
        <v>727</v>
      </c>
      <c r="I2" s="244"/>
      <c r="J2" s="192" t="s">
        <v>855</v>
      </c>
      <c r="K2" s="79"/>
      <c r="L2" s="206" t="s">
        <v>713</v>
      </c>
      <c r="M2" s="206"/>
      <c r="N2" s="206"/>
      <c r="O2" s="206"/>
      <c r="P2" s="206"/>
      <c r="Q2" s="206"/>
      <c r="R2" s="206"/>
      <c r="S2" s="206"/>
      <c r="T2" s="206"/>
      <c r="V2" s="74"/>
      <c r="W2" s="74"/>
      <c r="X2" s="74"/>
    </row>
    <row r="3" spans="1:54" s="3" customFormat="1" ht="15.75" customHeight="1" x14ac:dyDescent="0.25">
      <c r="B3" s="215"/>
      <c r="C3" s="199" t="s">
        <v>698</v>
      </c>
      <c r="D3" s="199" t="s">
        <v>704</v>
      </c>
      <c r="E3" s="199" t="s">
        <v>698</v>
      </c>
      <c r="F3" s="201" t="s">
        <v>702</v>
      </c>
      <c r="G3" s="201"/>
      <c r="H3" s="199" t="s">
        <v>698</v>
      </c>
      <c r="I3" s="199" t="s">
        <v>738</v>
      </c>
      <c r="J3" s="197" t="s">
        <v>855</v>
      </c>
      <c r="L3" s="206" t="s">
        <v>711</v>
      </c>
      <c r="M3" s="212" t="s">
        <v>728</v>
      </c>
      <c r="N3" s="212" t="s">
        <v>730</v>
      </c>
      <c r="O3" s="212" t="s">
        <v>734</v>
      </c>
      <c r="P3" s="212" t="s">
        <v>729</v>
      </c>
      <c r="Q3" s="212" t="s">
        <v>690</v>
      </c>
      <c r="R3" s="212" t="s">
        <v>687</v>
      </c>
      <c r="S3" s="212" t="s">
        <v>725</v>
      </c>
      <c r="T3" s="212" t="s">
        <v>682</v>
      </c>
      <c r="V3" s="76"/>
      <c r="W3" s="76"/>
      <c r="X3" s="76"/>
    </row>
    <row r="4" spans="1:54" s="7" customFormat="1" x14ac:dyDescent="0.25">
      <c r="B4" s="203"/>
      <c r="C4" s="203" t="s">
        <v>699</v>
      </c>
      <c r="D4" s="202">
        <f>AVERAGE(D8:D45)/100</f>
        <v>0.20236926315789475</v>
      </c>
      <c r="E4" s="203" t="s">
        <v>699</v>
      </c>
      <c r="F4" s="202">
        <f>AVERAGE(F8:F45)</f>
        <v>0.19931150266409153</v>
      </c>
      <c r="G4" s="199"/>
      <c r="H4" s="203" t="s">
        <v>699</v>
      </c>
      <c r="I4" s="202">
        <f>AVERAGE(I8:I179)/100</f>
        <v>0.56473600000000024</v>
      </c>
      <c r="J4" s="91"/>
      <c r="K4" s="3"/>
      <c r="L4" s="206"/>
      <c r="M4" s="206"/>
      <c r="N4" s="206"/>
      <c r="O4" s="206"/>
      <c r="P4" s="206"/>
      <c r="Q4" s="206"/>
      <c r="R4" s="206"/>
      <c r="S4" s="206"/>
      <c r="T4" s="206"/>
      <c r="V4" s="74"/>
      <c r="W4" s="74"/>
      <c r="X4" s="74"/>
    </row>
    <row r="5" spans="1:54" s="7" customFormat="1" x14ac:dyDescent="0.25">
      <c r="B5" s="203"/>
      <c r="C5" s="203" t="s">
        <v>703</v>
      </c>
      <c r="D5" s="202">
        <f>MEDIAN(D9:D45)/100</f>
        <v>0.15990000000000001</v>
      </c>
      <c r="E5" s="203" t="s">
        <v>703</v>
      </c>
      <c r="F5" s="202">
        <f>MEDIAN(F8:F40)</f>
        <v>0.13695249012711713</v>
      </c>
      <c r="G5" s="199"/>
      <c r="H5" s="203" t="s">
        <v>703</v>
      </c>
      <c r="I5" s="202">
        <f>MEDIAN(I8:I180)/100</f>
        <v>5.6680000000000001E-2</v>
      </c>
      <c r="J5" s="91"/>
      <c r="K5" s="3"/>
      <c r="L5" s="206"/>
      <c r="M5" s="206"/>
      <c r="N5" s="206"/>
      <c r="O5" s="206"/>
      <c r="P5" s="206"/>
      <c r="Q5" s="206"/>
      <c r="R5" s="206"/>
      <c r="S5" s="206"/>
      <c r="T5" s="206"/>
      <c r="V5" s="74"/>
      <c r="W5" s="74"/>
      <c r="X5" s="74"/>
    </row>
    <row r="6" spans="1:54" s="205" customFormat="1" x14ac:dyDescent="0.25">
      <c r="A6" s="204" t="s">
        <v>189</v>
      </c>
      <c r="B6" s="216"/>
      <c r="C6" s="585" t="s">
        <v>701</v>
      </c>
      <c r="D6" s="585"/>
      <c r="E6" s="585"/>
      <c r="F6" s="585"/>
      <c r="G6" s="585"/>
      <c r="H6" s="585"/>
      <c r="I6" s="585"/>
      <c r="J6" s="194"/>
      <c r="L6" s="208" t="s">
        <v>855</v>
      </c>
      <c r="M6" s="210" t="s">
        <v>733</v>
      </c>
      <c r="N6" s="211" t="s">
        <v>855</v>
      </c>
      <c r="O6" s="211" t="s">
        <v>736</v>
      </c>
      <c r="P6" s="211" t="s">
        <v>855</v>
      </c>
      <c r="Q6" s="210" t="s">
        <v>712</v>
      </c>
      <c r="R6" s="211" t="s">
        <v>855</v>
      </c>
      <c r="S6" s="211" t="s">
        <v>732</v>
      </c>
      <c r="T6" s="211" t="s">
        <v>731</v>
      </c>
      <c r="U6" s="80" t="s">
        <v>855</v>
      </c>
      <c r="V6" s="77" t="s">
        <v>722</v>
      </c>
      <c r="W6" s="77"/>
      <c r="X6" s="77"/>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row>
    <row r="7" spans="1:54" s="80" customFormat="1" x14ac:dyDescent="0.25">
      <c r="A7" s="196" t="s">
        <v>202</v>
      </c>
      <c r="B7" s="216"/>
      <c r="C7" s="200" t="s">
        <v>854</v>
      </c>
      <c r="D7" s="200"/>
      <c r="E7" s="200" t="s">
        <v>854</v>
      </c>
      <c r="F7" s="200"/>
      <c r="G7" s="200"/>
      <c r="H7" s="200" t="s">
        <v>854</v>
      </c>
      <c r="I7" s="200"/>
      <c r="J7" s="194"/>
      <c r="L7" s="209" t="s">
        <v>853</v>
      </c>
      <c r="M7" s="209" t="s">
        <v>853</v>
      </c>
      <c r="N7" s="209" t="s">
        <v>853</v>
      </c>
      <c r="O7" s="209" t="s">
        <v>853</v>
      </c>
      <c r="P7" s="209" t="s">
        <v>853</v>
      </c>
      <c r="Q7" s="209" t="s">
        <v>853</v>
      </c>
      <c r="R7" s="209" t="s">
        <v>853</v>
      </c>
      <c r="S7" s="209" t="s">
        <v>853</v>
      </c>
      <c r="T7" s="209" t="s">
        <v>853</v>
      </c>
      <c r="V7" s="77"/>
      <c r="W7" s="77"/>
      <c r="X7" s="77"/>
    </row>
    <row r="8" spans="1:54" x14ac:dyDescent="0.25">
      <c r="B8" t="s">
        <v>115</v>
      </c>
      <c r="C8" s="49">
        <v>2002</v>
      </c>
      <c r="D8">
        <v>0</v>
      </c>
      <c r="E8" s="49" t="s">
        <v>708</v>
      </c>
      <c r="F8">
        <f>'[3]12_FAO_Area waterlogged'!$G$14</f>
        <v>0</v>
      </c>
      <c r="G8" t="s">
        <v>212</v>
      </c>
      <c r="H8">
        <v>2000</v>
      </c>
      <c r="I8">
        <v>35.57</v>
      </c>
      <c r="L8" s="92">
        <v>0</v>
      </c>
      <c r="M8" s="189">
        <v>1.7</v>
      </c>
      <c r="N8" s="189">
        <v>1</v>
      </c>
      <c r="O8" s="189" t="s">
        <v>735</v>
      </c>
      <c r="P8" s="189">
        <v>2.5</v>
      </c>
      <c r="Q8" s="189">
        <v>6</v>
      </c>
      <c r="R8" s="189">
        <v>4</v>
      </c>
      <c r="S8" s="189">
        <v>5</v>
      </c>
      <c r="T8" s="189">
        <v>1.7</v>
      </c>
      <c r="V8" s="180" t="s">
        <v>723</v>
      </c>
      <c r="W8" s="7"/>
      <c r="X8" s="8"/>
    </row>
    <row r="9" spans="1:54" x14ac:dyDescent="0.25">
      <c r="B9" t="s">
        <v>153</v>
      </c>
      <c r="C9" s="49">
        <v>2003</v>
      </c>
      <c r="D9">
        <v>0</v>
      </c>
      <c r="E9" s="49" t="s">
        <v>709</v>
      </c>
      <c r="F9">
        <f>'[3]12_FAO_Area waterlogged'!$G$18</f>
        <v>0</v>
      </c>
      <c r="G9" t="s">
        <v>13</v>
      </c>
      <c r="H9">
        <v>2000</v>
      </c>
      <c r="I9">
        <v>4.4080000000000004</v>
      </c>
      <c r="L9" s="92">
        <v>-0.1</v>
      </c>
      <c r="M9" s="189">
        <v>2.5</v>
      </c>
      <c r="N9" s="189">
        <v>1.5</v>
      </c>
      <c r="O9" s="191"/>
      <c r="P9" s="190">
        <v>3.5</v>
      </c>
      <c r="Q9" s="189">
        <v>7.4</v>
      </c>
      <c r="R9" s="189">
        <v>5.0999999999999996</v>
      </c>
      <c r="S9" s="189">
        <v>5.5</v>
      </c>
      <c r="T9" s="189">
        <v>2.5</v>
      </c>
      <c r="V9" s="181" t="s">
        <v>714</v>
      </c>
      <c r="W9" s="7" t="s">
        <v>715</v>
      </c>
      <c r="X9" s="182"/>
    </row>
    <row r="10" spans="1:54" x14ac:dyDescent="0.25">
      <c r="B10" t="s">
        <v>33</v>
      </c>
      <c r="C10" s="49">
        <v>1998</v>
      </c>
      <c r="D10">
        <v>0.5212</v>
      </c>
      <c r="G10" t="s">
        <v>14</v>
      </c>
      <c r="H10">
        <v>2000</v>
      </c>
      <c r="I10">
        <v>52.65</v>
      </c>
      <c r="L10" s="92">
        <v>-0.25</v>
      </c>
      <c r="M10" s="189">
        <v>3.8</v>
      </c>
      <c r="N10" s="189">
        <v>2.2999999999999998</v>
      </c>
      <c r="O10" s="189"/>
      <c r="P10" s="189">
        <v>5</v>
      </c>
      <c r="Q10" s="189">
        <v>9.5</v>
      </c>
      <c r="R10" s="189">
        <v>7.2</v>
      </c>
      <c r="S10" s="189">
        <v>6.2</v>
      </c>
      <c r="T10" s="189">
        <v>3.8</v>
      </c>
      <c r="V10" s="183" t="s">
        <v>720</v>
      </c>
      <c r="W10" s="7" t="s">
        <v>716</v>
      </c>
      <c r="X10" s="182"/>
    </row>
    <row r="11" spans="1:54" x14ac:dyDescent="0.25">
      <c r="B11" t="s">
        <v>102</v>
      </c>
      <c r="C11" s="49">
        <v>2001</v>
      </c>
      <c r="D11">
        <v>1.111</v>
      </c>
      <c r="G11" t="s">
        <v>15</v>
      </c>
      <c r="H11">
        <v>2000</v>
      </c>
      <c r="I11">
        <v>0.43269999999999997</v>
      </c>
      <c r="L11" s="92">
        <v>-0.5</v>
      </c>
      <c r="M11" s="189">
        <v>5.9</v>
      </c>
      <c r="N11" s="189">
        <v>3.6</v>
      </c>
      <c r="O11" s="189"/>
      <c r="P11" s="189">
        <v>7.6</v>
      </c>
      <c r="Q11" s="189">
        <v>13</v>
      </c>
      <c r="R11" s="189">
        <v>11</v>
      </c>
      <c r="S11" s="189">
        <v>7.5</v>
      </c>
      <c r="T11" s="189">
        <v>5.9</v>
      </c>
      <c r="V11" s="184" t="s">
        <v>721</v>
      </c>
      <c r="W11" s="7" t="s">
        <v>717</v>
      </c>
      <c r="X11" s="182"/>
    </row>
    <row r="12" spans="1:54" x14ac:dyDescent="0.25">
      <c r="B12" t="s">
        <v>44</v>
      </c>
      <c r="C12" s="49">
        <v>1996</v>
      </c>
      <c r="D12">
        <v>1.768</v>
      </c>
      <c r="G12" t="s">
        <v>16</v>
      </c>
      <c r="H12">
        <v>1990</v>
      </c>
      <c r="I12">
        <v>3.2690000000000001</v>
      </c>
      <c r="L12" s="92">
        <v>-1</v>
      </c>
      <c r="M12" s="189">
        <v>10</v>
      </c>
      <c r="N12" s="189">
        <v>6.5</v>
      </c>
      <c r="O12" s="189"/>
      <c r="P12" s="189">
        <v>12.5</v>
      </c>
      <c r="Q12" s="189">
        <v>20</v>
      </c>
      <c r="R12" s="189">
        <v>18</v>
      </c>
      <c r="S12" s="189">
        <v>10</v>
      </c>
      <c r="T12" s="189">
        <v>10</v>
      </c>
      <c r="V12" s="185" t="s">
        <v>719</v>
      </c>
      <c r="W12" s="9" t="s">
        <v>718</v>
      </c>
      <c r="X12" s="186"/>
      <c r="Z12" s="20"/>
    </row>
    <row r="13" spans="1:54" x14ac:dyDescent="0.25">
      <c r="B13" t="s">
        <v>120</v>
      </c>
      <c r="C13" s="49">
        <v>1995</v>
      </c>
      <c r="D13">
        <v>1.8740000000000001</v>
      </c>
      <c r="G13" t="s">
        <v>17</v>
      </c>
      <c r="H13">
        <v>2000</v>
      </c>
      <c r="I13">
        <v>4.0010000000000003</v>
      </c>
      <c r="L13" s="188"/>
      <c r="M13" s="188" t="s">
        <v>728</v>
      </c>
      <c r="N13" s="188" t="s">
        <v>730</v>
      </c>
      <c r="O13" s="188" t="s">
        <v>734</v>
      </c>
      <c r="P13" s="188" t="s">
        <v>729</v>
      </c>
      <c r="Q13" s="188" t="s">
        <v>690</v>
      </c>
      <c r="R13" s="188" t="s">
        <v>687</v>
      </c>
      <c r="S13" s="188" t="s">
        <v>725</v>
      </c>
      <c r="T13" s="188" t="s">
        <v>682</v>
      </c>
      <c r="Z13" s="20"/>
    </row>
    <row r="14" spans="1:54" x14ac:dyDescent="0.25">
      <c r="B14" t="s">
        <v>129</v>
      </c>
      <c r="C14" s="49">
        <v>2000</v>
      </c>
      <c r="D14">
        <v>2.6219999999999999</v>
      </c>
      <c r="G14" t="s">
        <v>18</v>
      </c>
      <c r="H14">
        <v>2006</v>
      </c>
      <c r="I14">
        <v>36.39</v>
      </c>
      <c r="S14" s="7"/>
    </row>
    <row r="15" spans="1:54" x14ac:dyDescent="0.25">
      <c r="B15" t="s">
        <v>23</v>
      </c>
      <c r="C15" s="49">
        <v>1995</v>
      </c>
      <c r="D15">
        <v>2.6659999999999999</v>
      </c>
      <c r="E15" s="49" t="s">
        <v>706</v>
      </c>
      <c r="F15">
        <f>'[3]12_FAO_Area waterlogged'!$G$5</f>
        <v>0.23641387780165796</v>
      </c>
      <c r="G15" t="s">
        <v>19</v>
      </c>
      <c r="H15">
        <v>2000</v>
      </c>
      <c r="I15">
        <v>4.5830000000000002</v>
      </c>
      <c r="S15" s="7"/>
    </row>
    <row r="16" spans="1:54" x14ac:dyDescent="0.25">
      <c r="B16" t="s">
        <v>13</v>
      </c>
      <c r="C16" s="49">
        <v>1992</v>
      </c>
      <c r="D16">
        <v>3.0230000000000001</v>
      </c>
      <c r="F16" s="56"/>
      <c r="G16" t="s">
        <v>20</v>
      </c>
      <c r="H16">
        <v>2000</v>
      </c>
      <c r="I16">
        <v>4.7039999999999997</v>
      </c>
    </row>
    <row r="17" spans="2:9" x14ac:dyDescent="0.25">
      <c r="B17" t="s">
        <v>94</v>
      </c>
      <c r="C17" s="49">
        <v>1991</v>
      </c>
      <c r="D17">
        <v>3.5409999999999999</v>
      </c>
      <c r="G17" t="s">
        <v>21</v>
      </c>
      <c r="H17">
        <v>2005</v>
      </c>
      <c r="I17">
        <v>35.21</v>
      </c>
    </row>
    <row r="18" spans="2:9" x14ac:dyDescent="0.25">
      <c r="B18" t="s">
        <v>86</v>
      </c>
      <c r="C18" s="49">
        <v>2001</v>
      </c>
      <c r="D18">
        <v>5.33</v>
      </c>
      <c r="E18" s="49" t="s">
        <v>707</v>
      </c>
      <c r="F18">
        <f>'[3]12_FAO_Area waterlogged'!$G$8</f>
        <v>3.2288973184401541E-2</v>
      </c>
      <c r="G18" t="s">
        <v>217</v>
      </c>
      <c r="H18">
        <v>2003</v>
      </c>
      <c r="I18">
        <v>219.8</v>
      </c>
    </row>
    <row r="19" spans="2:9" x14ac:dyDescent="0.25">
      <c r="B19" t="s">
        <v>99</v>
      </c>
      <c r="C19" s="49">
        <v>1995</v>
      </c>
      <c r="D19">
        <v>5.5709999999999997</v>
      </c>
      <c r="G19" t="s">
        <v>23</v>
      </c>
      <c r="H19">
        <v>2008</v>
      </c>
      <c r="I19">
        <v>2.923</v>
      </c>
    </row>
    <row r="20" spans="2:9" x14ac:dyDescent="0.25">
      <c r="B20" t="s">
        <v>116</v>
      </c>
      <c r="C20" s="49">
        <v>1997</v>
      </c>
      <c r="D20">
        <v>6.141</v>
      </c>
      <c r="G20" t="s">
        <v>24</v>
      </c>
      <c r="H20">
        <v>2000</v>
      </c>
      <c r="I20">
        <v>76.12</v>
      </c>
    </row>
    <row r="21" spans="2:9" x14ac:dyDescent="0.25">
      <c r="B21" t="s">
        <v>18</v>
      </c>
      <c r="C21" s="49">
        <v>2006</v>
      </c>
      <c r="D21">
        <v>7.4630000000000001</v>
      </c>
      <c r="E21" s="49" t="s">
        <v>706</v>
      </c>
      <c r="F21">
        <f>'[3]12_FAO_Area waterlogged'!$G$3</f>
        <v>0.10636363636363635</v>
      </c>
      <c r="G21" t="s">
        <v>25</v>
      </c>
      <c r="H21">
        <v>2000</v>
      </c>
      <c r="I21">
        <v>7.4790000000000001</v>
      </c>
    </row>
    <row r="22" spans="2:9" x14ac:dyDescent="0.25">
      <c r="B22" t="s">
        <v>167</v>
      </c>
      <c r="C22" s="49">
        <v>2000</v>
      </c>
      <c r="D22">
        <v>8.0220000000000002</v>
      </c>
      <c r="G22" t="s">
        <v>26</v>
      </c>
      <c r="H22">
        <v>2007</v>
      </c>
      <c r="I22">
        <v>33.97</v>
      </c>
    </row>
    <row r="23" spans="2:9" x14ac:dyDescent="0.25">
      <c r="B23" t="s">
        <v>95</v>
      </c>
      <c r="C23" s="49">
        <v>1993</v>
      </c>
      <c r="D23">
        <v>10.46</v>
      </c>
      <c r="G23" t="s">
        <v>27</v>
      </c>
      <c r="H23">
        <v>2000</v>
      </c>
      <c r="I23">
        <v>0.80859999999999999</v>
      </c>
    </row>
    <row r="24" spans="2:9" x14ac:dyDescent="0.25">
      <c r="B24" t="s">
        <v>119</v>
      </c>
      <c r="C24" s="49">
        <v>2000</v>
      </c>
      <c r="D24">
        <v>10.59</v>
      </c>
      <c r="G24" t="s">
        <v>28</v>
      </c>
      <c r="H24">
        <v>2001</v>
      </c>
      <c r="I24">
        <v>0.49259999999999998</v>
      </c>
    </row>
    <row r="25" spans="2:9" x14ac:dyDescent="0.25">
      <c r="B25" t="s">
        <v>142</v>
      </c>
      <c r="C25" s="49">
        <v>1990</v>
      </c>
      <c r="D25">
        <v>12.62</v>
      </c>
      <c r="G25" t="s">
        <v>218</v>
      </c>
      <c r="H25">
        <v>2008</v>
      </c>
      <c r="I25">
        <v>0.43330000000000002</v>
      </c>
    </row>
    <row r="26" spans="2:9" x14ac:dyDescent="0.25">
      <c r="B26" t="s">
        <v>90</v>
      </c>
      <c r="C26" s="49">
        <v>1997</v>
      </c>
      <c r="D26">
        <v>14.34</v>
      </c>
      <c r="G26" t="s">
        <v>30</v>
      </c>
      <c r="H26">
        <v>2000</v>
      </c>
      <c r="I26">
        <v>0.3256</v>
      </c>
    </row>
    <row r="27" spans="2:9" x14ac:dyDescent="0.25">
      <c r="B27" t="s">
        <v>166</v>
      </c>
      <c r="C27" s="49">
        <v>1994</v>
      </c>
      <c r="D27">
        <v>15.99</v>
      </c>
      <c r="G27" t="s">
        <v>31</v>
      </c>
      <c r="H27">
        <v>2009</v>
      </c>
      <c r="I27">
        <v>0.90400000000000003</v>
      </c>
    </row>
    <row r="28" spans="2:9" x14ac:dyDescent="0.25">
      <c r="B28" t="s">
        <v>297</v>
      </c>
      <c r="C28" s="49">
        <v>1999</v>
      </c>
      <c r="D28">
        <v>17.09</v>
      </c>
      <c r="G28" t="s">
        <v>32</v>
      </c>
      <c r="H28">
        <v>2000</v>
      </c>
      <c r="I28">
        <v>1.585</v>
      </c>
    </row>
    <row r="29" spans="2:9" x14ac:dyDescent="0.25">
      <c r="B29" t="s">
        <v>122</v>
      </c>
      <c r="C29" s="49">
        <v>1992</v>
      </c>
      <c r="D29">
        <v>21.17</v>
      </c>
      <c r="E29" s="49" t="s">
        <v>707</v>
      </c>
      <c r="F29">
        <f>'[3]12_FAO_Area waterlogged'!$G$15</f>
        <v>0.32562683165092804</v>
      </c>
      <c r="G29" t="s">
        <v>33</v>
      </c>
      <c r="H29">
        <v>2006</v>
      </c>
      <c r="I29">
        <v>0.70530000000000004</v>
      </c>
    </row>
    <row r="30" spans="2:9" x14ac:dyDescent="0.25">
      <c r="B30" t="s">
        <v>180</v>
      </c>
      <c r="C30" s="49">
        <v>1987</v>
      </c>
      <c r="D30">
        <v>22.37</v>
      </c>
      <c r="G30" t="s">
        <v>34</v>
      </c>
      <c r="H30">
        <v>1994</v>
      </c>
      <c r="I30">
        <v>1.0820000000000001</v>
      </c>
    </row>
    <row r="31" spans="2:9" x14ac:dyDescent="0.25">
      <c r="B31" t="s">
        <v>172</v>
      </c>
      <c r="C31" s="49">
        <v>2001</v>
      </c>
      <c r="D31">
        <v>23.43</v>
      </c>
      <c r="E31" s="49" t="s">
        <v>708</v>
      </c>
      <c r="F31">
        <f>'[3]12_FAO_Area waterlogged'!$G$20</f>
        <v>0.13623978201634879</v>
      </c>
      <c r="G31" t="s">
        <v>35</v>
      </c>
      <c r="H31">
        <v>2009</v>
      </c>
      <c r="I31">
        <v>28.73</v>
      </c>
    </row>
    <row r="32" spans="2:9" x14ac:dyDescent="0.25">
      <c r="B32" t="s">
        <v>462</v>
      </c>
      <c r="C32" s="49">
        <v>2002</v>
      </c>
      <c r="D32">
        <v>27.13</v>
      </c>
      <c r="G32" t="s">
        <v>36</v>
      </c>
      <c r="H32">
        <v>2000</v>
      </c>
      <c r="I32">
        <v>7.88</v>
      </c>
    </row>
    <row r="33" spans="2:15" x14ac:dyDescent="0.25">
      <c r="B33" t="s">
        <v>160</v>
      </c>
      <c r="C33" s="49">
        <v>2000</v>
      </c>
      <c r="D33">
        <v>28.89</v>
      </c>
      <c r="G33" t="s">
        <v>37</v>
      </c>
      <c r="H33">
        <v>2000</v>
      </c>
      <c r="I33">
        <v>2.2970000000000002</v>
      </c>
    </row>
    <row r="34" spans="2:15" x14ac:dyDescent="0.25">
      <c r="B34" t="s">
        <v>710</v>
      </c>
      <c r="C34" s="49">
        <v>1993</v>
      </c>
      <c r="D34">
        <v>28.91</v>
      </c>
      <c r="E34" s="49" t="s">
        <v>706</v>
      </c>
      <c r="F34">
        <f>'[3]12_FAO_Area waterlogged'!$G$9</f>
        <v>0.13766519823788545</v>
      </c>
      <c r="G34" t="s">
        <v>38</v>
      </c>
      <c r="H34">
        <v>2006</v>
      </c>
      <c r="I34">
        <v>0.4587</v>
      </c>
      <c r="O34" s="58"/>
    </row>
    <row r="35" spans="2:15" x14ac:dyDescent="0.25">
      <c r="B35" t="s">
        <v>173</v>
      </c>
      <c r="C35" s="49">
        <v>2006</v>
      </c>
      <c r="D35">
        <v>30.56</v>
      </c>
      <c r="G35" t="s">
        <v>39</v>
      </c>
      <c r="H35">
        <v>2000</v>
      </c>
      <c r="I35">
        <v>0.33600000000000002</v>
      </c>
    </row>
    <row r="36" spans="2:15" x14ac:dyDescent="0.25">
      <c r="B36" t="s">
        <v>46</v>
      </c>
      <c r="C36" s="49">
        <v>1999</v>
      </c>
      <c r="D36">
        <v>33.33</v>
      </c>
      <c r="G36" t="s">
        <v>40</v>
      </c>
      <c r="H36">
        <v>2000</v>
      </c>
      <c r="I36">
        <v>1.5840000000000001</v>
      </c>
    </row>
    <row r="37" spans="2:15" x14ac:dyDescent="0.25">
      <c r="B37" t="s">
        <v>217</v>
      </c>
      <c r="C37" s="49">
        <v>1994</v>
      </c>
      <c r="D37">
        <v>33.65</v>
      </c>
      <c r="E37" s="49" t="s">
        <v>706</v>
      </c>
      <c r="F37">
        <f>'[3]12_FAO_Area waterlogged'!$G$4</f>
        <v>0.58767772511848348</v>
      </c>
      <c r="G37" t="s">
        <v>41</v>
      </c>
      <c r="H37">
        <v>2001</v>
      </c>
      <c r="I37">
        <v>6.7670000000000003</v>
      </c>
    </row>
    <row r="38" spans="2:15" x14ac:dyDescent="0.25">
      <c r="B38" t="s">
        <v>174</v>
      </c>
      <c r="C38" s="49">
        <v>1994</v>
      </c>
      <c r="D38">
        <v>37.4</v>
      </c>
      <c r="G38" t="s">
        <v>42</v>
      </c>
      <c r="H38">
        <v>2000</v>
      </c>
      <c r="I38">
        <v>4.6300000000000001E-2</v>
      </c>
    </row>
    <row r="39" spans="2:15" x14ac:dyDescent="0.25">
      <c r="B39" t="s">
        <v>17</v>
      </c>
      <c r="C39" s="49">
        <v>1997</v>
      </c>
      <c r="D39">
        <v>37.68</v>
      </c>
      <c r="F39" s="56"/>
      <c r="G39" t="s">
        <v>43</v>
      </c>
      <c r="H39">
        <v>2000</v>
      </c>
      <c r="I39">
        <v>0.85350000000000004</v>
      </c>
    </row>
    <row r="40" spans="2:15" x14ac:dyDescent="0.25">
      <c r="B40" t="s">
        <v>105</v>
      </c>
      <c r="C40" s="49">
        <v>2000</v>
      </c>
      <c r="D40">
        <v>40.43</v>
      </c>
      <c r="E40" s="49" t="s">
        <v>708</v>
      </c>
      <c r="F40">
        <f>'[3]12_FAO_Area waterlogged'!$G$12</f>
        <v>0.43083900226757371</v>
      </c>
      <c r="G40" t="s">
        <v>44</v>
      </c>
      <c r="H40">
        <v>2000</v>
      </c>
      <c r="I40">
        <v>1.23</v>
      </c>
    </row>
    <row r="41" spans="2:15" x14ac:dyDescent="0.25">
      <c r="B41" t="s">
        <v>130</v>
      </c>
      <c r="C41" s="49">
        <v>2000</v>
      </c>
      <c r="D41">
        <v>42.5</v>
      </c>
      <c r="G41" t="s">
        <v>45</v>
      </c>
      <c r="H41">
        <v>2005</v>
      </c>
      <c r="I41">
        <v>19.510000000000002</v>
      </c>
    </row>
    <row r="42" spans="2:15" x14ac:dyDescent="0.25">
      <c r="B42" t="s">
        <v>21</v>
      </c>
      <c r="C42" s="49">
        <v>2003</v>
      </c>
      <c r="D42">
        <v>44.59</v>
      </c>
      <c r="G42" t="s">
        <v>46</v>
      </c>
      <c r="H42">
        <v>2000</v>
      </c>
      <c r="I42">
        <v>0.59330000000000005</v>
      </c>
    </row>
    <row r="43" spans="2:15" x14ac:dyDescent="0.25">
      <c r="B43" t="s">
        <v>232</v>
      </c>
      <c r="C43" s="49">
        <v>1990</v>
      </c>
      <c r="D43">
        <v>49.99</v>
      </c>
      <c r="G43" t="s">
        <v>47</v>
      </c>
      <c r="H43">
        <v>1999</v>
      </c>
      <c r="I43">
        <v>0.83330000000000004</v>
      </c>
    </row>
    <row r="44" spans="2:15" x14ac:dyDescent="0.25">
      <c r="B44" t="s">
        <v>182</v>
      </c>
      <c r="C44" s="49">
        <v>1996</v>
      </c>
      <c r="D44">
        <v>50.7</v>
      </c>
      <c r="G44" t="s">
        <v>48</v>
      </c>
      <c r="H44">
        <v>2002</v>
      </c>
      <c r="I44">
        <v>5.4999999999999997E-3</v>
      </c>
    </row>
    <row r="45" spans="2:15" x14ac:dyDescent="0.25">
      <c r="B45" t="s">
        <v>98</v>
      </c>
      <c r="C45" s="49">
        <v>1994</v>
      </c>
      <c r="D45">
        <v>85.53</v>
      </c>
      <c r="G45" t="s">
        <v>49</v>
      </c>
      <c r="H45">
        <v>2000</v>
      </c>
      <c r="I45">
        <v>2.3839999999999999</v>
      </c>
    </row>
    <row r="46" spans="2:15" x14ac:dyDescent="0.25">
      <c r="B46" t="s">
        <v>212</v>
      </c>
      <c r="C46" s="49" t="s">
        <v>856</v>
      </c>
      <c r="D46" s="56">
        <f>$D$5</f>
        <v>0.15990000000000001</v>
      </c>
      <c r="E46" s="49" t="s">
        <v>737</v>
      </c>
      <c r="F46" s="56">
        <f t="shared" ref="F46:F77" si="0">$F$4</f>
        <v>0.19931150266409153</v>
      </c>
      <c r="G46" t="s">
        <v>50</v>
      </c>
      <c r="H46">
        <v>2000</v>
      </c>
      <c r="I46">
        <v>1.7370000000000001</v>
      </c>
      <c r="K46"/>
    </row>
    <row r="47" spans="2:15" x14ac:dyDescent="0.25">
      <c r="B47" t="s">
        <v>14</v>
      </c>
      <c r="C47" s="49" t="s">
        <v>856</v>
      </c>
      <c r="D47" s="56">
        <f t="shared" ref="D47:D110" si="1">$D$5</f>
        <v>0.15990000000000001</v>
      </c>
      <c r="E47" s="49" t="s">
        <v>737</v>
      </c>
      <c r="F47" s="56">
        <f t="shared" si="0"/>
        <v>0.19931150266409153</v>
      </c>
      <c r="G47" t="s">
        <v>51</v>
      </c>
      <c r="H47">
        <v>2009</v>
      </c>
      <c r="I47">
        <v>0.59809999999999997</v>
      </c>
      <c r="K47"/>
    </row>
    <row r="48" spans="2:15" x14ac:dyDescent="0.25">
      <c r="B48" t="s">
        <v>213</v>
      </c>
      <c r="C48" s="49" t="s">
        <v>856</v>
      </c>
      <c r="D48" s="56">
        <f t="shared" si="1"/>
        <v>0.15990000000000001</v>
      </c>
      <c r="E48" s="49" t="s">
        <v>737</v>
      </c>
      <c r="F48" s="56">
        <f t="shared" si="0"/>
        <v>0.19931150266409153</v>
      </c>
      <c r="G48" t="s">
        <v>52</v>
      </c>
      <c r="H48">
        <v>2000</v>
      </c>
      <c r="I48">
        <v>19.8</v>
      </c>
      <c r="K48"/>
    </row>
    <row r="49" spans="2:11" x14ac:dyDescent="0.25">
      <c r="B49" t="s">
        <v>214</v>
      </c>
      <c r="C49" s="49" t="s">
        <v>856</v>
      </c>
      <c r="D49" s="56">
        <f t="shared" si="1"/>
        <v>0.15990000000000001</v>
      </c>
      <c r="E49" s="49" t="s">
        <v>737</v>
      </c>
      <c r="F49" s="56">
        <f t="shared" si="0"/>
        <v>0.19931150266409153</v>
      </c>
      <c r="G49" t="s">
        <v>53</v>
      </c>
      <c r="H49">
        <v>2009</v>
      </c>
      <c r="I49">
        <v>19.29</v>
      </c>
      <c r="K49"/>
    </row>
    <row r="50" spans="2:11" x14ac:dyDescent="0.25">
      <c r="B50" t="s">
        <v>15</v>
      </c>
      <c r="C50" s="49" t="s">
        <v>856</v>
      </c>
      <c r="D50" s="56">
        <f t="shared" si="1"/>
        <v>0.15990000000000001</v>
      </c>
      <c r="E50" s="49" t="s">
        <v>737</v>
      </c>
      <c r="F50" s="56">
        <f t="shared" si="0"/>
        <v>0.19931150266409153</v>
      </c>
      <c r="G50" t="s">
        <v>54</v>
      </c>
      <c r="H50">
        <v>2007</v>
      </c>
      <c r="I50">
        <v>12.92</v>
      </c>
      <c r="K50"/>
    </row>
    <row r="51" spans="2:11" x14ac:dyDescent="0.25">
      <c r="B51" t="s">
        <v>16</v>
      </c>
      <c r="C51" s="49" t="s">
        <v>856</v>
      </c>
      <c r="D51" s="56">
        <f t="shared" si="1"/>
        <v>0.15990000000000001</v>
      </c>
      <c r="E51" s="49" t="s">
        <v>737</v>
      </c>
      <c r="F51" s="56">
        <f t="shared" si="0"/>
        <v>0.19931150266409153</v>
      </c>
      <c r="G51" t="s">
        <v>55</v>
      </c>
      <c r="H51">
        <v>2005</v>
      </c>
      <c r="I51">
        <v>11.22</v>
      </c>
      <c r="K51"/>
    </row>
    <row r="52" spans="2:11" x14ac:dyDescent="0.25">
      <c r="B52" t="s">
        <v>18</v>
      </c>
      <c r="C52" s="49" t="s">
        <v>856</v>
      </c>
      <c r="D52" s="56">
        <f t="shared" si="1"/>
        <v>0.15990000000000001</v>
      </c>
      <c r="E52" s="49" t="s">
        <v>737</v>
      </c>
      <c r="F52" s="56">
        <f t="shared" si="0"/>
        <v>0.19931150266409153</v>
      </c>
      <c r="G52" t="s">
        <v>56</v>
      </c>
      <c r="H52">
        <v>2000</v>
      </c>
      <c r="I52">
        <v>4.8500000000000001E-2</v>
      </c>
      <c r="K52"/>
    </row>
    <row r="53" spans="2:11" x14ac:dyDescent="0.25">
      <c r="B53" t="s">
        <v>216</v>
      </c>
      <c r="C53" s="49" t="s">
        <v>856</v>
      </c>
      <c r="D53" s="56">
        <f t="shared" si="1"/>
        <v>0.15990000000000001</v>
      </c>
      <c r="E53" s="49" t="s">
        <v>737</v>
      </c>
      <c r="F53" s="56">
        <f t="shared" si="0"/>
        <v>0.19931150266409153</v>
      </c>
      <c r="G53" t="s">
        <v>57</v>
      </c>
      <c r="H53">
        <v>2009</v>
      </c>
      <c r="I53">
        <v>10.75</v>
      </c>
      <c r="K53"/>
    </row>
    <row r="54" spans="2:11" x14ac:dyDescent="0.25">
      <c r="B54" t="s">
        <v>19</v>
      </c>
      <c r="C54" s="49" t="s">
        <v>856</v>
      </c>
      <c r="D54" s="56">
        <f t="shared" si="1"/>
        <v>0.15990000000000001</v>
      </c>
      <c r="E54" s="49" t="s">
        <v>737</v>
      </c>
      <c r="F54" s="56">
        <f t="shared" si="0"/>
        <v>0.19931150266409153</v>
      </c>
      <c r="G54" t="s">
        <v>58</v>
      </c>
      <c r="H54">
        <v>2000</v>
      </c>
      <c r="I54">
        <v>6.3</v>
      </c>
      <c r="K54"/>
    </row>
    <row r="55" spans="2:11" x14ac:dyDescent="0.25">
      <c r="B55" t="s">
        <v>20</v>
      </c>
      <c r="C55" s="49" t="s">
        <v>856</v>
      </c>
      <c r="D55" s="56">
        <f t="shared" si="1"/>
        <v>0.15990000000000001</v>
      </c>
      <c r="E55" s="49" t="s">
        <v>737</v>
      </c>
      <c r="F55" s="56">
        <f t="shared" si="0"/>
        <v>0.19931150266409153</v>
      </c>
      <c r="G55" t="s">
        <v>60</v>
      </c>
      <c r="H55">
        <v>2000</v>
      </c>
      <c r="I55">
        <v>16.600000000000001</v>
      </c>
      <c r="K55"/>
    </row>
    <row r="56" spans="2:11" x14ac:dyDescent="0.25">
      <c r="B56" t="s">
        <v>286</v>
      </c>
      <c r="C56" s="49" t="s">
        <v>856</v>
      </c>
      <c r="D56" s="56">
        <f t="shared" si="1"/>
        <v>0.15990000000000001</v>
      </c>
      <c r="E56" s="49" t="s">
        <v>737</v>
      </c>
      <c r="F56" s="56">
        <f t="shared" si="0"/>
        <v>0.19931150266409153</v>
      </c>
      <c r="G56" t="s">
        <v>61</v>
      </c>
      <c r="H56">
        <v>2000</v>
      </c>
      <c r="I56">
        <v>3.593</v>
      </c>
      <c r="K56"/>
    </row>
    <row r="57" spans="2:11" x14ac:dyDescent="0.25">
      <c r="B57" t="s">
        <v>24</v>
      </c>
      <c r="C57" s="49" t="s">
        <v>856</v>
      </c>
      <c r="D57" s="56">
        <f t="shared" si="1"/>
        <v>0.15990000000000001</v>
      </c>
      <c r="E57" s="49" t="s">
        <v>737</v>
      </c>
      <c r="F57" s="56">
        <f t="shared" si="0"/>
        <v>0.19931150266409153</v>
      </c>
      <c r="G57" t="s">
        <v>62</v>
      </c>
      <c r="H57">
        <v>2000</v>
      </c>
      <c r="I57">
        <v>119</v>
      </c>
      <c r="K57"/>
    </row>
    <row r="58" spans="2:11" x14ac:dyDescent="0.25">
      <c r="B58" t="s">
        <v>25</v>
      </c>
      <c r="C58" s="49" t="s">
        <v>856</v>
      </c>
      <c r="D58" s="56">
        <f t="shared" si="1"/>
        <v>0.15990000000000001</v>
      </c>
      <c r="E58" s="49" t="s">
        <v>737</v>
      </c>
      <c r="F58" s="56">
        <f t="shared" si="0"/>
        <v>0.19931150266409153</v>
      </c>
      <c r="G58" t="s">
        <v>63</v>
      </c>
      <c r="H58">
        <v>2000</v>
      </c>
      <c r="I58">
        <v>5.4539999999999997</v>
      </c>
      <c r="K58"/>
    </row>
    <row r="59" spans="2:11" x14ac:dyDescent="0.25">
      <c r="B59" t="s">
        <v>26</v>
      </c>
      <c r="C59" s="49" t="s">
        <v>856</v>
      </c>
      <c r="D59" s="56">
        <f t="shared" si="1"/>
        <v>0.15990000000000001</v>
      </c>
      <c r="E59" s="49" t="s">
        <v>737</v>
      </c>
      <c r="F59" s="56">
        <f t="shared" si="0"/>
        <v>0.19931150266409153</v>
      </c>
      <c r="G59" t="s">
        <v>224</v>
      </c>
      <c r="H59">
        <v>2000</v>
      </c>
      <c r="I59">
        <v>6.6900000000000001E-2</v>
      </c>
      <c r="K59"/>
    </row>
    <row r="60" spans="2:11" x14ac:dyDescent="0.25">
      <c r="B60" t="s">
        <v>27</v>
      </c>
      <c r="C60" s="49" t="s">
        <v>856</v>
      </c>
      <c r="D60" s="56">
        <f t="shared" si="1"/>
        <v>0.15990000000000001</v>
      </c>
      <c r="E60" s="49" t="s">
        <v>737</v>
      </c>
      <c r="F60" s="56">
        <f t="shared" si="0"/>
        <v>0.19931150266409153</v>
      </c>
      <c r="G60" t="s">
        <v>64</v>
      </c>
      <c r="H60">
        <v>2004</v>
      </c>
      <c r="I60">
        <v>9.2379999999999995</v>
      </c>
      <c r="K60"/>
    </row>
    <row r="61" spans="2:11" x14ac:dyDescent="0.25">
      <c r="B61" t="s">
        <v>28</v>
      </c>
      <c r="C61" s="49" t="s">
        <v>856</v>
      </c>
      <c r="D61" s="56">
        <f t="shared" si="1"/>
        <v>0.15990000000000001</v>
      </c>
      <c r="E61" s="49" t="s">
        <v>737</v>
      </c>
      <c r="F61" s="56">
        <f t="shared" si="0"/>
        <v>0.19931150266409153</v>
      </c>
      <c r="G61" t="s">
        <v>65</v>
      </c>
      <c r="H61">
        <v>2007</v>
      </c>
      <c r="I61">
        <v>14.02</v>
      </c>
      <c r="K61"/>
    </row>
    <row r="62" spans="2:11" x14ac:dyDescent="0.25">
      <c r="B62" t="s">
        <v>29</v>
      </c>
      <c r="C62" s="49" t="s">
        <v>856</v>
      </c>
      <c r="D62" s="56">
        <f t="shared" si="1"/>
        <v>0.15990000000000001</v>
      </c>
      <c r="E62" s="49" t="s">
        <v>737</v>
      </c>
      <c r="F62" s="56">
        <f t="shared" si="0"/>
        <v>0.19931150266409153</v>
      </c>
      <c r="G62" t="s">
        <v>66</v>
      </c>
      <c r="H62">
        <v>2002</v>
      </c>
      <c r="I62">
        <v>4.556</v>
      </c>
      <c r="K62"/>
    </row>
    <row r="63" spans="2:11" x14ac:dyDescent="0.25">
      <c r="B63" t="s">
        <v>218</v>
      </c>
      <c r="C63" s="49" t="s">
        <v>856</v>
      </c>
      <c r="D63" s="56">
        <f t="shared" si="1"/>
        <v>0.15990000000000001</v>
      </c>
      <c r="E63" s="49" t="s">
        <v>737</v>
      </c>
      <c r="F63" s="56">
        <f t="shared" si="0"/>
        <v>0.19931150266409153</v>
      </c>
      <c r="G63" t="s">
        <v>67</v>
      </c>
      <c r="H63">
        <v>2000</v>
      </c>
      <c r="I63">
        <v>0.28620000000000001</v>
      </c>
      <c r="K63"/>
    </row>
    <row r="64" spans="2:11" x14ac:dyDescent="0.25">
      <c r="B64" t="s">
        <v>31</v>
      </c>
      <c r="C64" s="49" t="s">
        <v>856</v>
      </c>
      <c r="D64" s="56">
        <f t="shared" si="1"/>
        <v>0.15990000000000001</v>
      </c>
      <c r="E64" s="49" t="s">
        <v>737</v>
      </c>
      <c r="F64" s="56">
        <f t="shared" si="0"/>
        <v>0.19931150266409153</v>
      </c>
      <c r="G64" t="s">
        <v>68</v>
      </c>
      <c r="H64">
        <v>2005</v>
      </c>
      <c r="I64">
        <v>1.4850000000000001</v>
      </c>
      <c r="K64"/>
    </row>
    <row r="65" spans="2:11" x14ac:dyDescent="0.25">
      <c r="B65" t="s">
        <v>32</v>
      </c>
      <c r="C65" s="49" t="s">
        <v>856</v>
      </c>
      <c r="D65" s="56">
        <f t="shared" si="1"/>
        <v>0.15990000000000001</v>
      </c>
      <c r="E65" s="49" t="s">
        <v>737</v>
      </c>
      <c r="F65" s="56">
        <f t="shared" si="0"/>
        <v>0.19931150266409153</v>
      </c>
      <c r="G65" t="s">
        <v>69</v>
      </c>
      <c r="H65">
        <v>2007</v>
      </c>
      <c r="I65">
        <v>14.98</v>
      </c>
      <c r="K65"/>
    </row>
    <row r="66" spans="2:11" x14ac:dyDescent="0.25">
      <c r="B66" t="s">
        <v>34</v>
      </c>
      <c r="C66" s="49" t="s">
        <v>856</v>
      </c>
      <c r="D66" s="56">
        <f t="shared" si="1"/>
        <v>0.15990000000000001</v>
      </c>
      <c r="E66" s="49" t="s">
        <v>737</v>
      </c>
      <c r="F66" s="56">
        <f t="shared" si="0"/>
        <v>0.19931150266409153</v>
      </c>
      <c r="G66" t="s">
        <v>71</v>
      </c>
      <c r="H66">
        <v>2000</v>
      </c>
      <c r="I66">
        <v>7.9299999999999995E-2</v>
      </c>
      <c r="K66"/>
    </row>
    <row r="67" spans="2:11" x14ac:dyDescent="0.25">
      <c r="B67" t="s">
        <v>35</v>
      </c>
      <c r="C67" s="49" t="s">
        <v>856</v>
      </c>
      <c r="D67" s="56">
        <f t="shared" si="1"/>
        <v>0.15990000000000001</v>
      </c>
      <c r="E67" s="49" t="s">
        <v>737</v>
      </c>
      <c r="F67" s="56">
        <f t="shared" si="0"/>
        <v>0.19931150266409153</v>
      </c>
      <c r="G67" t="s">
        <v>72</v>
      </c>
      <c r="H67">
        <v>2000</v>
      </c>
      <c r="I67">
        <v>0.89119999999999999</v>
      </c>
      <c r="K67"/>
    </row>
    <row r="68" spans="2:11" x14ac:dyDescent="0.25">
      <c r="B68" t="s">
        <v>36</v>
      </c>
      <c r="C68" s="49" t="s">
        <v>856</v>
      </c>
      <c r="D68" s="56">
        <f t="shared" si="1"/>
        <v>0.15990000000000001</v>
      </c>
      <c r="E68" s="49" t="s">
        <v>737</v>
      </c>
      <c r="F68" s="56">
        <f t="shared" si="0"/>
        <v>0.19931150266409153</v>
      </c>
      <c r="G68" t="s">
        <v>73</v>
      </c>
      <c r="H68">
        <v>2005</v>
      </c>
      <c r="I68">
        <v>2.863</v>
      </c>
      <c r="K68"/>
    </row>
    <row r="69" spans="2:11" x14ac:dyDescent="0.25">
      <c r="B69" t="s">
        <v>37</v>
      </c>
      <c r="C69" s="49" t="s">
        <v>856</v>
      </c>
      <c r="D69" s="56">
        <f t="shared" si="1"/>
        <v>0.15990000000000001</v>
      </c>
      <c r="E69" s="49" t="s">
        <v>737</v>
      </c>
      <c r="F69" s="56">
        <f t="shared" si="0"/>
        <v>0.19931150266409153</v>
      </c>
      <c r="G69" t="s">
        <v>74</v>
      </c>
      <c r="H69">
        <v>2007</v>
      </c>
      <c r="I69">
        <v>20.97</v>
      </c>
      <c r="K69"/>
    </row>
    <row r="70" spans="2:11" x14ac:dyDescent="0.25">
      <c r="B70" t="s">
        <v>38</v>
      </c>
      <c r="C70" s="49" t="s">
        <v>856</v>
      </c>
      <c r="D70" s="56">
        <f t="shared" si="1"/>
        <v>0.15990000000000001</v>
      </c>
      <c r="E70" s="49" t="s">
        <v>737</v>
      </c>
      <c r="F70" s="56">
        <f t="shared" si="0"/>
        <v>0.19931150266409153</v>
      </c>
      <c r="G70" t="s">
        <v>75</v>
      </c>
      <c r="H70">
        <v>2000</v>
      </c>
      <c r="I70">
        <v>1.8460000000000001</v>
      </c>
      <c r="K70"/>
    </row>
    <row r="71" spans="2:11" x14ac:dyDescent="0.25">
      <c r="B71" t="s">
        <v>39</v>
      </c>
      <c r="C71" s="49" t="s">
        <v>856</v>
      </c>
      <c r="D71" s="56">
        <f t="shared" si="1"/>
        <v>0.15990000000000001</v>
      </c>
      <c r="E71" s="49" t="s">
        <v>737</v>
      </c>
      <c r="F71" s="56">
        <f t="shared" si="0"/>
        <v>0.19931150266409153</v>
      </c>
      <c r="G71" t="s">
        <v>76</v>
      </c>
      <c r="H71">
        <v>2007</v>
      </c>
      <c r="I71">
        <v>12.74</v>
      </c>
      <c r="K71"/>
    </row>
    <row r="72" spans="2:11" x14ac:dyDescent="0.25">
      <c r="B72" t="s">
        <v>40</v>
      </c>
      <c r="C72" s="49" t="s">
        <v>856</v>
      </c>
      <c r="D72" s="56">
        <f t="shared" si="1"/>
        <v>0.15990000000000001</v>
      </c>
      <c r="E72" s="49" t="s">
        <v>737</v>
      </c>
      <c r="F72" s="56">
        <f t="shared" si="0"/>
        <v>0.19931150266409153</v>
      </c>
      <c r="G72" t="s">
        <v>78</v>
      </c>
      <c r="H72">
        <v>2000</v>
      </c>
      <c r="I72">
        <v>2.6349999999999998</v>
      </c>
      <c r="K72"/>
    </row>
    <row r="73" spans="2:11" x14ac:dyDescent="0.25">
      <c r="B73" t="s">
        <v>41</v>
      </c>
      <c r="C73" s="49" t="s">
        <v>856</v>
      </c>
      <c r="D73" s="56">
        <f t="shared" si="1"/>
        <v>0.15990000000000001</v>
      </c>
      <c r="E73" s="49" t="s">
        <v>737</v>
      </c>
      <c r="F73" s="56">
        <f t="shared" si="0"/>
        <v>0.19931150266409153</v>
      </c>
      <c r="G73" t="s">
        <v>79</v>
      </c>
      <c r="H73">
        <v>2000</v>
      </c>
      <c r="I73">
        <v>0.71679999999999999</v>
      </c>
      <c r="K73"/>
    </row>
    <row r="74" spans="2:11" x14ac:dyDescent="0.25">
      <c r="B74" t="s">
        <v>220</v>
      </c>
      <c r="C74" s="49" t="s">
        <v>856</v>
      </c>
      <c r="D74" s="56">
        <f t="shared" si="1"/>
        <v>0.15990000000000001</v>
      </c>
      <c r="E74" s="49" t="s">
        <v>737</v>
      </c>
      <c r="F74" s="56">
        <f t="shared" si="0"/>
        <v>0.19931150266409153</v>
      </c>
      <c r="G74" t="s">
        <v>80</v>
      </c>
      <c r="H74">
        <v>2000</v>
      </c>
      <c r="I74">
        <v>0.5645</v>
      </c>
      <c r="K74"/>
    </row>
    <row r="75" spans="2:11" x14ac:dyDescent="0.25">
      <c r="B75" t="s">
        <v>42</v>
      </c>
      <c r="C75" s="49" t="s">
        <v>856</v>
      </c>
      <c r="D75" s="56">
        <f t="shared" si="1"/>
        <v>0.15990000000000001</v>
      </c>
      <c r="E75" s="49" t="s">
        <v>737</v>
      </c>
      <c r="F75" s="56">
        <f t="shared" si="0"/>
        <v>0.19931150266409153</v>
      </c>
      <c r="G75" t="s">
        <v>81</v>
      </c>
      <c r="H75">
        <v>2000</v>
      </c>
      <c r="I75">
        <v>0.68049999999999999</v>
      </c>
      <c r="K75"/>
    </row>
    <row r="76" spans="2:11" x14ac:dyDescent="0.25">
      <c r="B76" t="s">
        <v>43</v>
      </c>
      <c r="C76" s="49" t="s">
        <v>856</v>
      </c>
      <c r="D76" s="56">
        <f t="shared" si="1"/>
        <v>0.15990000000000001</v>
      </c>
      <c r="E76" s="49" t="s">
        <v>737</v>
      </c>
      <c r="F76" s="56">
        <f t="shared" si="0"/>
        <v>0.19931150266409153</v>
      </c>
      <c r="G76" t="s">
        <v>82</v>
      </c>
      <c r="H76">
        <v>2000</v>
      </c>
      <c r="I76">
        <v>8.5530000000000008</v>
      </c>
      <c r="K76"/>
    </row>
    <row r="77" spans="2:11" x14ac:dyDescent="0.25">
      <c r="B77" t="s">
        <v>221</v>
      </c>
      <c r="C77" s="49" t="s">
        <v>856</v>
      </c>
      <c r="D77" s="56">
        <f t="shared" si="1"/>
        <v>0.15990000000000001</v>
      </c>
      <c r="E77" s="49" t="s">
        <v>737</v>
      </c>
      <c r="F77" s="56">
        <f t="shared" si="0"/>
        <v>0.19931150266409153</v>
      </c>
      <c r="G77" t="s">
        <v>83</v>
      </c>
      <c r="H77">
        <v>2000</v>
      </c>
      <c r="I77">
        <v>1.2450000000000001</v>
      </c>
      <c r="K77"/>
    </row>
    <row r="78" spans="2:11" x14ac:dyDescent="0.25">
      <c r="B78" t="s">
        <v>45</v>
      </c>
      <c r="C78" s="49" t="s">
        <v>856</v>
      </c>
      <c r="D78" s="56">
        <f t="shared" si="1"/>
        <v>0.15990000000000001</v>
      </c>
      <c r="E78" s="49" t="s">
        <v>737</v>
      </c>
      <c r="F78" s="56">
        <f t="shared" ref="F78:F109" si="2">$F$4</f>
        <v>0.19931150266409153</v>
      </c>
      <c r="G78" t="s">
        <v>84</v>
      </c>
      <c r="H78">
        <v>2007</v>
      </c>
      <c r="I78">
        <v>5.375</v>
      </c>
      <c r="K78"/>
    </row>
    <row r="79" spans="2:11" x14ac:dyDescent="0.25">
      <c r="B79" t="s">
        <v>47</v>
      </c>
      <c r="C79" s="49" t="s">
        <v>856</v>
      </c>
      <c r="D79" s="56">
        <f t="shared" si="1"/>
        <v>0.15990000000000001</v>
      </c>
      <c r="E79" s="49" t="s">
        <v>737</v>
      </c>
      <c r="F79" s="56">
        <f t="shared" si="2"/>
        <v>0.19931150266409153</v>
      </c>
      <c r="G79" t="s">
        <v>85</v>
      </c>
      <c r="H79">
        <v>2005</v>
      </c>
      <c r="I79">
        <v>9.7100000000000006E-2</v>
      </c>
      <c r="K79"/>
    </row>
    <row r="80" spans="2:11" x14ac:dyDescent="0.25">
      <c r="B80" t="s">
        <v>318</v>
      </c>
      <c r="C80" s="49" t="s">
        <v>856</v>
      </c>
      <c r="D80" s="56">
        <f t="shared" si="1"/>
        <v>0.15990000000000001</v>
      </c>
      <c r="E80" s="49" t="s">
        <v>737</v>
      </c>
      <c r="F80" s="56">
        <f t="shared" si="2"/>
        <v>0.19931150266409153</v>
      </c>
      <c r="G80" t="s">
        <v>86</v>
      </c>
      <c r="H80">
        <v>2010</v>
      </c>
      <c r="I80">
        <v>39.82</v>
      </c>
      <c r="K80"/>
    </row>
    <row r="81" spans="2:11" x14ac:dyDescent="0.25">
      <c r="B81" t="s">
        <v>49</v>
      </c>
      <c r="C81" s="49" t="s">
        <v>856</v>
      </c>
      <c r="D81" s="56">
        <f t="shared" si="1"/>
        <v>0.15990000000000001</v>
      </c>
      <c r="E81" s="49" t="s">
        <v>737</v>
      </c>
      <c r="F81" s="56">
        <f t="shared" si="2"/>
        <v>0.19931150266409153</v>
      </c>
      <c r="G81" t="s">
        <v>87</v>
      </c>
      <c r="H81">
        <v>2000</v>
      </c>
      <c r="I81">
        <v>5.6120000000000001</v>
      </c>
      <c r="K81"/>
    </row>
    <row r="82" spans="2:11" x14ac:dyDescent="0.25">
      <c r="B82" t="s">
        <v>321</v>
      </c>
      <c r="C82" s="49" t="s">
        <v>856</v>
      </c>
      <c r="D82" s="56">
        <f t="shared" si="1"/>
        <v>0.15990000000000001</v>
      </c>
      <c r="E82" s="49" t="s">
        <v>737</v>
      </c>
      <c r="F82" s="56">
        <f t="shared" si="2"/>
        <v>0.19931150266409153</v>
      </c>
      <c r="G82" t="s">
        <v>88</v>
      </c>
      <c r="H82">
        <v>2004</v>
      </c>
      <c r="I82">
        <v>67.709999999999994</v>
      </c>
      <c r="K82"/>
    </row>
    <row r="83" spans="2:11" x14ac:dyDescent="0.25">
      <c r="B83" t="s">
        <v>51</v>
      </c>
      <c r="C83" s="49" t="s">
        <v>856</v>
      </c>
      <c r="D83" s="56">
        <f t="shared" si="1"/>
        <v>0.15990000000000001</v>
      </c>
      <c r="E83" s="49" t="s">
        <v>737</v>
      </c>
      <c r="F83" s="56">
        <f t="shared" si="2"/>
        <v>0.19931150266409153</v>
      </c>
      <c r="G83" t="s">
        <v>232</v>
      </c>
      <c r="H83">
        <v>2000</v>
      </c>
      <c r="I83">
        <v>87.28</v>
      </c>
      <c r="K83"/>
    </row>
    <row r="84" spans="2:11" x14ac:dyDescent="0.25">
      <c r="B84" t="s">
        <v>52</v>
      </c>
      <c r="C84" s="49" t="s">
        <v>856</v>
      </c>
      <c r="D84" s="56">
        <f t="shared" si="1"/>
        <v>0.15990000000000001</v>
      </c>
      <c r="E84" s="49" t="s">
        <v>737</v>
      </c>
      <c r="F84" s="56">
        <f t="shared" si="2"/>
        <v>0.19931150266409153</v>
      </c>
      <c r="G84" t="s">
        <v>89</v>
      </c>
      <c r="H84">
        <v>1979</v>
      </c>
      <c r="I84">
        <v>1.5189999999999999</v>
      </c>
      <c r="K84"/>
    </row>
    <row r="85" spans="2:11" x14ac:dyDescent="0.25">
      <c r="B85" t="s">
        <v>606</v>
      </c>
      <c r="C85" s="49" t="s">
        <v>856</v>
      </c>
      <c r="D85" s="56">
        <f t="shared" si="1"/>
        <v>0.15990000000000001</v>
      </c>
      <c r="E85" s="49" t="s">
        <v>737</v>
      </c>
      <c r="F85" s="56">
        <f t="shared" si="2"/>
        <v>0.19931150266409153</v>
      </c>
      <c r="G85" t="s">
        <v>90</v>
      </c>
      <c r="H85">
        <v>2004</v>
      </c>
      <c r="I85">
        <v>101.9</v>
      </c>
      <c r="K85"/>
    </row>
    <row r="86" spans="2:11" x14ac:dyDescent="0.25">
      <c r="B86" t="s">
        <v>53</v>
      </c>
      <c r="C86" s="49" t="s">
        <v>856</v>
      </c>
      <c r="D86" s="56">
        <f t="shared" si="1"/>
        <v>0.15990000000000001</v>
      </c>
      <c r="E86" s="49" t="s">
        <v>737</v>
      </c>
      <c r="F86" s="56">
        <f t="shared" si="2"/>
        <v>0.19931150266409153</v>
      </c>
      <c r="G86" t="s">
        <v>91</v>
      </c>
      <c r="H86">
        <v>2000</v>
      </c>
      <c r="I86">
        <v>23.69</v>
      </c>
      <c r="K86"/>
    </row>
    <row r="87" spans="2:11" x14ac:dyDescent="0.25">
      <c r="B87" t="s">
        <v>54</v>
      </c>
      <c r="C87" s="49" t="s">
        <v>856</v>
      </c>
      <c r="D87" s="56">
        <f t="shared" si="1"/>
        <v>0.15990000000000001</v>
      </c>
      <c r="E87" s="49" t="s">
        <v>737</v>
      </c>
      <c r="F87" s="56">
        <f t="shared" si="2"/>
        <v>0.19931150266409153</v>
      </c>
      <c r="G87" t="s">
        <v>92</v>
      </c>
      <c r="H87">
        <v>2000</v>
      </c>
      <c r="I87">
        <v>6.2119999999999997</v>
      </c>
      <c r="K87"/>
    </row>
    <row r="88" spans="2:11" x14ac:dyDescent="0.25">
      <c r="B88" t="s">
        <v>57</v>
      </c>
      <c r="C88" s="49" t="s">
        <v>856</v>
      </c>
      <c r="D88" s="56">
        <f t="shared" si="1"/>
        <v>0.15990000000000001</v>
      </c>
      <c r="E88" s="49" t="s">
        <v>737</v>
      </c>
      <c r="F88" s="56">
        <f t="shared" si="2"/>
        <v>0.19931150266409153</v>
      </c>
      <c r="G88" t="s">
        <v>93</v>
      </c>
      <c r="H88">
        <v>2001</v>
      </c>
      <c r="I88">
        <v>20.93</v>
      </c>
      <c r="K88"/>
    </row>
    <row r="89" spans="2:11" x14ac:dyDescent="0.25">
      <c r="B89" t="s">
        <v>58</v>
      </c>
      <c r="C89" s="49" t="s">
        <v>856</v>
      </c>
      <c r="D89" s="56">
        <f t="shared" si="1"/>
        <v>0.15990000000000001</v>
      </c>
      <c r="E89" s="49" t="s">
        <v>737</v>
      </c>
      <c r="F89" s="56">
        <f t="shared" si="2"/>
        <v>0.19931150266409153</v>
      </c>
      <c r="G89" t="s">
        <v>94</v>
      </c>
      <c r="H89">
        <v>2005</v>
      </c>
      <c r="I89">
        <v>99.37</v>
      </c>
      <c r="K89"/>
    </row>
    <row r="90" spans="2:11" x14ac:dyDescent="0.25">
      <c r="B90" t="s">
        <v>59</v>
      </c>
      <c r="C90" s="49" t="s">
        <v>856</v>
      </c>
      <c r="D90" s="56">
        <f t="shared" si="1"/>
        <v>0.15990000000000001</v>
      </c>
      <c r="E90" s="49" t="s">
        <v>737</v>
      </c>
      <c r="F90" s="56">
        <f t="shared" si="2"/>
        <v>0.19931150266409153</v>
      </c>
      <c r="G90" t="s">
        <v>95</v>
      </c>
      <c r="H90">
        <v>2000</v>
      </c>
      <c r="I90">
        <v>28.94</v>
      </c>
      <c r="K90"/>
    </row>
    <row r="91" spans="2:11" x14ac:dyDescent="0.25">
      <c r="B91" t="s">
        <v>60</v>
      </c>
      <c r="C91" s="49" t="s">
        <v>856</v>
      </c>
      <c r="D91" s="56">
        <f t="shared" si="1"/>
        <v>0.15990000000000001</v>
      </c>
      <c r="E91" s="49" t="s">
        <v>737</v>
      </c>
      <c r="F91" s="56">
        <f t="shared" si="2"/>
        <v>0.19931150266409153</v>
      </c>
      <c r="G91" t="s">
        <v>96</v>
      </c>
      <c r="H91">
        <v>2003</v>
      </c>
      <c r="I91">
        <v>8.9090000000000007</v>
      </c>
      <c r="K91"/>
    </row>
    <row r="92" spans="2:11" x14ac:dyDescent="0.25">
      <c r="B92" t="s">
        <v>61</v>
      </c>
      <c r="C92" s="49" t="s">
        <v>856</v>
      </c>
      <c r="D92" s="56">
        <f t="shared" si="1"/>
        <v>0.15990000000000001</v>
      </c>
      <c r="E92" s="49" t="s">
        <v>737</v>
      </c>
      <c r="F92" s="56">
        <f t="shared" si="2"/>
        <v>0.19931150266409153</v>
      </c>
      <c r="G92" t="s">
        <v>98</v>
      </c>
      <c r="H92">
        <v>2002</v>
      </c>
      <c r="I92">
        <v>2465</v>
      </c>
      <c r="K92"/>
    </row>
    <row r="93" spans="2:11" x14ac:dyDescent="0.25">
      <c r="B93" t="s">
        <v>332</v>
      </c>
      <c r="C93" s="49" t="s">
        <v>856</v>
      </c>
      <c r="D93" s="56">
        <f t="shared" si="1"/>
        <v>0.15990000000000001</v>
      </c>
      <c r="E93" s="49" t="s">
        <v>737</v>
      </c>
      <c r="F93" s="56">
        <f t="shared" si="2"/>
        <v>0.19931150266409153</v>
      </c>
      <c r="G93" t="s">
        <v>99</v>
      </c>
      <c r="H93">
        <v>2000</v>
      </c>
      <c r="I93">
        <v>43.67</v>
      </c>
      <c r="K93"/>
    </row>
    <row r="94" spans="2:11" x14ac:dyDescent="0.25">
      <c r="B94" t="s">
        <v>63</v>
      </c>
      <c r="C94" s="49" t="s">
        <v>856</v>
      </c>
      <c r="D94" s="56">
        <f t="shared" si="1"/>
        <v>0.15990000000000001</v>
      </c>
      <c r="E94" s="49" t="s">
        <v>737</v>
      </c>
      <c r="F94" s="56">
        <f t="shared" si="2"/>
        <v>0.19931150266409153</v>
      </c>
      <c r="G94" t="s">
        <v>100</v>
      </c>
      <c r="H94">
        <v>2005</v>
      </c>
      <c r="I94">
        <v>1.2769999999999999</v>
      </c>
      <c r="K94"/>
    </row>
    <row r="95" spans="2:11" x14ac:dyDescent="0.25">
      <c r="B95" t="s">
        <v>224</v>
      </c>
      <c r="C95" s="49" t="s">
        <v>856</v>
      </c>
      <c r="D95" s="56">
        <f t="shared" si="1"/>
        <v>0.15990000000000001</v>
      </c>
      <c r="E95" s="49" t="s">
        <v>737</v>
      </c>
      <c r="F95" s="56">
        <f t="shared" si="2"/>
        <v>0.19931150266409153</v>
      </c>
      <c r="G95" t="s">
        <v>101</v>
      </c>
      <c r="H95">
        <v>2000</v>
      </c>
      <c r="I95">
        <v>1.165</v>
      </c>
      <c r="K95"/>
    </row>
    <row r="96" spans="2:11" x14ac:dyDescent="0.25">
      <c r="B96" t="s">
        <v>64</v>
      </c>
      <c r="C96" s="49" t="s">
        <v>856</v>
      </c>
      <c r="D96" s="56">
        <f t="shared" si="1"/>
        <v>0.15990000000000001</v>
      </c>
      <c r="E96" s="49" t="s">
        <v>737</v>
      </c>
      <c r="F96" s="56">
        <f t="shared" si="2"/>
        <v>0.19931150266409153</v>
      </c>
      <c r="G96" t="s">
        <v>102</v>
      </c>
      <c r="H96">
        <v>2005</v>
      </c>
      <c r="I96">
        <v>18.59</v>
      </c>
      <c r="K96"/>
    </row>
    <row r="97" spans="2:11" x14ac:dyDescent="0.25">
      <c r="B97" t="s">
        <v>65</v>
      </c>
      <c r="C97" s="49" t="s">
        <v>856</v>
      </c>
      <c r="D97" s="56">
        <f t="shared" si="1"/>
        <v>0.15990000000000001</v>
      </c>
      <c r="E97" s="49" t="s">
        <v>737</v>
      </c>
      <c r="F97" s="56">
        <f t="shared" si="2"/>
        <v>0.19931150266409153</v>
      </c>
      <c r="G97" t="s">
        <v>103</v>
      </c>
      <c r="H97">
        <v>2000</v>
      </c>
      <c r="I97">
        <v>1.655</v>
      </c>
      <c r="K97"/>
    </row>
    <row r="98" spans="2:11" x14ac:dyDescent="0.25">
      <c r="B98" t="s">
        <v>66</v>
      </c>
      <c r="C98" s="49" t="s">
        <v>856</v>
      </c>
      <c r="D98" s="56">
        <f t="shared" si="1"/>
        <v>0.15990000000000001</v>
      </c>
      <c r="E98" s="49" t="s">
        <v>737</v>
      </c>
      <c r="F98" s="56">
        <f t="shared" si="2"/>
        <v>0.19931150266409153</v>
      </c>
      <c r="G98" t="s">
        <v>104</v>
      </c>
      <c r="H98">
        <v>2000</v>
      </c>
      <c r="I98">
        <v>7.6899999999999996E-2</v>
      </c>
      <c r="K98"/>
    </row>
    <row r="99" spans="2:11" x14ac:dyDescent="0.25">
      <c r="B99" t="s">
        <v>608</v>
      </c>
      <c r="C99" s="49" t="s">
        <v>856</v>
      </c>
      <c r="D99" s="56">
        <f t="shared" si="1"/>
        <v>0.15990000000000001</v>
      </c>
      <c r="E99" s="49" t="s">
        <v>737</v>
      </c>
      <c r="F99" s="56">
        <f t="shared" si="2"/>
        <v>0.19931150266409153</v>
      </c>
      <c r="G99" t="s">
        <v>105</v>
      </c>
      <c r="H99">
        <v>2000</v>
      </c>
      <c r="I99">
        <v>718</v>
      </c>
      <c r="K99"/>
    </row>
    <row r="100" spans="2:11" x14ac:dyDescent="0.25">
      <c r="B100" t="s">
        <v>67</v>
      </c>
      <c r="C100" s="49" t="s">
        <v>856</v>
      </c>
      <c r="D100" s="56">
        <f t="shared" si="1"/>
        <v>0.15990000000000001</v>
      </c>
      <c r="E100" s="49" t="s">
        <v>737</v>
      </c>
      <c r="F100" s="56">
        <f t="shared" si="2"/>
        <v>0.19931150266409153</v>
      </c>
      <c r="G100" t="s">
        <v>106</v>
      </c>
      <c r="H100">
        <v>2007</v>
      </c>
      <c r="I100">
        <v>9.5500000000000007</v>
      </c>
      <c r="K100"/>
    </row>
    <row r="101" spans="2:11" x14ac:dyDescent="0.25">
      <c r="B101" t="s">
        <v>68</v>
      </c>
      <c r="C101" s="49" t="s">
        <v>856</v>
      </c>
      <c r="D101" s="56">
        <f t="shared" si="1"/>
        <v>0.15990000000000001</v>
      </c>
      <c r="E101" s="49" t="s">
        <v>737</v>
      </c>
      <c r="F101" s="56">
        <f t="shared" si="2"/>
        <v>0.19931150266409153</v>
      </c>
      <c r="G101" t="s">
        <v>107</v>
      </c>
      <c r="H101">
        <v>1999</v>
      </c>
      <c r="I101">
        <v>1.9419999999999999</v>
      </c>
      <c r="K101"/>
    </row>
    <row r="102" spans="2:11" x14ac:dyDescent="0.25">
      <c r="B102" t="s">
        <v>69</v>
      </c>
      <c r="C102" s="49" t="s">
        <v>856</v>
      </c>
      <c r="D102" s="56">
        <f t="shared" si="1"/>
        <v>0.15990000000000001</v>
      </c>
      <c r="E102" s="49" t="s">
        <v>737</v>
      </c>
      <c r="F102" s="56">
        <f t="shared" si="2"/>
        <v>0.19931150266409153</v>
      </c>
      <c r="G102" t="s">
        <v>108</v>
      </c>
      <c r="H102">
        <v>2000</v>
      </c>
      <c r="I102">
        <v>4.3559999999999999</v>
      </c>
      <c r="K102"/>
    </row>
    <row r="103" spans="2:11" x14ac:dyDescent="0.25">
      <c r="B103" t="s">
        <v>70</v>
      </c>
      <c r="C103" s="49" t="s">
        <v>856</v>
      </c>
      <c r="D103" s="56">
        <f t="shared" si="1"/>
        <v>0.15990000000000001</v>
      </c>
      <c r="E103" s="49" t="s">
        <v>737</v>
      </c>
      <c r="F103" s="56">
        <f t="shared" si="2"/>
        <v>0.19931150266409153</v>
      </c>
      <c r="G103" t="s">
        <v>109</v>
      </c>
      <c r="H103">
        <v>2000</v>
      </c>
      <c r="I103">
        <v>5.6109999999999998</v>
      </c>
      <c r="K103"/>
    </row>
    <row r="104" spans="2:11" x14ac:dyDescent="0.25">
      <c r="B104" t="s">
        <v>71</v>
      </c>
      <c r="C104" s="49" t="s">
        <v>856</v>
      </c>
      <c r="D104" s="56">
        <f t="shared" si="1"/>
        <v>0.15990000000000001</v>
      </c>
      <c r="E104" s="49" t="s">
        <v>737</v>
      </c>
      <c r="F104" s="56">
        <f t="shared" si="2"/>
        <v>0.19931150266409153</v>
      </c>
      <c r="G104" t="s">
        <v>110</v>
      </c>
      <c r="H104">
        <v>2005</v>
      </c>
      <c r="I104">
        <v>2.278</v>
      </c>
      <c r="K104"/>
    </row>
    <row r="105" spans="2:11" x14ac:dyDescent="0.25">
      <c r="B105" t="s">
        <v>344</v>
      </c>
      <c r="C105" s="49" t="s">
        <v>856</v>
      </c>
      <c r="D105" s="56">
        <f t="shared" si="1"/>
        <v>0.15990000000000001</v>
      </c>
      <c r="E105" s="49" t="s">
        <v>737</v>
      </c>
      <c r="F105" s="56">
        <f t="shared" si="2"/>
        <v>0.19931150266409153</v>
      </c>
      <c r="G105" t="s">
        <v>111</v>
      </c>
      <c r="H105">
        <v>2008</v>
      </c>
      <c r="I105">
        <v>15.67</v>
      </c>
      <c r="K105"/>
    </row>
    <row r="106" spans="2:11" x14ac:dyDescent="0.25">
      <c r="B106" t="s">
        <v>73</v>
      </c>
      <c r="C106" s="49" t="s">
        <v>856</v>
      </c>
      <c r="D106" s="56">
        <f t="shared" si="1"/>
        <v>0.15990000000000001</v>
      </c>
      <c r="E106" s="49" t="s">
        <v>737</v>
      </c>
      <c r="F106" s="56">
        <f t="shared" si="2"/>
        <v>0.19931150266409153</v>
      </c>
      <c r="G106" t="s">
        <v>112</v>
      </c>
      <c r="H106">
        <v>2000</v>
      </c>
      <c r="I106">
        <v>6.5460000000000003</v>
      </c>
      <c r="K106"/>
    </row>
    <row r="107" spans="2:11" x14ac:dyDescent="0.25">
      <c r="B107" t="s">
        <v>74</v>
      </c>
      <c r="C107" s="49" t="s">
        <v>856</v>
      </c>
      <c r="D107" s="56">
        <f t="shared" si="1"/>
        <v>0.15990000000000001</v>
      </c>
      <c r="E107" s="49" t="s">
        <v>737</v>
      </c>
      <c r="F107" s="56">
        <f t="shared" si="2"/>
        <v>0.19931150266409153</v>
      </c>
      <c r="G107" t="s">
        <v>113</v>
      </c>
      <c r="H107">
        <v>2002</v>
      </c>
      <c r="I107">
        <v>71.290000000000006</v>
      </c>
      <c r="K107"/>
    </row>
    <row r="108" spans="2:11" x14ac:dyDescent="0.25">
      <c r="B108" t="s">
        <v>75</v>
      </c>
      <c r="C108" s="49" t="s">
        <v>856</v>
      </c>
      <c r="D108" s="56">
        <f t="shared" si="1"/>
        <v>0.15990000000000001</v>
      </c>
      <c r="E108" s="49" t="s">
        <v>737</v>
      </c>
      <c r="F108" s="56">
        <f t="shared" si="2"/>
        <v>0.19931150266409153</v>
      </c>
      <c r="G108" t="s">
        <v>114</v>
      </c>
      <c r="H108">
        <v>2000</v>
      </c>
      <c r="I108">
        <v>14.03</v>
      </c>
      <c r="K108"/>
    </row>
    <row r="109" spans="2:11" x14ac:dyDescent="0.25">
      <c r="B109" t="s">
        <v>228</v>
      </c>
      <c r="C109" s="49" t="s">
        <v>856</v>
      </c>
      <c r="D109" s="56">
        <f t="shared" si="1"/>
        <v>0.15990000000000001</v>
      </c>
      <c r="E109" s="49" t="s">
        <v>737</v>
      </c>
      <c r="F109" s="56">
        <f t="shared" si="2"/>
        <v>0.19931150266409153</v>
      </c>
      <c r="G109" t="s">
        <v>115</v>
      </c>
      <c r="H109">
        <v>2003</v>
      </c>
      <c r="I109">
        <v>26.35</v>
      </c>
      <c r="K109"/>
    </row>
    <row r="110" spans="2:11" x14ac:dyDescent="0.25">
      <c r="B110" t="s">
        <v>76</v>
      </c>
      <c r="C110" s="49" t="s">
        <v>856</v>
      </c>
      <c r="D110" s="56">
        <f t="shared" si="1"/>
        <v>0.15990000000000001</v>
      </c>
      <c r="E110" s="49" t="s">
        <v>737</v>
      </c>
      <c r="F110" s="56">
        <f t="shared" ref="F110:F141" si="3">$F$4</f>
        <v>0.19931150266409153</v>
      </c>
      <c r="G110" t="s">
        <v>116</v>
      </c>
      <c r="H110">
        <v>2008</v>
      </c>
      <c r="I110">
        <v>17.45</v>
      </c>
      <c r="K110"/>
    </row>
    <row r="111" spans="2:11" x14ac:dyDescent="0.25">
      <c r="B111" t="s">
        <v>229</v>
      </c>
      <c r="C111" s="49" t="s">
        <v>856</v>
      </c>
      <c r="D111" s="56">
        <f t="shared" ref="D111:D174" si="4">$D$5</f>
        <v>0.15990000000000001</v>
      </c>
      <c r="E111" s="49" t="s">
        <v>737</v>
      </c>
      <c r="F111" s="56">
        <f t="shared" si="3"/>
        <v>0.19931150266409153</v>
      </c>
      <c r="G111" t="s">
        <v>117</v>
      </c>
      <c r="H111">
        <v>2005</v>
      </c>
      <c r="I111">
        <v>1.4690000000000001</v>
      </c>
      <c r="K111"/>
    </row>
    <row r="112" spans="2:11" x14ac:dyDescent="0.25">
      <c r="B112" t="s">
        <v>77</v>
      </c>
      <c r="C112" s="49" t="s">
        <v>856</v>
      </c>
      <c r="D112" s="56">
        <f t="shared" si="4"/>
        <v>0.15990000000000001</v>
      </c>
      <c r="E112" s="49" t="s">
        <v>737</v>
      </c>
      <c r="F112" s="56">
        <f t="shared" si="3"/>
        <v>0.19931150266409153</v>
      </c>
      <c r="G112" t="s">
        <v>119</v>
      </c>
      <c r="H112">
        <v>2000</v>
      </c>
      <c r="I112">
        <v>43.45</v>
      </c>
      <c r="K112"/>
    </row>
    <row r="113" spans="2:11" x14ac:dyDescent="0.25">
      <c r="B113" t="s">
        <v>231</v>
      </c>
      <c r="C113" s="49" t="s">
        <v>856</v>
      </c>
      <c r="D113" s="56">
        <f t="shared" si="4"/>
        <v>0.15990000000000001</v>
      </c>
      <c r="E113" s="49" t="s">
        <v>737</v>
      </c>
      <c r="F113" s="56">
        <f t="shared" si="3"/>
        <v>0.19931150266409153</v>
      </c>
      <c r="G113" t="s">
        <v>120</v>
      </c>
      <c r="H113">
        <v>2000</v>
      </c>
      <c r="I113">
        <v>0.34279999999999999</v>
      </c>
      <c r="K113"/>
    </row>
    <row r="114" spans="2:11" x14ac:dyDescent="0.25">
      <c r="B114" t="s">
        <v>78</v>
      </c>
      <c r="C114" s="49" t="s">
        <v>856</v>
      </c>
      <c r="D114" s="56">
        <f t="shared" si="4"/>
        <v>0.15990000000000001</v>
      </c>
      <c r="E114" s="49" t="s">
        <v>737</v>
      </c>
      <c r="F114" s="56">
        <f t="shared" si="3"/>
        <v>0.19931150266409153</v>
      </c>
      <c r="G114" t="s">
        <v>121</v>
      </c>
      <c r="H114">
        <v>2000</v>
      </c>
      <c r="I114">
        <v>2.8450000000000002</v>
      </c>
      <c r="K114"/>
    </row>
    <row r="115" spans="2:11" x14ac:dyDescent="0.25">
      <c r="B115" t="s">
        <v>79</v>
      </c>
      <c r="C115" s="49" t="s">
        <v>856</v>
      </c>
      <c r="D115" s="56">
        <f t="shared" si="4"/>
        <v>0.15990000000000001</v>
      </c>
      <c r="E115" s="49" t="s">
        <v>737</v>
      </c>
      <c r="F115" s="56">
        <f t="shared" si="3"/>
        <v>0.19931150266409153</v>
      </c>
      <c r="G115" t="s">
        <v>122</v>
      </c>
      <c r="H115">
        <v>2000</v>
      </c>
      <c r="I115">
        <v>1.6910000000000001</v>
      </c>
      <c r="K115"/>
    </row>
    <row r="116" spans="2:11" x14ac:dyDescent="0.25">
      <c r="B116" t="s">
        <v>80</v>
      </c>
      <c r="C116" s="49" t="s">
        <v>856</v>
      </c>
      <c r="D116" s="56">
        <f t="shared" si="4"/>
        <v>0.15990000000000001</v>
      </c>
      <c r="E116" s="49" t="s">
        <v>737</v>
      </c>
      <c r="F116" s="56">
        <f t="shared" si="3"/>
        <v>0.19931150266409153</v>
      </c>
      <c r="G116" t="s">
        <v>123</v>
      </c>
      <c r="H116">
        <v>2005</v>
      </c>
      <c r="I116">
        <v>4.6559999999999997</v>
      </c>
      <c r="K116"/>
    </row>
    <row r="117" spans="2:11" x14ac:dyDescent="0.25">
      <c r="B117" t="s">
        <v>81</v>
      </c>
      <c r="C117" s="49" t="s">
        <v>856</v>
      </c>
      <c r="D117" s="56">
        <f t="shared" si="4"/>
        <v>0.15990000000000001</v>
      </c>
      <c r="E117" s="49" t="s">
        <v>737</v>
      </c>
      <c r="F117" s="56">
        <f t="shared" si="3"/>
        <v>0.19931150266409153</v>
      </c>
      <c r="G117" t="s">
        <v>124</v>
      </c>
      <c r="H117">
        <v>2008</v>
      </c>
      <c r="I117">
        <v>11.66</v>
      </c>
      <c r="K117"/>
    </row>
    <row r="118" spans="2:11" x14ac:dyDescent="0.25">
      <c r="B118" t="s">
        <v>82</v>
      </c>
      <c r="C118" s="49" t="s">
        <v>856</v>
      </c>
      <c r="D118" s="56">
        <f t="shared" si="4"/>
        <v>0.15990000000000001</v>
      </c>
      <c r="E118" s="49" t="s">
        <v>737</v>
      </c>
      <c r="F118" s="56">
        <f t="shared" si="3"/>
        <v>0.19931150266409153</v>
      </c>
      <c r="G118" t="s">
        <v>127</v>
      </c>
      <c r="H118">
        <v>2002</v>
      </c>
      <c r="I118">
        <v>1.454</v>
      </c>
      <c r="K118"/>
    </row>
    <row r="119" spans="2:11" x14ac:dyDescent="0.25">
      <c r="B119" t="s">
        <v>83</v>
      </c>
      <c r="C119" s="49" t="s">
        <v>856</v>
      </c>
      <c r="D119" s="56">
        <f t="shared" si="4"/>
        <v>0.15990000000000001</v>
      </c>
      <c r="E119" s="49" t="s">
        <v>737</v>
      </c>
      <c r="F119" s="56">
        <f t="shared" si="3"/>
        <v>0.19931150266409153</v>
      </c>
      <c r="G119" t="s">
        <v>128</v>
      </c>
      <c r="H119">
        <v>2000</v>
      </c>
      <c r="I119">
        <v>0.65510000000000002</v>
      </c>
      <c r="K119"/>
    </row>
    <row r="120" spans="2:11" x14ac:dyDescent="0.25">
      <c r="B120" t="s">
        <v>613</v>
      </c>
      <c r="C120" s="49" t="s">
        <v>856</v>
      </c>
      <c r="D120" s="56">
        <f t="shared" si="4"/>
        <v>0.15990000000000001</v>
      </c>
      <c r="E120" s="49" t="s">
        <v>737</v>
      </c>
      <c r="F120" s="56">
        <f t="shared" si="3"/>
        <v>0.19931150266409153</v>
      </c>
      <c r="G120" t="s">
        <v>129</v>
      </c>
      <c r="H120">
        <v>2000</v>
      </c>
      <c r="I120">
        <v>7.0250000000000004</v>
      </c>
      <c r="K120"/>
    </row>
    <row r="121" spans="2:11" x14ac:dyDescent="0.25">
      <c r="B121" t="s">
        <v>84</v>
      </c>
      <c r="C121" s="49" t="s">
        <v>856</v>
      </c>
      <c r="D121" s="56">
        <f t="shared" si="4"/>
        <v>0.15990000000000001</v>
      </c>
      <c r="E121" s="49" t="s">
        <v>737</v>
      </c>
      <c r="F121" s="56">
        <f t="shared" si="3"/>
        <v>0.19931150266409153</v>
      </c>
      <c r="G121" t="s">
        <v>130</v>
      </c>
      <c r="H121">
        <v>2000</v>
      </c>
      <c r="I121">
        <v>3.6019999999999999</v>
      </c>
      <c r="K121"/>
    </row>
    <row r="122" spans="2:11" x14ac:dyDescent="0.25">
      <c r="B122" t="s">
        <v>85</v>
      </c>
      <c r="C122" s="49" t="s">
        <v>856</v>
      </c>
      <c r="D122" s="56">
        <f t="shared" si="4"/>
        <v>0.15990000000000001</v>
      </c>
      <c r="E122" s="49" t="s">
        <v>737</v>
      </c>
      <c r="F122" s="56">
        <f t="shared" si="3"/>
        <v>0.19931150266409153</v>
      </c>
      <c r="G122" t="s">
        <v>131</v>
      </c>
      <c r="H122">
        <v>2006</v>
      </c>
      <c r="I122">
        <v>0.76939999999999997</v>
      </c>
      <c r="K122"/>
    </row>
    <row r="123" spans="2:11" x14ac:dyDescent="0.25">
      <c r="B123" t="s">
        <v>87</v>
      </c>
      <c r="C123" s="49" t="s">
        <v>856</v>
      </c>
      <c r="D123" s="56">
        <f t="shared" si="4"/>
        <v>0.15990000000000001</v>
      </c>
      <c r="E123" s="49" t="s">
        <v>737</v>
      </c>
      <c r="F123" s="56">
        <f t="shared" si="3"/>
        <v>0.19931150266409153</v>
      </c>
      <c r="G123" t="s">
        <v>132</v>
      </c>
      <c r="H123">
        <v>2005</v>
      </c>
      <c r="I123">
        <v>49.94</v>
      </c>
      <c r="K123"/>
    </row>
    <row r="124" spans="2:11" x14ac:dyDescent="0.25">
      <c r="B124" t="s">
        <v>89</v>
      </c>
      <c r="C124" s="49" t="s">
        <v>856</v>
      </c>
      <c r="D124" s="56">
        <f t="shared" si="4"/>
        <v>0.15990000000000001</v>
      </c>
      <c r="E124" s="49" t="s">
        <v>737</v>
      </c>
      <c r="F124" s="56">
        <f t="shared" si="3"/>
        <v>0.19931150266409153</v>
      </c>
      <c r="G124" t="s">
        <v>244</v>
      </c>
      <c r="H124">
        <v>2003</v>
      </c>
      <c r="I124">
        <v>86.57</v>
      </c>
      <c r="K124"/>
    </row>
    <row r="125" spans="2:11" x14ac:dyDescent="0.25">
      <c r="B125" t="s">
        <v>233</v>
      </c>
      <c r="C125" s="49" t="s">
        <v>856</v>
      </c>
      <c r="D125" s="56">
        <f t="shared" si="4"/>
        <v>0.15990000000000001</v>
      </c>
      <c r="E125" s="49" t="s">
        <v>737</v>
      </c>
      <c r="F125" s="56">
        <f t="shared" si="3"/>
        <v>0.19931150266409153</v>
      </c>
      <c r="G125" t="s">
        <v>133</v>
      </c>
      <c r="H125">
        <v>2008</v>
      </c>
      <c r="I125">
        <v>74.349999999999994</v>
      </c>
      <c r="K125"/>
    </row>
    <row r="126" spans="2:11" x14ac:dyDescent="0.25">
      <c r="B126" t="s">
        <v>91</v>
      </c>
      <c r="C126" s="49" t="s">
        <v>856</v>
      </c>
      <c r="D126" s="56">
        <f t="shared" si="4"/>
        <v>0.15990000000000001</v>
      </c>
      <c r="E126" s="49" t="s">
        <v>737</v>
      </c>
      <c r="F126" s="56">
        <f t="shared" si="3"/>
        <v>0.19931150266409153</v>
      </c>
      <c r="G126" t="s">
        <v>134</v>
      </c>
      <c r="H126">
        <v>2000</v>
      </c>
      <c r="I126">
        <v>0.30520000000000003</v>
      </c>
      <c r="K126"/>
    </row>
    <row r="127" spans="2:11" x14ac:dyDescent="0.25">
      <c r="B127" t="s">
        <v>92</v>
      </c>
      <c r="C127" s="49" t="s">
        <v>856</v>
      </c>
      <c r="D127" s="56">
        <f t="shared" si="4"/>
        <v>0.15990000000000001</v>
      </c>
      <c r="E127" s="49" t="s">
        <v>737</v>
      </c>
      <c r="F127" s="56">
        <f t="shared" si="3"/>
        <v>0.19931150266409153</v>
      </c>
      <c r="G127" t="s">
        <v>247</v>
      </c>
      <c r="H127">
        <v>2005</v>
      </c>
      <c r="I127">
        <v>4.9000000000000002E-2</v>
      </c>
      <c r="K127"/>
    </row>
    <row r="128" spans="2:11" x14ac:dyDescent="0.25">
      <c r="B128" t="s">
        <v>93</v>
      </c>
      <c r="C128" s="49" t="s">
        <v>856</v>
      </c>
      <c r="D128" s="56">
        <f t="shared" si="4"/>
        <v>0.15990000000000001</v>
      </c>
      <c r="E128" s="49" t="s">
        <v>737</v>
      </c>
      <c r="F128" s="56">
        <f t="shared" si="3"/>
        <v>0.19931150266409153</v>
      </c>
      <c r="G128" t="s">
        <v>135</v>
      </c>
      <c r="H128">
        <v>2000</v>
      </c>
      <c r="I128">
        <v>0.14580000000000001</v>
      </c>
      <c r="K128"/>
    </row>
    <row r="129" spans="2:11" x14ac:dyDescent="0.25">
      <c r="B129" t="s">
        <v>96</v>
      </c>
      <c r="C129" s="49" t="s">
        <v>856</v>
      </c>
      <c r="D129" s="56">
        <f t="shared" si="4"/>
        <v>0.15990000000000001</v>
      </c>
      <c r="E129" s="49" t="s">
        <v>737</v>
      </c>
      <c r="F129" s="56">
        <f t="shared" si="3"/>
        <v>0.19931150266409153</v>
      </c>
      <c r="G129" t="s">
        <v>136</v>
      </c>
      <c r="H129">
        <v>2000</v>
      </c>
      <c r="I129">
        <v>1.01</v>
      </c>
      <c r="K129"/>
    </row>
    <row r="130" spans="2:11" x14ac:dyDescent="0.25">
      <c r="B130" t="s">
        <v>97</v>
      </c>
      <c r="C130" s="49" t="s">
        <v>856</v>
      </c>
      <c r="D130" s="56">
        <f t="shared" si="4"/>
        <v>0.15990000000000001</v>
      </c>
      <c r="E130" s="49" t="s">
        <v>737</v>
      </c>
      <c r="F130" s="56">
        <f t="shared" si="3"/>
        <v>0.19931150266409153</v>
      </c>
      <c r="G130" t="s">
        <v>137</v>
      </c>
      <c r="H130">
        <v>2009</v>
      </c>
      <c r="I130">
        <v>17.03</v>
      </c>
      <c r="K130"/>
    </row>
    <row r="131" spans="2:11" x14ac:dyDescent="0.25">
      <c r="B131" t="s">
        <v>373</v>
      </c>
      <c r="C131" s="49" t="s">
        <v>856</v>
      </c>
      <c r="D131" s="56">
        <f t="shared" si="4"/>
        <v>0.15990000000000001</v>
      </c>
      <c r="E131" s="49" t="s">
        <v>737</v>
      </c>
      <c r="F131" s="56">
        <f t="shared" si="3"/>
        <v>0.19931150266409153</v>
      </c>
      <c r="G131" t="s">
        <v>138</v>
      </c>
      <c r="H131">
        <v>2009</v>
      </c>
      <c r="I131">
        <v>19.399999999999999</v>
      </c>
      <c r="K131"/>
    </row>
    <row r="132" spans="2:11" x14ac:dyDescent="0.25">
      <c r="B132" t="s">
        <v>375</v>
      </c>
      <c r="C132" s="49" t="s">
        <v>856</v>
      </c>
      <c r="D132" s="56">
        <f t="shared" si="4"/>
        <v>0.15990000000000001</v>
      </c>
      <c r="E132" s="49" t="s">
        <v>737</v>
      </c>
      <c r="F132" s="56">
        <f t="shared" si="3"/>
        <v>0.19931150266409153</v>
      </c>
      <c r="G132" t="s">
        <v>139</v>
      </c>
      <c r="H132">
        <v>2002</v>
      </c>
      <c r="I132">
        <v>12.32</v>
      </c>
      <c r="K132"/>
    </row>
    <row r="133" spans="2:11" x14ac:dyDescent="0.25">
      <c r="B133" t="s">
        <v>616</v>
      </c>
      <c r="C133" s="49" t="s">
        <v>856</v>
      </c>
      <c r="D133" s="56">
        <f t="shared" si="4"/>
        <v>0.15990000000000001</v>
      </c>
      <c r="E133" s="49" t="s">
        <v>737</v>
      </c>
      <c r="F133" s="56">
        <f t="shared" si="3"/>
        <v>0.19931150266409153</v>
      </c>
      <c r="G133" t="s">
        <v>249</v>
      </c>
      <c r="H133">
        <v>2005</v>
      </c>
      <c r="I133">
        <v>14.01</v>
      </c>
      <c r="K133"/>
    </row>
    <row r="134" spans="2:11" x14ac:dyDescent="0.25">
      <c r="B134" t="s">
        <v>380</v>
      </c>
      <c r="C134" s="49" t="s">
        <v>856</v>
      </c>
      <c r="D134" s="56">
        <f t="shared" si="4"/>
        <v>0.15990000000000001</v>
      </c>
      <c r="E134" s="49" t="s">
        <v>737</v>
      </c>
      <c r="F134" s="56">
        <f t="shared" si="3"/>
        <v>0.19931150266409153</v>
      </c>
      <c r="G134" t="s">
        <v>250</v>
      </c>
      <c r="H134">
        <v>2005</v>
      </c>
      <c r="I134">
        <v>455.2</v>
      </c>
      <c r="K134"/>
    </row>
    <row r="135" spans="2:11" x14ac:dyDescent="0.25">
      <c r="B135" t="s">
        <v>101</v>
      </c>
      <c r="C135" s="49" t="s">
        <v>856</v>
      </c>
      <c r="D135" s="56">
        <f t="shared" si="4"/>
        <v>0.15990000000000001</v>
      </c>
      <c r="E135" s="49" t="s">
        <v>737</v>
      </c>
      <c r="F135" s="56">
        <f t="shared" si="3"/>
        <v>0.19931150266409153</v>
      </c>
      <c r="G135" t="s">
        <v>140</v>
      </c>
      <c r="H135">
        <v>2002</v>
      </c>
      <c r="I135">
        <v>36.54</v>
      </c>
      <c r="K135"/>
    </row>
    <row r="136" spans="2:11" x14ac:dyDescent="0.25">
      <c r="B136" t="s">
        <v>103</v>
      </c>
      <c r="C136" s="49" t="s">
        <v>856</v>
      </c>
      <c r="D136" s="56">
        <f t="shared" si="4"/>
        <v>0.15990000000000001</v>
      </c>
      <c r="E136" s="49" t="s">
        <v>737</v>
      </c>
      <c r="F136" s="56">
        <f t="shared" si="3"/>
        <v>0.19931150266409153</v>
      </c>
      <c r="G136" t="s">
        <v>141</v>
      </c>
      <c r="H136">
        <v>2000</v>
      </c>
      <c r="I136">
        <v>16.440000000000001</v>
      </c>
      <c r="K136"/>
    </row>
    <row r="137" spans="2:11" x14ac:dyDescent="0.25">
      <c r="B137" t="s">
        <v>104</v>
      </c>
      <c r="C137" s="49" t="s">
        <v>856</v>
      </c>
      <c r="D137" s="56">
        <f t="shared" si="4"/>
        <v>0.15990000000000001</v>
      </c>
      <c r="E137" s="49" t="s">
        <v>737</v>
      </c>
      <c r="F137" s="56">
        <f t="shared" si="3"/>
        <v>0.19931150266409153</v>
      </c>
      <c r="G137" t="s">
        <v>142</v>
      </c>
      <c r="H137">
        <v>2009</v>
      </c>
      <c r="I137">
        <v>3.2450000000000001</v>
      </c>
      <c r="K137"/>
    </row>
    <row r="138" spans="2:11" x14ac:dyDescent="0.25">
      <c r="B138" t="s">
        <v>234</v>
      </c>
      <c r="C138" s="49" t="s">
        <v>856</v>
      </c>
      <c r="D138" s="56">
        <f t="shared" si="4"/>
        <v>0.15990000000000001</v>
      </c>
      <c r="E138" s="49" t="s">
        <v>737</v>
      </c>
      <c r="F138" s="56">
        <f t="shared" si="3"/>
        <v>0.19931150266409153</v>
      </c>
      <c r="G138" t="s">
        <v>143</v>
      </c>
      <c r="H138">
        <v>2001</v>
      </c>
      <c r="I138">
        <v>1.4690000000000001</v>
      </c>
      <c r="K138"/>
    </row>
    <row r="139" spans="2:11" x14ac:dyDescent="0.25">
      <c r="B139" t="s">
        <v>106</v>
      </c>
      <c r="C139" s="49" t="s">
        <v>856</v>
      </c>
      <c r="D139" s="56">
        <f t="shared" si="4"/>
        <v>0.15990000000000001</v>
      </c>
      <c r="E139" s="49" t="s">
        <v>737</v>
      </c>
      <c r="F139" s="56">
        <f t="shared" si="3"/>
        <v>0.19931150266409153</v>
      </c>
      <c r="G139" t="s">
        <v>144</v>
      </c>
      <c r="H139">
        <v>2000</v>
      </c>
      <c r="I139">
        <v>1.579</v>
      </c>
      <c r="K139"/>
    </row>
    <row r="140" spans="2:11" x14ac:dyDescent="0.25">
      <c r="B140" t="s">
        <v>107</v>
      </c>
      <c r="C140" s="49" t="s">
        <v>856</v>
      </c>
      <c r="D140" s="56">
        <f t="shared" si="4"/>
        <v>0.15990000000000001</v>
      </c>
      <c r="E140" s="49" t="s">
        <v>737</v>
      </c>
      <c r="F140" s="56">
        <f t="shared" si="3"/>
        <v>0.19931150266409153</v>
      </c>
      <c r="G140" t="s">
        <v>149</v>
      </c>
      <c r="H140">
        <v>1993</v>
      </c>
      <c r="I140">
        <v>0.3211</v>
      </c>
      <c r="K140"/>
    </row>
    <row r="141" spans="2:11" x14ac:dyDescent="0.25">
      <c r="B141" t="s">
        <v>619</v>
      </c>
      <c r="C141" s="49" t="s">
        <v>856</v>
      </c>
      <c r="D141" s="56">
        <f t="shared" si="4"/>
        <v>0.15990000000000001</v>
      </c>
      <c r="E141" s="49" t="s">
        <v>737</v>
      </c>
      <c r="F141" s="56">
        <f t="shared" si="3"/>
        <v>0.19931150266409153</v>
      </c>
      <c r="G141" t="s">
        <v>150</v>
      </c>
      <c r="H141">
        <v>2006</v>
      </c>
      <c r="I141">
        <v>943.3</v>
      </c>
      <c r="K141"/>
    </row>
    <row r="142" spans="2:11" x14ac:dyDescent="0.25">
      <c r="B142" t="s">
        <v>389</v>
      </c>
      <c r="C142" s="49" t="s">
        <v>856</v>
      </c>
      <c r="D142" s="56">
        <f t="shared" si="4"/>
        <v>0.15990000000000001</v>
      </c>
      <c r="E142" s="49" t="s">
        <v>737</v>
      </c>
      <c r="F142" s="56">
        <f t="shared" ref="F142:F173" si="5">$F$4</f>
        <v>0.19931150266409153</v>
      </c>
      <c r="G142" t="s">
        <v>151</v>
      </c>
      <c r="H142">
        <v>2002</v>
      </c>
      <c r="I142">
        <v>5.7240000000000002</v>
      </c>
      <c r="K142"/>
    </row>
    <row r="143" spans="2:11" x14ac:dyDescent="0.25">
      <c r="B143" t="s">
        <v>108</v>
      </c>
      <c r="C143" s="49" t="s">
        <v>856</v>
      </c>
      <c r="D143" s="56">
        <f t="shared" si="4"/>
        <v>0.15990000000000001</v>
      </c>
      <c r="E143" s="49" t="s">
        <v>737</v>
      </c>
      <c r="F143" s="56">
        <f t="shared" si="5"/>
        <v>0.19931150266409153</v>
      </c>
      <c r="G143" t="s">
        <v>152</v>
      </c>
      <c r="H143">
        <v>2009</v>
      </c>
      <c r="I143">
        <v>2.5409999999999999</v>
      </c>
      <c r="K143"/>
    </row>
    <row r="144" spans="2:11" x14ac:dyDescent="0.25">
      <c r="B144" t="s">
        <v>109</v>
      </c>
      <c r="C144" s="49" t="s">
        <v>856</v>
      </c>
      <c r="D144" s="56">
        <f t="shared" si="4"/>
        <v>0.15990000000000001</v>
      </c>
      <c r="E144" s="49" t="s">
        <v>737</v>
      </c>
      <c r="F144" s="56">
        <f t="shared" si="5"/>
        <v>0.19931150266409153</v>
      </c>
      <c r="G144" t="s">
        <v>154</v>
      </c>
      <c r="H144">
        <v>2000</v>
      </c>
      <c r="I144">
        <v>0.30830000000000002</v>
      </c>
      <c r="K144"/>
    </row>
    <row r="145" spans="2:11" x14ac:dyDescent="0.25">
      <c r="B145" t="s">
        <v>110</v>
      </c>
      <c r="C145" s="49" t="s">
        <v>856</v>
      </c>
      <c r="D145" s="56">
        <f t="shared" si="4"/>
        <v>0.15990000000000001</v>
      </c>
      <c r="E145" s="49" t="s">
        <v>737</v>
      </c>
      <c r="F145" s="56">
        <f t="shared" si="5"/>
        <v>0.19931150266409153</v>
      </c>
      <c r="G145" t="s">
        <v>256</v>
      </c>
      <c r="H145">
        <v>1975</v>
      </c>
      <c r="I145">
        <v>31.67</v>
      </c>
      <c r="K145"/>
    </row>
    <row r="146" spans="2:11" x14ac:dyDescent="0.25">
      <c r="B146" t="s">
        <v>111</v>
      </c>
      <c r="C146" s="49" t="s">
        <v>856</v>
      </c>
      <c r="D146" s="56">
        <f t="shared" si="4"/>
        <v>0.15990000000000001</v>
      </c>
      <c r="E146" s="49" t="s">
        <v>737</v>
      </c>
      <c r="F146" s="56">
        <f t="shared" si="5"/>
        <v>0.19931150266409153</v>
      </c>
      <c r="G146" t="s">
        <v>155</v>
      </c>
      <c r="H146">
        <v>2007</v>
      </c>
      <c r="I146">
        <v>1.373</v>
      </c>
      <c r="K146"/>
    </row>
    <row r="147" spans="2:11" x14ac:dyDescent="0.25">
      <c r="B147" t="s">
        <v>112</v>
      </c>
      <c r="C147" s="49" t="s">
        <v>856</v>
      </c>
      <c r="D147" s="56">
        <f t="shared" si="4"/>
        <v>0.15990000000000001</v>
      </c>
      <c r="E147" s="49" t="s">
        <v>737</v>
      </c>
      <c r="F147" s="56">
        <f t="shared" si="5"/>
        <v>0.19931150266409153</v>
      </c>
      <c r="G147" t="s">
        <v>156</v>
      </c>
      <c r="H147">
        <v>2009</v>
      </c>
      <c r="I147">
        <v>2.956</v>
      </c>
      <c r="K147"/>
    </row>
    <row r="148" spans="2:11" x14ac:dyDescent="0.25">
      <c r="B148" t="s">
        <v>113</v>
      </c>
      <c r="C148" s="49" t="s">
        <v>856</v>
      </c>
      <c r="D148" s="56">
        <f t="shared" si="4"/>
        <v>0.15990000000000001</v>
      </c>
      <c r="E148" s="49" t="s">
        <v>737</v>
      </c>
      <c r="F148" s="56">
        <f t="shared" si="5"/>
        <v>0.19931150266409153</v>
      </c>
      <c r="G148" t="s">
        <v>257</v>
      </c>
      <c r="H148">
        <v>2003</v>
      </c>
      <c r="I148">
        <v>22.44</v>
      </c>
      <c r="K148"/>
    </row>
    <row r="149" spans="2:11" x14ac:dyDescent="0.25">
      <c r="B149" t="s">
        <v>235</v>
      </c>
      <c r="C149" s="49" t="s">
        <v>856</v>
      </c>
      <c r="D149" s="56">
        <f t="shared" si="4"/>
        <v>0.15990000000000001</v>
      </c>
      <c r="E149" s="49" t="s">
        <v>737</v>
      </c>
      <c r="F149" s="56">
        <f t="shared" si="5"/>
        <v>0.19931150266409153</v>
      </c>
      <c r="G149" t="s">
        <v>9</v>
      </c>
      <c r="H149">
        <v>2000</v>
      </c>
      <c r="I149">
        <v>24.96</v>
      </c>
      <c r="K149"/>
    </row>
    <row r="150" spans="2:11" x14ac:dyDescent="0.25">
      <c r="B150" t="s">
        <v>114</v>
      </c>
      <c r="C150" s="49" t="s">
        <v>856</v>
      </c>
      <c r="D150" s="56">
        <f t="shared" si="4"/>
        <v>0.15990000000000001</v>
      </c>
      <c r="E150" s="49" t="s">
        <v>737</v>
      </c>
      <c r="F150" s="56">
        <f t="shared" si="5"/>
        <v>0.19931150266409153</v>
      </c>
      <c r="G150" t="s">
        <v>158</v>
      </c>
      <c r="H150">
        <v>2008</v>
      </c>
      <c r="I150">
        <v>29.02</v>
      </c>
      <c r="K150"/>
    </row>
    <row r="151" spans="2:11" x14ac:dyDescent="0.25">
      <c r="B151" t="s">
        <v>237</v>
      </c>
      <c r="C151" s="49" t="s">
        <v>856</v>
      </c>
      <c r="D151" s="56">
        <f t="shared" si="4"/>
        <v>0.15990000000000001</v>
      </c>
      <c r="E151" s="49" t="s">
        <v>737</v>
      </c>
      <c r="F151" s="56">
        <f t="shared" si="5"/>
        <v>0.19931150266409153</v>
      </c>
      <c r="G151" t="s">
        <v>159</v>
      </c>
      <c r="H151">
        <v>2005</v>
      </c>
      <c r="I151">
        <v>24.53</v>
      </c>
      <c r="K151"/>
    </row>
    <row r="152" spans="2:11" x14ac:dyDescent="0.25">
      <c r="B152" t="s">
        <v>400</v>
      </c>
      <c r="C152" s="49" t="s">
        <v>856</v>
      </c>
      <c r="D152" s="56">
        <f t="shared" si="4"/>
        <v>0.15990000000000001</v>
      </c>
      <c r="E152" s="49" t="s">
        <v>737</v>
      </c>
      <c r="F152" s="56">
        <f t="shared" si="5"/>
        <v>0.19931150266409153</v>
      </c>
      <c r="G152" t="s">
        <v>700</v>
      </c>
      <c r="H152">
        <v>2000</v>
      </c>
      <c r="I152">
        <v>57.58</v>
      </c>
      <c r="K152"/>
    </row>
    <row r="153" spans="2:11" x14ac:dyDescent="0.25">
      <c r="B153" t="s">
        <v>402</v>
      </c>
      <c r="C153" s="49" t="s">
        <v>856</v>
      </c>
      <c r="D153" s="56">
        <f t="shared" si="4"/>
        <v>0.15990000000000001</v>
      </c>
      <c r="E153" s="49" t="s">
        <v>737</v>
      </c>
      <c r="F153" s="56">
        <f t="shared" si="5"/>
        <v>0.19931150266409153</v>
      </c>
      <c r="G153" t="s">
        <v>161</v>
      </c>
      <c r="H153">
        <v>2000</v>
      </c>
      <c r="I153">
        <v>0.54920000000000002</v>
      </c>
      <c r="K153"/>
    </row>
    <row r="154" spans="2:11" x14ac:dyDescent="0.25">
      <c r="B154" t="s">
        <v>268</v>
      </c>
      <c r="C154" s="49" t="s">
        <v>856</v>
      </c>
      <c r="D154" s="56">
        <f t="shared" si="4"/>
        <v>0.15990000000000001</v>
      </c>
      <c r="E154" s="49" t="s">
        <v>737</v>
      </c>
      <c r="F154" s="56">
        <f t="shared" si="5"/>
        <v>0.19931150266409153</v>
      </c>
      <c r="G154" t="s">
        <v>162</v>
      </c>
      <c r="H154">
        <v>2000</v>
      </c>
      <c r="I154">
        <v>23.1</v>
      </c>
      <c r="K154"/>
    </row>
    <row r="155" spans="2:11" x14ac:dyDescent="0.25">
      <c r="B155" t="s">
        <v>117</v>
      </c>
      <c r="C155" s="49" t="s">
        <v>856</v>
      </c>
      <c r="D155" s="56">
        <f t="shared" si="4"/>
        <v>0.15990000000000001</v>
      </c>
      <c r="E155" s="49" t="s">
        <v>737</v>
      </c>
      <c r="F155" s="56">
        <f t="shared" si="5"/>
        <v>0.19931150266409153</v>
      </c>
      <c r="G155" t="s">
        <v>163</v>
      </c>
      <c r="H155">
        <v>2007</v>
      </c>
      <c r="I155">
        <v>1.5029999999999999</v>
      </c>
      <c r="K155"/>
    </row>
    <row r="156" spans="2:11" x14ac:dyDescent="0.25">
      <c r="B156" t="s">
        <v>118</v>
      </c>
      <c r="C156" s="49" t="s">
        <v>856</v>
      </c>
      <c r="D156" s="56">
        <f t="shared" si="4"/>
        <v>0.15990000000000001</v>
      </c>
      <c r="E156" s="49" t="s">
        <v>737</v>
      </c>
      <c r="F156" s="56">
        <f t="shared" si="5"/>
        <v>0.19931150266409153</v>
      </c>
      <c r="G156" t="s">
        <v>164</v>
      </c>
      <c r="H156">
        <v>2000</v>
      </c>
      <c r="I156">
        <v>4.8860000000000001</v>
      </c>
      <c r="K156"/>
    </row>
    <row r="157" spans="2:11" x14ac:dyDescent="0.25">
      <c r="B157" t="s">
        <v>119</v>
      </c>
      <c r="C157" s="49" t="s">
        <v>856</v>
      </c>
      <c r="D157" s="56">
        <f t="shared" si="4"/>
        <v>0.15990000000000001</v>
      </c>
      <c r="E157" s="49" t="s">
        <v>737</v>
      </c>
      <c r="F157" s="56">
        <f t="shared" si="5"/>
        <v>0.19931150266409153</v>
      </c>
      <c r="G157" t="s">
        <v>165</v>
      </c>
      <c r="H157">
        <v>2005</v>
      </c>
      <c r="I157">
        <v>99.76</v>
      </c>
      <c r="K157"/>
    </row>
    <row r="158" spans="2:11" x14ac:dyDescent="0.25">
      <c r="B158" t="s">
        <v>120</v>
      </c>
      <c r="C158" s="49" t="s">
        <v>856</v>
      </c>
      <c r="D158" s="56">
        <f t="shared" si="4"/>
        <v>0.15990000000000001</v>
      </c>
      <c r="E158" s="49" t="s">
        <v>737</v>
      </c>
      <c r="F158" s="56">
        <f t="shared" si="5"/>
        <v>0.19931150266409153</v>
      </c>
      <c r="G158" t="s">
        <v>166</v>
      </c>
      <c r="H158">
        <v>2000</v>
      </c>
      <c r="I158">
        <v>74.84</v>
      </c>
      <c r="K158"/>
    </row>
    <row r="159" spans="2:11" x14ac:dyDescent="0.25">
      <c r="B159" t="s">
        <v>121</v>
      </c>
      <c r="C159" s="49" t="s">
        <v>856</v>
      </c>
      <c r="D159" s="56">
        <f t="shared" si="4"/>
        <v>0.15990000000000001</v>
      </c>
      <c r="E159" s="49" t="s">
        <v>737</v>
      </c>
      <c r="F159" s="56">
        <f t="shared" si="5"/>
        <v>0.19931150266409153</v>
      </c>
      <c r="G159" t="s">
        <v>167</v>
      </c>
      <c r="H159">
        <v>2007</v>
      </c>
      <c r="I159">
        <v>13.07</v>
      </c>
      <c r="K159"/>
    </row>
    <row r="160" spans="2:11" x14ac:dyDescent="0.25">
      <c r="B160" t="s">
        <v>122</v>
      </c>
      <c r="C160" s="49" t="s">
        <v>856</v>
      </c>
      <c r="D160" s="56">
        <f t="shared" si="4"/>
        <v>0.15990000000000001</v>
      </c>
      <c r="E160" s="49" t="s">
        <v>737</v>
      </c>
      <c r="F160" s="56">
        <f t="shared" si="5"/>
        <v>0.19931150266409153</v>
      </c>
      <c r="G160" t="s">
        <v>168</v>
      </c>
      <c r="H160">
        <v>2007</v>
      </c>
      <c r="I160">
        <v>16.059999999999999</v>
      </c>
      <c r="K160"/>
    </row>
    <row r="161" spans="2:11" x14ac:dyDescent="0.25">
      <c r="B161" t="s">
        <v>123</v>
      </c>
      <c r="C161" s="49" t="s">
        <v>856</v>
      </c>
      <c r="D161" s="56">
        <f t="shared" si="4"/>
        <v>0.15990000000000001</v>
      </c>
      <c r="E161" s="49" t="s">
        <v>737</v>
      </c>
      <c r="F161" s="56">
        <f t="shared" si="5"/>
        <v>0.19931150266409153</v>
      </c>
      <c r="G161" t="s">
        <v>169</v>
      </c>
      <c r="H161">
        <v>2004</v>
      </c>
      <c r="I161">
        <v>14.27</v>
      </c>
      <c r="K161"/>
    </row>
    <row r="162" spans="2:11" x14ac:dyDescent="0.25">
      <c r="B162" t="s">
        <v>124</v>
      </c>
      <c r="C162" s="49" t="s">
        <v>856</v>
      </c>
      <c r="D162" s="56">
        <f t="shared" si="4"/>
        <v>0.15990000000000001</v>
      </c>
      <c r="E162" s="49" t="s">
        <v>737</v>
      </c>
      <c r="F162" s="56">
        <f t="shared" si="5"/>
        <v>0.19931150266409153</v>
      </c>
      <c r="G162" t="s">
        <v>170</v>
      </c>
      <c r="H162">
        <v>2002</v>
      </c>
      <c r="I162">
        <v>1.1499999999999999</v>
      </c>
      <c r="K162"/>
    </row>
    <row r="163" spans="2:11" x14ac:dyDescent="0.25">
      <c r="B163" t="s">
        <v>126</v>
      </c>
      <c r="C163" s="49" t="s">
        <v>856</v>
      </c>
      <c r="D163" s="56">
        <f t="shared" si="4"/>
        <v>0.15990000000000001</v>
      </c>
      <c r="E163" s="49" t="s">
        <v>737</v>
      </c>
      <c r="F163" s="56">
        <f t="shared" si="5"/>
        <v>0.19931150266409153</v>
      </c>
      <c r="G163" t="s">
        <v>171</v>
      </c>
      <c r="H163">
        <v>2000</v>
      </c>
      <c r="I163">
        <v>6.0309999999999997</v>
      </c>
      <c r="K163"/>
    </row>
    <row r="164" spans="2:11" x14ac:dyDescent="0.25">
      <c r="B164" t="s">
        <v>127</v>
      </c>
      <c r="C164" s="49" t="s">
        <v>856</v>
      </c>
      <c r="D164" s="56">
        <f t="shared" si="4"/>
        <v>0.15990000000000001</v>
      </c>
      <c r="E164" s="49" t="s">
        <v>737</v>
      </c>
      <c r="F164" s="56">
        <f t="shared" si="5"/>
        <v>0.19931150266409153</v>
      </c>
      <c r="G164" t="s">
        <v>172</v>
      </c>
      <c r="H164">
        <v>2001</v>
      </c>
      <c r="I164">
        <v>61.74</v>
      </c>
      <c r="K164"/>
    </row>
    <row r="165" spans="2:11" x14ac:dyDescent="0.25">
      <c r="B165" t="s">
        <v>128</v>
      </c>
      <c r="C165" s="49" t="s">
        <v>856</v>
      </c>
      <c r="D165" s="56">
        <f t="shared" si="4"/>
        <v>0.15990000000000001</v>
      </c>
      <c r="E165" s="49" t="s">
        <v>737</v>
      </c>
      <c r="F165" s="56">
        <f t="shared" si="5"/>
        <v>0.19931150266409153</v>
      </c>
      <c r="G165" t="s">
        <v>173</v>
      </c>
      <c r="H165">
        <v>2003</v>
      </c>
      <c r="I165">
        <v>18.77</v>
      </c>
      <c r="K165"/>
    </row>
    <row r="166" spans="2:11" x14ac:dyDescent="0.25">
      <c r="B166" t="s">
        <v>243</v>
      </c>
      <c r="C166" s="49" t="s">
        <v>856</v>
      </c>
      <c r="D166" s="56">
        <f t="shared" si="4"/>
        <v>0.15990000000000001</v>
      </c>
      <c r="E166" s="49" t="s">
        <v>737</v>
      </c>
      <c r="F166" s="56">
        <f t="shared" si="5"/>
        <v>0.19931150266409153</v>
      </c>
      <c r="G166" t="s">
        <v>174</v>
      </c>
      <c r="H166">
        <v>2000</v>
      </c>
      <c r="I166">
        <v>100.8</v>
      </c>
      <c r="K166"/>
    </row>
    <row r="167" spans="2:11" x14ac:dyDescent="0.25">
      <c r="B167" t="s">
        <v>131</v>
      </c>
      <c r="C167" s="49" t="s">
        <v>856</v>
      </c>
      <c r="D167" s="56">
        <f t="shared" si="4"/>
        <v>0.15990000000000001</v>
      </c>
      <c r="E167" s="49" t="s">
        <v>737</v>
      </c>
      <c r="F167" s="56">
        <f t="shared" si="5"/>
        <v>0.19931150266409153</v>
      </c>
      <c r="G167" t="s">
        <v>175</v>
      </c>
      <c r="H167">
        <v>2002</v>
      </c>
      <c r="I167">
        <v>0.48089999999999999</v>
      </c>
      <c r="K167"/>
    </row>
    <row r="168" spans="2:11" x14ac:dyDescent="0.25">
      <c r="B168" t="s">
        <v>244</v>
      </c>
      <c r="C168" s="49" t="s">
        <v>856</v>
      </c>
      <c r="D168" s="56">
        <f t="shared" si="4"/>
        <v>0.15990000000000001</v>
      </c>
      <c r="E168" s="49" t="s">
        <v>737</v>
      </c>
      <c r="F168" s="56">
        <f t="shared" si="5"/>
        <v>0.19931150266409153</v>
      </c>
      <c r="G168" t="s">
        <v>176</v>
      </c>
      <c r="H168">
        <v>2000</v>
      </c>
      <c r="I168">
        <v>27.56</v>
      </c>
      <c r="K168"/>
    </row>
    <row r="169" spans="2:11" x14ac:dyDescent="0.25">
      <c r="B169" t="s">
        <v>133</v>
      </c>
      <c r="C169" s="49" t="s">
        <v>856</v>
      </c>
      <c r="D169" s="56">
        <f t="shared" si="4"/>
        <v>0.15990000000000001</v>
      </c>
      <c r="E169" s="49" t="s">
        <v>737</v>
      </c>
      <c r="F169" s="56">
        <f t="shared" si="5"/>
        <v>0.19931150266409153</v>
      </c>
      <c r="G169" t="s">
        <v>177</v>
      </c>
      <c r="H169">
        <v>2005</v>
      </c>
      <c r="I169">
        <v>2032</v>
      </c>
      <c r="K169"/>
    </row>
    <row r="170" spans="2:11" x14ac:dyDescent="0.25">
      <c r="B170" t="s">
        <v>246</v>
      </c>
      <c r="C170" s="49" t="s">
        <v>856</v>
      </c>
      <c r="D170" s="56">
        <f t="shared" si="4"/>
        <v>0.15990000000000001</v>
      </c>
      <c r="E170" s="49" t="s">
        <v>737</v>
      </c>
      <c r="F170" s="56">
        <f t="shared" si="5"/>
        <v>0.19931150266409153</v>
      </c>
      <c r="G170" t="s">
        <v>178</v>
      </c>
      <c r="H170">
        <v>2006</v>
      </c>
      <c r="I170">
        <v>8.8160000000000007</v>
      </c>
      <c r="K170"/>
    </row>
    <row r="171" spans="2:11" x14ac:dyDescent="0.25">
      <c r="B171" t="s">
        <v>134</v>
      </c>
      <c r="C171" s="49" t="s">
        <v>856</v>
      </c>
      <c r="D171" s="56">
        <f t="shared" si="4"/>
        <v>0.15990000000000001</v>
      </c>
      <c r="E171" s="49" t="s">
        <v>737</v>
      </c>
      <c r="F171" s="56">
        <f t="shared" si="5"/>
        <v>0.19931150266409153</v>
      </c>
      <c r="G171" t="s">
        <v>179</v>
      </c>
      <c r="H171">
        <v>2002</v>
      </c>
      <c r="I171">
        <v>5.3849999999999998</v>
      </c>
      <c r="K171"/>
    </row>
    <row r="172" spans="2:11" x14ac:dyDescent="0.25">
      <c r="B172" t="s">
        <v>247</v>
      </c>
      <c r="C172" s="49" t="s">
        <v>856</v>
      </c>
      <c r="D172" s="56">
        <f t="shared" si="4"/>
        <v>0.15990000000000001</v>
      </c>
      <c r="E172" s="49" t="s">
        <v>737</v>
      </c>
      <c r="F172" s="56">
        <f t="shared" si="5"/>
        <v>0.19931150266409153</v>
      </c>
      <c r="G172" t="s">
        <v>180</v>
      </c>
      <c r="H172">
        <v>2005</v>
      </c>
      <c r="I172">
        <v>15.57</v>
      </c>
      <c r="K172"/>
    </row>
    <row r="173" spans="2:11" x14ac:dyDescent="0.25">
      <c r="B173" t="s">
        <v>135</v>
      </c>
      <c r="C173" s="49" t="s">
        <v>856</v>
      </c>
      <c r="D173" s="56">
        <f t="shared" si="4"/>
        <v>0.15990000000000001</v>
      </c>
      <c r="E173" s="49" t="s">
        <v>737</v>
      </c>
      <c r="F173" s="56">
        <f t="shared" si="5"/>
        <v>0.19931150266409153</v>
      </c>
      <c r="G173" t="s">
        <v>181</v>
      </c>
      <c r="H173">
        <v>2000</v>
      </c>
      <c r="I173">
        <v>2.633</v>
      </c>
      <c r="K173"/>
    </row>
    <row r="174" spans="2:11" x14ac:dyDescent="0.25">
      <c r="B174" t="s">
        <v>136</v>
      </c>
      <c r="C174" s="49" t="s">
        <v>856</v>
      </c>
      <c r="D174" s="56">
        <f t="shared" si="4"/>
        <v>0.15990000000000001</v>
      </c>
      <c r="E174" s="49" t="s">
        <v>737</v>
      </c>
      <c r="F174" s="56">
        <f t="shared" ref="F174:F205" si="6">$F$4</f>
        <v>0.19931150266409153</v>
      </c>
      <c r="G174" t="s">
        <v>182</v>
      </c>
      <c r="H174">
        <v>2000</v>
      </c>
      <c r="I174">
        <v>118.3</v>
      </c>
      <c r="K174"/>
    </row>
    <row r="175" spans="2:11" x14ac:dyDescent="0.25">
      <c r="B175" t="s">
        <v>137</v>
      </c>
      <c r="C175" s="49" t="s">
        <v>856</v>
      </c>
      <c r="D175" s="56">
        <f t="shared" ref="D175:D227" si="7">$D$5</f>
        <v>0.15990000000000001</v>
      </c>
      <c r="E175" s="49" t="s">
        <v>737</v>
      </c>
      <c r="F175" s="56">
        <f t="shared" si="6"/>
        <v>0.19931150266409153</v>
      </c>
      <c r="G175" t="s">
        <v>184</v>
      </c>
      <c r="H175">
        <v>2000</v>
      </c>
      <c r="I175">
        <v>0.73470000000000002</v>
      </c>
      <c r="K175"/>
    </row>
    <row r="176" spans="2:11" x14ac:dyDescent="0.25">
      <c r="B176" t="s">
        <v>138</v>
      </c>
      <c r="C176" s="49" t="s">
        <v>856</v>
      </c>
      <c r="D176" s="56">
        <f t="shared" si="7"/>
        <v>0.15990000000000001</v>
      </c>
      <c r="E176" s="49" t="s">
        <v>737</v>
      </c>
      <c r="F176" s="56">
        <f t="shared" si="6"/>
        <v>0.19931150266409153</v>
      </c>
      <c r="G176" t="s">
        <v>185</v>
      </c>
      <c r="H176">
        <v>2005</v>
      </c>
      <c r="I176">
        <v>9.2780000000000005</v>
      </c>
      <c r="K176"/>
    </row>
    <row r="177" spans="2:11" x14ac:dyDescent="0.25">
      <c r="B177" t="s">
        <v>139</v>
      </c>
      <c r="C177" s="49" t="s">
        <v>856</v>
      </c>
      <c r="D177" s="56">
        <f t="shared" si="7"/>
        <v>0.15990000000000001</v>
      </c>
      <c r="E177" s="49" t="s">
        <v>737</v>
      </c>
      <c r="F177" s="56">
        <f t="shared" si="6"/>
        <v>0.19931150266409153</v>
      </c>
      <c r="G177" t="s">
        <v>186</v>
      </c>
      <c r="H177">
        <v>2005</v>
      </c>
      <c r="I177">
        <v>168.6</v>
      </c>
      <c r="K177"/>
    </row>
    <row r="178" spans="2:11" x14ac:dyDescent="0.25">
      <c r="B178" t="s">
        <v>249</v>
      </c>
      <c r="C178" s="49" t="s">
        <v>856</v>
      </c>
      <c r="D178" s="56">
        <f t="shared" si="7"/>
        <v>0.15990000000000001</v>
      </c>
      <c r="E178" s="49" t="s">
        <v>737</v>
      </c>
      <c r="F178" s="56">
        <f t="shared" si="6"/>
        <v>0.19931150266409153</v>
      </c>
      <c r="G178" t="s">
        <v>187</v>
      </c>
      <c r="H178">
        <v>2000</v>
      </c>
      <c r="I178">
        <v>1.6539999999999999</v>
      </c>
      <c r="K178"/>
    </row>
    <row r="179" spans="2:11" x14ac:dyDescent="0.25">
      <c r="B179" t="s">
        <v>250</v>
      </c>
      <c r="C179" s="49" t="s">
        <v>856</v>
      </c>
      <c r="D179" s="56">
        <f t="shared" si="7"/>
        <v>0.15990000000000001</v>
      </c>
      <c r="E179" s="49" t="s">
        <v>737</v>
      </c>
      <c r="F179" s="56">
        <f t="shared" si="6"/>
        <v>0.19931150266409153</v>
      </c>
      <c r="G179" t="s">
        <v>188</v>
      </c>
      <c r="H179">
        <v>2002</v>
      </c>
      <c r="I179">
        <v>21.02</v>
      </c>
      <c r="K179"/>
    </row>
    <row r="180" spans="2:11" x14ac:dyDescent="0.25">
      <c r="B180" t="s">
        <v>143</v>
      </c>
      <c r="C180" s="49" t="s">
        <v>856</v>
      </c>
      <c r="D180" s="56">
        <f t="shared" si="7"/>
        <v>0.15990000000000001</v>
      </c>
      <c r="E180" s="49" t="s">
        <v>737</v>
      </c>
      <c r="F180" s="56">
        <f t="shared" si="6"/>
        <v>0.19931150266409153</v>
      </c>
      <c r="K180"/>
    </row>
    <row r="181" spans="2:11" x14ac:dyDescent="0.25">
      <c r="B181" t="s">
        <v>144</v>
      </c>
      <c r="C181" s="49" t="s">
        <v>856</v>
      </c>
      <c r="D181" s="56">
        <f t="shared" si="7"/>
        <v>0.15990000000000001</v>
      </c>
      <c r="E181" s="49" t="s">
        <v>737</v>
      </c>
      <c r="F181" s="56">
        <f t="shared" si="6"/>
        <v>0.19931150266409153</v>
      </c>
      <c r="K181"/>
    </row>
    <row r="182" spans="2:11" x14ac:dyDescent="0.25">
      <c r="B182" t="s">
        <v>148</v>
      </c>
      <c r="C182" s="49" t="s">
        <v>856</v>
      </c>
      <c r="D182" s="56">
        <f t="shared" si="7"/>
        <v>0.15990000000000001</v>
      </c>
      <c r="E182" s="49" t="s">
        <v>737</v>
      </c>
      <c r="F182" s="56">
        <f t="shared" si="6"/>
        <v>0.19931150266409153</v>
      </c>
      <c r="K182"/>
    </row>
    <row r="183" spans="2:11" x14ac:dyDescent="0.25">
      <c r="B183" t="s">
        <v>254</v>
      </c>
      <c r="C183" s="49" t="s">
        <v>856</v>
      </c>
      <c r="D183" s="56">
        <f t="shared" si="7"/>
        <v>0.15990000000000001</v>
      </c>
      <c r="E183" s="49" t="s">
        <v>737</v>
      </c>
      <c r="F183" s="56">
        <f t="shared" si="6"/>
        <v>0.19931150266409153</v>
      </c>
      <c r="K183"/>
    </row>
    <row r="184" spans="2:11" x14ac:dyDescent="0.25">
      <c r="B184" t="s">
        <v>149</v>
      </c>
      <c r="C184" s="49" t="s">
        <v>856</v>
      </c>
      <c r="D184" s="56">
        <f t="shared" si="7"/>
        <v>0.15990000000000001</v>
      </c>
      <c r="E184" s="49" t="s">
        <v>737</v>
      </c>
      <c r="F184" s="56">
        <f t="shared" si="6"/>
        <v>0.19931150266409153</v>
      </c>
      <c r="K184"/>
    </row>
    <row r="185" spans="2:11" x14ac:dyDescent="0.25">
      <c r="B185" t="s">
        <v>150</v>
      </c>
      <c r="C185" s="49" t="s">
        <v>856</v>
      </c>
      <c r="D185" s="56">
        <f t="shared" si="7"/>
        <v>0.15990000000000001</v>
      </c>
      <c r="E185" s="49" t="s">
        <v>737</v>
      </c>
      <c r="F185" s="56">
        <f t="shared" si="6"/>
        <v>0.19931150266409153</v>
      </c>
      <c r="K185"/>
    </row>
    <row r="186" spans="2:11" x14ac:dyDescent="0.25">
      <c r="B186" t="s">
        <v>151</v>
      </c>
      <c r="C186" s="49" t="s">
        <v>856</v>
      </c>
      <c r="D186" s="56">
        <f t="shared" si="7"/>
        <v>0.15990000000000001</v>
      </c>
      <c r="E186" s="49" t="s">
        <v>737</v>
      </c>
      <c r="F186" s="56">
        <f t="shared" si="6"/>
        <v>0.19931150266409153</v>
      </c>
      <c r="K186"/>
    </row>
    <row r="187" spans="2:11" x14ac:dyDescent="0.25">
      <c r="B187" t="s">
        <v>152</v>
      </c>
      <c r="C187" s="49" t="s">
        <v>856</v>
      </c>
      <c r="D187" s="56">
        <f t="shared" si="7"/>
        <v>0.15990000000000001</v>
      </c>
      <c r="E187" s="49" t="s">
        <v>737</v>
      </c>
      <c r="F187" s="56">
        <f t="shared" si="6"/>
        <v>0.19931150266409153</v>
      </c>
      <c r="K187"/>
    </row>
    <row r="188" spans="2:11" x14ac:dyDescent="0.25">
      <c r="B188" t="s">
        <v>154</v>
      </c>
      <c r="C188" s="49" t="s">
        <v>856</v>
      </c>
      <c r="D188" s="56">
        <f t="shared" si="7"/>
        <v>0.15990000000000001</v>
      </c>
      <c r="E188" s="49" t="s">
        <v>737</v>
      </c>
      <c r="F188" s="56">
        <f t="shared" si="6"/>
        <v>0.19931150266409153</v>
      </c>
      <c r="K188"/>
    </row>
    <row r="189" spans="2:11" x14ac:dyDescent="0.25">
      <c r="B189" t="s">
        <v>256</v>
      </c>
      <c r="C189" s="49" t="s">
        <v>856</v>
      </c>
      <c r="D189" s="56">
        <f t="shared" si="7"/>
        <v>0.15990000000000001</v>
      </c>
      <c r="E189" s="49" t="s">
        <v>737</v>
      </c>
      <c r="F189" s="56">
        <f t="shared" si="6"/>
        <v>0.19931150266409153</v>
      </c>
      <c r="K189"/>
    </row>
    <row r="190" spans="2:11" x14ac:dyDescent="0.25">
      <c r="B190" t="s">
        <v>626</v>
      </c>
      <c r="C190" s="49" t="s">
        <v>856</v>
      </c>
      <c r="D190" s="56">
        <f t="shared" si="7"/>
        <v>0.15990000000000001</v>
      </c>
      <c r="E190" s="49" t="s">
        <v>737</v>
      </c>
      <c r="F190" s="56">
        <f t="shared" si="6"/>
        <v>0.19931150266409153</v>
      </c>
      <c r="K190"/>
    </row>
    <row r="191" spans="2:11" x14ac:dyDescent="0.25">
      <c r="B191" t="s">
        <v>441</v>
      </c>
      <c r="C191" s="49" t="s">
        <v>856</v>
      </c>
      <c r="D191" s="56">
        <f t="shared" si="7"/>
        <v>0.15990000000000001</v>
      </c>
      <c r="E191" s="49" t="s">
        <v>737</v>
      </c>
      <c r="F191" s="56">
        <f t="shared" si="6"/>
        <v>0.19931150266409153</v>
      </c>
      <c r="K191"/>
    </row>
    <row r="192" spans="2:11" x14ac:dyDescent="0.25">
      <c r="B192" t="s">
        <v>156</v>
      </c>
      <c r="C192" s="49" t="s">
        <v>856</v>
      </c>
      <c r="D192" s="56">
        <f t="shared" si="7"/>
        <v>0.15990000000000001</v>
      </c>
      <c r="E192" s="49" t="s">
        <v>737</v>
      </c>
      <c r="F192" s="56">
        <f t="shared" si="6"/>
        <v>0.19931150266409153</v>
      </c>
      <c r="K192"/>
    </row>
    <row r="193" spans="2:11" x14ac:dyDescent="0.25">
      <c r="B193" t="s">
        <v>157</v>
      </c>
      <c r="C193" s="49" t="s">
        <v>856</v>
      </c>
      <c r="D193" s="56">
        <f t="shared" si="7"/>
        <v>0.15990000000000001</v>
      </c>
      <c r="E193" s="49" t="s">
        <v>737</v>
      </c>
      <c r="F193" s="56">
        <f t="shared" si="6"/>
        <v>0.19931150266409153</v>
      </c>
      <c r="K193"/>
    </row>
    <row r="194" spans="2:11" x14ac:dyDescent="0.25">
      <c r="B194" t="s">
        <v>257</v>
      </c>
      <c r="C194" s="49" t="s">
        <v>856</v>
      </c>
      <c r="D194" s="56">
        <f t="shared" si="7"/>
        <v>0.15990000000000001</v>
      </c>
      <c r="E194" s="49" t="s">
        <v>737</v>
      </c>
      <c r="F194" s="56">
        <f t="shared" si="6"/>
        <v>0.19931150266409153</v>
      </c>
      <c r="K194"/>
    </row>
    <row r="195" spans="2:11" x14ac:dyDescent="0.25">
      <c r="B195" t="s">
        <v>9</v>
      </c>
      <c r="C195" s="49" t="s">
        <v>856</v>
      </c>
      <c r="D195" s="56">
        <f t="shared" si="7"/>
        <v>0.15990000000000001</v>
      </c>
      <c r="E195" s="49" t="s">
        <v>737</v>
      </c>
      <c r="F195" s="56">
        <f t="shared" si="6"/>
        <v>0.19931150266409153</v>
      </c>
      <c r="K195"/>
    </row>
    <row r="196" spans="2:11" x14ac:dyDescent="0.25">
      <c r="B196" t="s">
        <v>628</v>
      </c>
      <c r="C196" s="49" t="s">
        <v>856</v>
      </c>
      <c r="D196" s="56">
        <f t="shared" si="7"/>
        <v>0.15990000000000001</v>
      </c>
      <c r="E196" s="49" t="s">
        <v>737</v>
      </c>
      <c r="F196" s="56">
        <f t="shared" si="6"/>
        <v>0.19931150266409153</v>
      </c>
      <c r="K196"/>
    </row>
    <row r="197" spans="2:11" x14ac:dyDescent="0.25">
      <c r="B197" t="s">
        <v>158</v>
      </c>
      <c r="C197" s="49" t="s">
        <v>856</v>
      </c>
      <c r="D197" s="56">
        <f t="shared" si="7"/>
        <v>0.15990000000000001</v>
      </c>
      <c r="E197" s="49" t="s">
        <v>737</v>
      </c>
      <c r="F197" s="56">
        <f t="shared" si="6"/>
        <v>0.19931150266409153</v>
      </c>
      <c r="K197"/>
    </row>
    <row r="198" spans="2:11" x14ac:dyDescent="0.25">
      <c r="B198" t="s">
        <v>159</v>
      </c>
      <c r="C198" s="49" t="s">
        <v>856</v>
      </c>
      <c r="D198" s="56">
        <f t="shared" si="7"/>
        <v>0.15990000000000001</v>
      </c>
      <c r="E198" s="49" t="s">
        <v>737</v>
      </c>
      <c r="F198" s="56">
        <f t="shared" si="6"/>
        <v>0.19931150266409153</v>
      </c>
      <c r="K198"/>
    </row>
    <row r="199" spans="2:11" x14ac:dyDescent="0.25">
      <c r="B199" t="s">
        <v>449</v>
      </c>
      <c r="C199" s="49" t="s">
        <v>856</v>
      </c>
      <c r="D199" s="56">
        <f t="shared" si="7"/>
        <v>0.15990000000000001</v>
      </c>
      <c r="E199" s="49" t="s">
        <v>737</v>
      </c>
      <c r="F199" s="56">
        <f t="shared" si="6"/>
        <v>0.19931150266409153</v>
      </c>
      <c r="K199"/>
    </row>
    <row r="200" spans="2:11" x14ac:dyDescent="0.25">
      <c r="B200" t="s">
        <v>451</v>
      </c>
      <c r="C200" s="49" t="s">
        <v>856</v>
      </c>
      <c r="D200" s="56">
        <f t="shared" si="7"/>
        <v>0.15990000000000001</v>
      </c>
      <c r="E200" s="49" t="s">
        <v>737</v>
      </c>
      <c r="F200" s="56">
        <f t="shared" si="6"/>
        <v>0.19931150266409153</v>
      </c>
      <c r="K200"/>
    </row>
    <row r="201" spans="2:11" x14ac:dyDescent="0.25">
      <c r="B201" t="s">
        <v>630</v>
      </c>
      <c r="C201" s="49" t="s">
        <v>856</v>
      </c>
      <c r="D201" s="56">
        <f t="shared" si="7"/>
        <v>0.15990000000000001</v>
      </c>
      <c r="E201" s="49" t="s">
        <v>737</v>
      </c>
      <c r="F201" s="56">
        <f t="shared" si="6"/>
        <v>0.19931150266409153</v>
      </c>
      <c r="K201"/>
    </row>
    <row r="202" spans="2:11" x14ac:dyDescent="0.25">
      <c r="B202" t="s">
        <v>453</v>
      </c>
      <c r="C202" s="49" t="s">
        <v>856</v>
      </c>
      <c r="D202" s="56">
        <f t="shared" si="7"/>
        <v>0.15990000000000001</v>
      </c>
      <c r="E202" s="49" t="s">
        <v>737</v>
      </c>
      <c r="F202" s="56">
        <f t="shared" si="6"/>
        <v>0.19931150266409153</v>
      </c>
      <c r="K202"/>
    </row>
    <row r="203" spans="2:11" x14ac:dyDescent="0.25">
      <c r="B203" t="s">
        <v>161</v>
      </c>
      <c r="C203" s="49" t="s">
        <v>856</v>
      </c>
      <c r="D203" s="56">
        <f t="shared" si="7"/>
        <v>0.15990000000000001</v>
      </c>
      <c r="E203" s="49" t="s">
        <v>737</v>
      </c>
      <c r="F203" s="56">
        <f t="shared" si="6"/>
        <v>0.19931150266409153</v>
      </c>
      <c r="K203"/>
    </row>
    <row r="204" spans="2:11" x14ac:dyDescent="0.25">
      <c r="B204" t="s">
        <v>162</v>
      </c>
      <c r="C204" s="49" t="s">
        <v>856</v>
      </c>
      <c r="D204" s="56">
        <f t="shared" si="7"/>
        <v>0.15990000000000001</v>
      </c>
      <c r="E204" s="49" t="s">
        <v>737</v>
      </c>
      <c r="F204" s="56">
        <f t="shared" si="6"/>
        <v>0.19931150266409153</v>
      </c>
      <c r="K204"/>
    </row>
    <row r="205" spans="2:11" x14ac:dyDescent="0.25">
      <c r="B205" t="s">
        <v>163</v>
      </c>
      <c r="C205" s="49" t="s">
        <v>856</v>
      </c>
      <c r="D205" s="56">
        <f t="shared" si="7"/>
        <v>0.15990000000000001</v>
      </c>
      <c r="E205" s="49" t="s">
        <v>737</v>
      </c>
      <c r="F205" s="56">
        <f t="shared" si="6"/>
        <v>0.19931150266409153</v>
      </c>
      <c r="K205"/>
    </row>
    <row r="206" spans="2:11" x14ac:dyDescent="0.25">
      <c r="B206" t="s">
        <v>164</v>
      </c>
      <c r="C206" s="49" t="s">
        <v>856</v>
      </c>
      <c r="D206" s="56">
        <f t="shared" si="7"/>
        <v>0.15990000000000001</v>
      </c>
      <c r="E206" s="49" t="s">
        <v>737</v>
      </c>
      <c r="F206" s="56">
        <f t="shared" ref="F206:F227" si="8">$F$4</f>
        <v>0.19931150266409153</v>
      </c>
      <c r="K206"/>
    </row>
    <row r="207" spans="2:11" x14ac:dyDescent="0.25">
      <c r="B207" t="s">
        <v>165</v>
      </c>
      <c r="C207" s="49" t="s">
        <v>856</v>
      </c>
      <c r="D207" s="56">
        <f t="shared" si="7"/>
        <v>0.15990000000000001</v>
      </c>
      <c r="E207" s="49" t="s">
        <v>737</v>
      </c>
      <c r="F207" s="56">
        <f t="shared" si="8"/>
        <v>0.19931150266409153</v>
      </c>
      <c r="K207"/>
    </row>
    <row r="208" spans="2:11" x14ac:dyDescent="0.25">
      <c r="B208" t="s">
        <v>169</v>
      </c>
      <c r="C208" s="49" t="s">
        <v>856</v>
      </c>
      <c r="D208" s="56">
        <f t="shared" si="7"/>
        <v>0.15990000000000001</v>
      </c>
      <c r="E208" s="49" t="s">
        <v>737</v>
      </c>
      <c r="F208" s="56">
        <f t="shared" si="8"/>
        <v>0.19931150266409153</v>
      </c>
      <c r="K208"/>
    </row>
    <row r="209" spans="2:11" x14ac:dyDescent="0.25">
      <c r="B209" t="s">
        <v>170</v>
      </c>
      <c r="C209" s="49" t="s">
        <v>856</v>
      </c>
      <c r="D209" s="56">
        <f t="shared" si="7"/>
        <v>0.15990000000000001</v>
      </c>
      <c r="E209" s="49" t="s">
        <v>737</v>
      </c>
      <c r="F209" s="56">
        <f t="shared" si="8"/>
        <v>0.19931150266409153</v>
      </c>
      <c r="K209"/>
    </row>
    <row r="210" spans="2:11" x14ac:dyDescent="0.25">
      <c r="B210" t="s">
        <v>259</v>
      </c>
      <c r="C210" s="49" t="s">
        <v>856</v>
      </c>
      <c r="D210" s="56">
        <f t="shared" si="7"/>
        <v>0.15990000000000001</v>
      </c>
      <c r="E210" s="49" t="s">
        <v>737</v>
      </c>
      <c r="F210" s="56">
        <f t="shared" si="8"/>
        <v>0.19931150266409153</v>
      </c>
      <c r="K210"/>
    </row>
    <row r="211" spans="2:11" x14ac:dyDescent="0.25">
      <c r="B211" t="s">
        <v>171</v>
      </c>
      <c r="C211" s="49" t="s">
        <v>856</v>
      </c>
      <c r="D211" s="56">
        <f t="shared" si="7"/>
        <v>0.15990000000000001</v>
      </c>
      <c r="E211" s="49" t="s">
        <v>737</v>
      </c>
      <c r="F211" s="56">
        <f t="shared" si="8"/>
        <v>0.19931150266409153</v>
      </c>
      <c r="K211"/>
    </row>
    <row r="212" spans="2:11" x14ac:dyDescent="0.25">
      <c r="B212" t="s">
        <v>174</v>
      </c>
      <c r="C212" s="49" t="s">
        <v>856</v>
      </c>
      <c r="D212" s="56">
        <f t="shared" si="7"/>
        <v>0.15990000000000001</v>
      </c>
      <c r="E212" s="49" t="s">
        <v>737</v>
      </c>
      <c r="F212" s="56">
        <f t="shared" si="8"/>
        <v>0.19931150266409153</v>
      </c>
      <c r="K212"/>
    </row>
    <row r="213" spans="2:11" x14ac:dyDescent="0.25">
      <c r="B213" t="s">
        <v>260</v>
      </c>
      <c r="C213" s="49" t="s">
        <v>856</v>
      </c>
      <c r="D213" s="56">
        <f t="shared" si="7"/>
        <v>0.15990000000000001</v>
      </c>
      <c r="E213" s="49" t="s">
        <v>737</v>
      </c>
      <c r="F213" s="56">
        <f t="shared" si="8"/>
        <v>0.19931150266409153</v>
      </c>
      <c r="K213"/>
    </row>
    <row r="214" spans="2:11" x14ac:dyDescent="0.25">
      <c r="B214" t="s">
        <v>261</v>
      </c>
      <c r="C214" s="49" t="s">
        <v>856</v>
      </c>
      <c r="D214" s="56">
        <f t="shared" si="7"/>
        <v>0.15990000000000001</v>
      </c>
      <c r="E214" s="49" t="s">
        <v>737</v>
      </c>
      <c r="F214" s="56">
        <f t="shared" si="8"/>
        <v>0.19931150266409153</v>
      </c>
      <c r="K214"/>
    </row>
    <row r="215" spans="2:11" x14ac:dyDescent="0.25">
      <c r="B215" t="s">
        <v>175</v>
      </c>
      <c r="C215" s="49" t="s">
        <v>856</v>
      </c>
      <c r="D215" s="56">
        <f t="shared" si="7"/>
        <v>0.15990000000000001</v>
      </c>
      <c r="E215" s="49" t="s">
        <v>737</v>
      </c>
      <c r="F215" s="56">
        <f t="shared" si="8"/>
        <v>0.19931150266409153</v>
      </c>
      <c r="K215"/>
    </row>
    <row r="216" spans="2:11" x14ac:dyDescent="0.25">
      <c r="B216" t="s">
        <v>176</v>
      </c>
      <c r="C216" s="49" t="s">
        <v>856</v>
      </c>
      <c r="D216" s="56">
        <f t="shared" si="7"/>
        <v>0.15990000000000001</v>
      </c>
      <c r="E216" s="49" t="s">
        <v>737</v>
      </c>
      <c r="F216" s="56">
        <f t="shared" si="8"/>
        <v>0.19931150266409153</v>
      </c>
      <c r="K216"/>
    </row>
    <row r="217" spans="2:11" x14ac:dyDescent="0.25">
      <c r="B217" t="s">
        <v>177</v>
      </c>
      <c r="C217" s="49" t="s">
        <v>856</v>
      </c>
      <c r="D217" s="56">
        <f t="shared" si="7"/>
        <v>0.15990000000000001</v>
      </c>
      <c r="E217" s="49" t="s">
        <v>737</v>
      </c>
      <c r="F217" s="56">
        <f t="shared" si="8"/>
        <v>0.19931150266409153</v>
      </c>
      <c r="K217"/>
    </row>
    <row r="218" spans="2:11" x14ac:dyDescent="0.25">
      <c r="B218" t="s">
        <v>178</v>
      </c>
      <c r="C218" s="49" t="s">
        <v>856</v>
      </c>
      <c r="D218" s="56">
        <f t="shared" si="7"/>
        <v>0.15990000000000001</v>
      </c>
      <c r="E218" s="49" t="s">
        <v>737</v>
      </c>
      <c r="F218" s="56">
        <f t="shared" si="8"/>
        <v>0.19931150266409153</v>
      </c>
      <c r="K218"/>
    </row>
    <row r="219" spans="2:11" x14ac:dyDescent="0.25">
      <c r="B219" t="s">
        <v>181</v>
      </c>
      <c r="C219" s="49" t="s">
        <v>856</v>
      </c>
      <c r="D219" s="56">
        <f t="shared" si="7"/>
        <v>0.15990000000000001</v>
      </c>
      <c r="E219" s="49" t="s">
        <v>737</v>
      </c>
      <c r="F219" s="56">
        <f t="shared" si="8"/>
        <v>0.19931150266409153</v>
      </c>
      <c r="K219"/>
    </row>
    <row r="220" spans="2:11" x14ac:dyDescent="0.25">
      <c r="B220" t="s">
        <v>183</v>
      </c>
      <c r="C220" s="49" t="s">
        <v>856</v>
      </c>
      <c r="D220" s="56">
        <f t="shared" si="7"/>
        <v>0.15990000000000001</v>
      </c>
      <c r="E220" s="49" t="s">
        <v>737</v>
      </c>
      <c r="F220" s="56">
        <f t="shared" si="8"/>
        <v>0.19931150266409153</v>
      </c>
      <c r="K220"/>
    </row>
    <row r="221" spans="2:11" x14ac:dyDescent="0.25">
      <c r="B221" t="s">
        <v>481</v>
      </c>
      <c r="C221" s="49" t="s">
        <v>856</v>
      </c>
      <c r="D221" s="56">
        <f t="shared" si="7"/>
        <v>0.15990000000000001</v>
      </c>
      <c r="E221" s="49" t="s">
        <v>737</v>
      </c>
      <c r="F221" s="56">
        <f t="shared" si="8"/>
        <v>0.19931150266409153</v>
      </c>
      <c r="K221"/>
    </row>
    <row r="222" spans="2:11" x14ac:dyDescent="0.25">
      <c r="B222" t="s">
        <v>483</v>
      </c>
      <c r="C222" s="49" t="s">
        <v>856</v>
      </c>
      <c r="D222" s="56">
        <f t="shared" si="7"/>
        <v>0.15990000000000001</v>
      </c>
      <c r="E222" s="49" t="s">
        <v>737</v>
      </c>
      <c r="F222" s="56">
        <f t="shared" si="8"/>
        <v>0.19931150266409153</v>
      </c>
    </row>
    <row r="223" spans="2:11" x14ac:dyDescent="0.25">
      <c r="B223" t="s">
        <v>485</v>
      </c>
      <c r="C223" s="49" t="s">
        <v>856</v>
      </c>
      <c r="D223" s="56">
        <f t="shared" si="7"/>
        <v>0.15990000000000001</v>
      </c>
      <c r="E223" s="49" t="s">
        <v>737</v>
      </c>
      <c r="F223" s="56">
        <f t="shared" si="8"/>
        <v>0.19931150266409153</v>
      </c>
    </row>
    <row r="224" spans="2:11" x14ac:dyDescent="0.25">
      <c r="B224" t="s">
        <v>487</v>
      </c>
      <c r="C224" s="49" t="s">
        <v>856</v>
      </c>
      <c r="D224" s="56">
        <f t="shared" si="7"/>
        <v>0.15990000000000001</v>
      </c>
      <c r="E224" s="49" t="s">
        <v>737</v>
      </c>
      <c r="F224" s="56">
        <f t="shared" si="8"/>
        <v>0.19931150266409153</v>
      </c>
    </row>
    <row r="225" spans="2:6" x14ac:dyDescent="0.25">
      <c r="B225" t="s">
        <v>489</v>
      </c>
      <c r="C225" s="49" t="s">
        <v>856</v>
      </c>
      <c r="D225" s="56">
        <f t="shared" si="7"/>
        <v>0.15990000000000001</v>
      </c>
      <c r="E225" s="49" t="s">
        <v>737</v>
      </c>
      <c r="F225" s="56">
        <f t="shared" si="8"/>
        <v>0.19931150266409153</v>
      </c>
    </row>
    <row r="226" spans="2:6" x14ac:dyDescent="0.25">
      <c r="B226" t="s">
        <v>187</v>
      </c>
      <c r="C226" s="49" t="s">
        <v>856</v>
      </c>
      <c r="D226" s="56">
        <f t="shared" si="7"/>
        <v>0.15990000000000001</v>
      </c>
      <c r="E226" s="49" t="s">
        <v>737</v>
      </c>
      <c r="F226" s="56">
        <f t="shared" si="8"/>
        <v>0.19931150266409153</v>
      </c>
    </row>
    <row r="227" spans="2:6" x14ac:dyDescent="0.25">
      <c r="B227" t="s">
        <v>188</v>
      </c>
      <c r="C227" s="49" t="s">
        <v>856</v>
      </c>
      <c r="D227" s="56">
        <f t="shared" si="7"/>
        <v>0.15990000000000001</v>
      </c>
      <c r="E227" s="49" t="s">
        <v>737</v>
      </c>
      <c r="F227" s="56">
        <f t="shared" si="8"/>
        <v>0.19931150266409153</v>
      </c>
    </row>
    <row r="228" spans="2:6" x14ac:dyDescent="0.25">
      <c r="B228" t="s">
        <v>56</v>
      </c>
      <c r="C228" s="49" t="s">
        <v>856</v>
      </c>
      <c r="E228" s="49" t="s">
        <v>706</v>
      </c>
      <c r="F228">
        <f>'[3]12_FAO_Area waterlogged'!$G$6</f>
        <v>0.14814814814814814</v>
      </c>
    </row>
    <row r="229" spans="2:6" ht="112.5" customHeight="1" x14ac:dyDescent="0.25"/>
  </sheetData>
  <mergeCells count="1">
    <mergeCell ref="C6:I6"/>
  </mergeCells>
  <hyperlinks>
    <hyperlink ref="M6" r:id="rId1"/>
    <hyperlink ref="Q6" r:id="rId2"/>
  </hyperlinks>
  <pageMargins left="0.7" right="0.7" top="0.78740157499999996" bottom="0.78740157499999996" header="0.3" footer="0.3"/>
  <pageSetup paperSize="9" orientation="portrait" r:id="rId3"/>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9"/>
  <sheetViews>
    <sheetView workbookViewId="0">
      <pane xSplit="1" ySplit="11" topLeftCell="B12" activePane="bottomRight" state="frozen"/>
      <selection pane="topRight" activeCell="B1" sqref="B1"/>
      <selection pane="bottomLeft" activeCell="A12" sqref="A12"/>
      <selection pane="bottomRight" activeCell="H3" sqref="H3"/>
    </sheetView>
  </sheetViews>
  <sheetFormatPr baseColWidth="10" defaultColWidth="11.42578125" defaultRowHeight="15" x14ac:dyDescent="0.25"/>
  <cols>
    <col min="1" max="1" width="11.42578125" style="93"/>
    <col min="2" max="2" width="14.5703125" style="218" customWidth="1"/>
    <col min="3" max="3" width="16.5703125" style="93" customWidth="1"/>
    <col min="4" max="4" width="21" style="218" customWidth="1"/>
    <col min="5" max="16384" width="11.42578125" style="93"/>
  </cols>
  <sheetData>
    <row r="1" spans="1:19" x14ac:dyDescent="0.25">
      <c r="A1" s="586" t="s">
        <v>819</v>
      </c>
      <c r="B1" s="90"/>
      <c r="C1" s="90"/>
      <c r="D1" s="225"/>
      <c r="E1" s="207" t="s">
        <v>753</v>
      </c>
      <c r="F1" s="207" t="s">
        <v>754</v>
      </c>
      <c r="G1" s="207"/>
      <c r="H1" s="207" t="s">
        <v>754</v>
      </c>
      <c r="I1" s="207" t="s">
        <v>754</v>
      </c>
      <c r="J1" s="207" t="s">
        <v>753</v>
      </c>
      <c r="K1" s="207" t="s">
        <v>754</v>
      </c>
    </row>
    <row r="2" spans="1:19" x14ac:dyDescent="0.25">
      <c r="A2" s="586"/>
      <c r="B2" s="90"/>
      <c r="C2" s="90"/>
      <c r="D2" s="225"/>
      <c r="E2" s="226" t="s">
        <v>748</v>
      </c>
      <c r="F2" s="226" t="s">
        <v>682</v>
      </c>
      <c r="G2" s="226" t="s">
        <v>749</v>
      </c>
      <c r="H2" s="226" t="s">
        <v>686</v>
      </c>
      <c r="I2" s="226" t="s">
        <v>687</v>
      </c>
      <c r="J2" s="226" t="s">
        <v>688</v>
      </c>
      <c r="K2" s="226" t="s">
        <v>690</v>
      </c>
    </row>
    <row r="3" spans="1:19" ht="13.5" customHeight="1" x14ac:dyDescent="0.25">
      <c r="A3" s="220"/>
      <c r="B3" s="230"/>
      <c r="C3" s="230" t="s">
        <v>761</v>
      </c>
      <c r="D3" s="231" t="s">
        <v>750</v>
      </c>
      <c r="E3" s="232">
        <f t="shared" ref="E3:K3" si="0">MEDIAN(E12:E159)</f>
        <v>3369.5</v>
      </c>
      <c r="F3" s="232">
        <f t="shared" si="0"/>
        <v>242.7</v>
      </c>
      <c r="G3" s="232">
        <f t="shared" si="0"/>
        <v>907.95</v>
      </c>
      <c r="H3" s="232">
        <f t="shared" si="0"/>
        <v>334.4</v>
      </c>
      <c r="I3" s="232">
        <f t="shared" si="0"/>
        <v>248.15</v>
      </c>
      <c r="J3" s="232">
        <f t="shared" si="0"/>
        <v>410.4</v>
      </c>
      <c r="K3" s="232">
        <f t="shared" si="0"/>
        <v>232.9</v>
      </c>
      <c r="N3" s="218" t="s">
        <v>544</v>
      </c>
      <c r="O3" s="93" t="s">
        <v>647</v>
      </c>
      <c r="P3" s="219">
        <f>2*292.6</f>
        <v>585.20000000000005</v>
      </c>
      <c r="Q3" s="93" t="s">
        <v>545</v>
      </c>
      <c r="R3" s="93" t="s">
        <v>546</v>
      </c>
      <c r="S3" s="93" t="s">
        <v>857</v>
      </c>
    </row>
    <row r="4" spans="1:19" ht="13.5" customHeight="1" x14ac:dyDescent="0.25">
      <c r="A4" s="220"/>
      <c r="B4" s="230"/>
      <c r="C4" s="230" t="s">
        <v>759</v>
      </c>
      <c r="D4" s="231" t="s">
        <v>750</v>
      </c>
      <c r="E4" s="232">
        <f t="shared" ref="E4:K4" si="1">QUARTILE(E13:E160,1)</f>
        <v>2288.1750000000002</v>
      </c>
      <c r="F4" s="232">
        <f t="shared" si="1"/>
        <v>169.35</v>
      </c>
      <c r="G4" s="232">
        <f t="shared" si="1"/>
        <v>494.27499999999998</v>
      </c>
      <c r="H4" s="232">
        <f t="shared" si="1"/>
        <v>278.25</v>
      </c>
      <c r="I4" s="232">
        <f t="shared" si="1"/>
        <v>170.8</v>
      </c>
      <c r="J4" s="232">
        <f t="shared" si="1"/>
        <v>354</v>
      </c>
      <c r="K4" s="232">
        <f t="shared" si="1"/>
        <v>159.9</v>
      </c>
      <c r="N4" s="218" t="s">
        <v>544</v>
      </c>
      <c r="O4" s="93" t="s">
        <v>543</v>
      </c>
      <c r="P4" s="219">
        <v>522.15</v>
      </c>
      <c r="Q4" s="93" t="s">
        <v>545</v>
      </c>
      <c r="R4" s="93" t="s">
        <v>858</v>
      </c>
      <c r="S4" s="93" t="s">
        <v>646</v>
      </c>
    </row>
    <row r="5" spans="1:19" ht="13.5" customHeight="1" x14ac:dyDescent="0.25">
      <c r="A5" s="220"/>
      <c r="B5" s="207"/>
      <c r="C5" s="207"/>
      <c r="D5" s="229" t="s">
        <v>756</v>
      </c>
      <c r="E5" s="228">
        <f>16.5/100</f>
        <v>0.16500000000000001</v>
      </c>
      <c r="F5" s="228"/>
      <c r="G5" s="228"/>
      <c r="H5" s="228"/>
      <c r="I5" s="228"/>
      <c r="J5" s="228">
        <v>0.4</v>
      </c>
      <c r="K5" s="228"/>
      <c r="N5" s="218" t="s">
        <v>544</v>
      </c>
      <c r="O5" s="93" t="s">
        <v>648</v>
      </c>
      <c r="P5" s="219">
        <f>1037.3/0.65</f>
        <v>1595.8461538461538</v>
      </c>
      <c r="Q5" s="93" t="s">
        <v>545</v>
      </c>
      <c r="R5" s="93" t="s">
        <v>546</v>
      </c>
      <c r="S5" s="93" t="s">
        <v>649</v>
      </c>
    </row>
    <row r="6" spans="1:19" ht="13.5" customHeight="1" x14ac:dyDescent="0.25">
      <c r="A6" s="220"/>
      <c r="B6" s="207"/>
      <c r="C6" s="207"/>
      <c r="D6" s="229" t="s">
        <v>755</v>
      </c>
      <c r="E6" s="228">
        <f>28/100</f>
        <v>0.28000000000000003</v>
      </c>
      <c r="F6" s="228"/>
      <c r="G6" s="228"/>
      <c r="H6" s="228"/>
      <c r="I6" s="228"/>
      <c r="J6" s="228">
        <v>0.2</v>
      </c>
      <c r="K6" s="228"/>
      <c r="N6" s="218" t="s">
        <v>544</v>
      </c>
      <c r="O6" s="93" t="s">
        <v>645</v>
      </c>
      <c r="P6" s="218"/>
      <c r="R6" s="405" t="s">
        <v>644</v>
      </c>
    </row>
    <row r="7" spans="1:19" ht="13.5" customHeight="1" x14ac:dyDescent="0.25">
      <c r="A7" s="220"/>
      <c r="B7" s="207"/>
      <c r="C7" s="207"/>
      <c r="D7" s="229" t="s">
        <v>758</v>
      </c>
      <c r="E7" s="228"/>
      <c r="F7" s="228"/>
      <c r="G7" s="228"/>
      <c r="H7" s="228"/>
      <c r="I7" s="228">
        <v>0.88400000000000001</v>
      </c>
      <c r="J7" s="228">
        <v>0.35</v>
      </c>
      <c r="K7" s="228">
        <v>0.84499999999999997</v>
      </c>
      <c r="N7" s="218"/>
      <c r="P7" s="219"/>
    </row>
    <row r="8" spans="1:19" ht="13.5" customHeight="1" x14ac:dyDescent="0.25">
      <c r="A8" s="220"/>
      <c r="B8" s="207"/>
      <c r="C8" s="207"/>
      <c r="D8" s="229" t="s">
        <v>760</v>
      </c>
      <c r="E8" s="228">
        <f>E5+E6</f>
        <v>0.44500000000000006</v>
      </c>
      <c r="F8" s="228">
        <v>1</v>
      </c>
      <c r="G8" s="228">
        <v>1</v>
      </c>
      <c r="H8" s="228">
        <v>1</v>
      </c>
      <c r="I8" s="228">
        <v>1</v>
      </c>
      <c r="J8" s="228">
        <f>J5+J6</f>
        <v>0.60000000000000009</v>
      </c>
      <c r="K8" s="228">
        <v>1</v>
      </c>
      <c r="N8" s="218"/>
      <c r="P8" s="219"/>
    </row>
    <row r="9" spans="1:19" ht="13.5" customHeight="1" x14ac:dyDescent="0.25">
      <c r="A9" s="220"/>
      <c r="B9" s="207"/>
      <c r="C9" s="207"/>
      <c r="D9" s="227" t="s">
        <v>757</v>
      </c>
      <c r="E9" s="228">
        <f t="shared" ref="E9:K9" si="2">E3/E8</f>
        <v>7571.9101123595492</v>
      </c>
      <c r="F9" s="228">
        <f t="shared" si="2"/>
        <v>242.7</v>
      </c>
      <c r="G9" s="228">
        <f t="shared" si="2"/>
        <v>907.95</v>
      </c>
      <c r="H9" s="228">
        <f t="shared" si="2"/>
        <v>334.4</v>
      </c>
      <c r="I9" s="228">
        <f t="shared" si="2"/>
        <v>248.15</v>
      </c>
      <c r="J9" s="228">
        <f t="shared" si="2"/>
        <v>683.99999999999989</v>
      </c>
      <c r="K9" s="228">
        <f t="shared" si="2"/>
        <v>232.9</v>
      </c>
      <c r="N9" s="218"/>
      <c r="P9" s="219"/>
    </row>
    <row r="10" spans="1:19" s="80" customFormat="1" x14ac:dyDescent="0.25">
      <c r="A10" s="195" t="s">
        <v>189</v>
      </c>
      <c r="B10" s="90"/>
      <c r="C10" s="90"/>
      <c r="D10" s="234"/>
      <c r="E10" s="234" t="s">
        <v>751</v>
      </c>
      <c r="F10" s="209"/>
      <c r="G10" s="209"/>
      <c r="H10" s="209"/>
      <c r="I10" s="209"/>
      <c r="J10" s="209"/>
      <c r="K10" s="209"/>
    </row>
    <row r="11" spans="1:19" s="238" customFormat="1" x14ac:dyDescent="0.25">
      <c r="A11" s="233" t="s">
        <v>202</v>
      </c>
      <c r="B11" s="235"/>
      <c r="C11" s="235"/>
      <c r="D11" s="236"/>
      <c r="E11" s="237">
        <v>2009</v>
      </c>
      <c r="F11" s="237">
        <v>2009</v>
      </c>
      <c r="G11" s="237">
        <v>2009</v>
      </c>
      <c r="H11" s="237">
        <v>2009</v>
      </c>
      <c r="I11" s="237">
        <v>2009</v>
      </c>
      <c r="J11" s="237">
        <v>2009</v>
      </c>
      <c r="K11" s="237">
        <v>2009</v>
      </c>
    </row>
    <row r="12" spans="1:19" ht="13.5" customHeight="1" x14ac:dyDescent="0.25">
      <c r="B12" s="222" t="s">
        <v>212</v>
      </c>
      <c r="C12" s="223">
        <v>2009</v>
      </c>
      <c r="D12" s="222" t="s">
        <v>752</v>
      </c>
      <c r="E12" s="223"/>
      <c r="F12" s="223"/>
      <c r="G12" s="223"/>
      <c r="H12" s="223"/>
      <c r="I12" s="223"/>
      <c r="J12" s="223"/>
      <c r="K12" s="223"/>
    </row>
    <row r="13" spans="1:19" ht="13.5" customHeight="1" x14ac:dyDescent="0.25">
      <c r="B13" s="222" t="s">
        <v>13</v>
      </c>
      <c r="C13" s="223">
        <v>2009</v>
      </c>
      <c r="D13" s="222" t="s">
        <v>752</v>
      </c>
      <c r="E13" s="223">
        <v>7062.3</v>
      </c>
      <c r="F13" s="223">
        <v>284.60000000000002</v>
      </c>
      <c r="G13" s="223"/>
      <c r="H13" s="223"/>
      <c r="I13" s="223"/>
      <c r="J13" s="223">
        <v>737.9</v>
      </c>
      <c r="K13" s="223">
        <v>274.10000000000002</v>
      </c>
    </row>
    <row r="14" spans="1:19" ht="13.5" customHeight="1" x14ac:dyDescent="0.25">
      <c r="B14" s="222" t="s">
        <v>14</v>
      </c>
      <c r="C14" s="223">
        <v>2009</v>
      </c>
      <c r="D14" s="222" t="s">
        <v>752</v>
      </c>
      <c r="E14" s="223">
        <v>8080.9</v>
      </c>
      <c r="F14" s="223">
        <v>318.60000000000002</v>
      </c>
      <c r="G14" s="223"/>
      <c r="H14" s="223">
        <v>516.70000000000005</v>
      </c>
      <c r="I14" s="223">
        <v>197.1</v>
      </c>
      <c r="J14" s="223"/>
      <c r="K14" s="223">
        <v>619.5</v>
      </c>
    </row>
    <row r="15" spans="1:19" ht="13.5" customHeight="1" x14ac:dyDescent="0.25">
      <c r="B15" s="222" t="s">
        <v>16</v>
      </c>
      <c r="C15" s="223">
        <v>2009</v>
      </c>
      <c r="D15" s="222" t="s">
        <v>752</v>
      </c>
      <c r="E15" s="223">
        <v>5570.4</v>
      </c>
      <c r="F15" s="223"/>
      <c r="G15" s="223"/>
      <c r="H15" s="223"/>
      <c r="I15" s="223"/>
      <c r="J15" s="223"/>
      <c r="K15" s="223"/>
    </row>
    <row r="16" spans="1:19" ht="13.5" customHeight="1" x14ac:dyDescent="0.25">
      <c r="B16" s="222" t="s">
        <v>17</v>
      </c>
      <c r="C16" s="223">
        <v>2009</v>
      </c>
      <c r="D16" s="222" t="s">
        <v>752</v>
      </c>
      <c r="E16" s="223">
        <v>1790.5</v>
      </c>
      <c r="F16" s="223">
        <v>113.5</v>
      </c>
      <c r="G16" s="223"/>
      <c r="H16" s="223">
        <v>318.5</v>
      </c>
      <c r="I16" s="223">
        <v>97.3</v>
      </c>
      <c r="J16" s="223">
        <v>255.3</v>
      </c>
      <c r="K16" s="223">
        <v>145.6</v>
      </c>
    </row>
    <row r="17" spans="2:11" ht="13.5" customHeight="1" x14ac:dyDescent="0.25">
      <c r="B17" s="222" t="s">
        <v>18</v>
      </c>
      <c r="C17" s="223">
        <v>2009</v>
      </c>
      <c r="D17" s="222" t="s">
        <v>752</v>
      </c>
      <c r="E17" s="223">
        <v>3572</v>
      </c>
      <c r="F17" s="223"/>
      <c r="G17" s="223"/>
      <c r="H17" s="223"/>
      <c r="I17" s="223"/>
      <c r="J17" s="223"/>
      <c r="K17" s="223">
        <v>264.5</v>
      </c>
    </row>
    <row r="18" spans="2:11" ht="13.5" customHeight="1" x14ac:dyDescent="0.25">
      <c r="B18" s="222" t="s">
        <v>19</v>
      </c>
      <c r="C18" s="223">
        <v>2009</v>
      </c>
      <c r="D18" s="222" t="s">
        <v>752</v>
      </c>
      <c r="E18" s="223">
        <v>2544.4</v>
      </c>
      <c r="F18" s="223">
        <v>224.6</v>
      </c>
      <c r="G18" s="223"/>
      <c r="H18" s="223">
        <v>449.2</v>
      </c>
      <c r="I18" s="223">
        <v>162.69999999999999</v>
      </c>
      <c r="J18" s="223">
        <v>437.3</v>
      </c>
      <c r="K18" s="223">
        <v>223</v>
      </c>
    </row>
    <row r="19" spans="2:11" ht="13.5" customHeight="1" x14ac:dyDescent="0.25">
      <c r="B19" s="222" t="s">
        <v>20</v>
      </c>
      <c r="C19" s="223">
        <v>2009</v>
      </c>
      <c r="D19" s="222" t="s">
        <v>752</v>
      </c>
      <c r="E19" s="223">
        <v>4333.3</v>
      </c>
      <c r="F19" s="223">
        <v>130.6</v>
      </c>
      <c r="G19" s="223"/>
      <c r="H19" s="223"/>
      <c r="I19" s="223"/>
      <c r="J19" s="223">
        <v>377.8</v>
      </c>
      <c r="K19" s="223">
        <v>126.4</v>
      </c>
    </row>
    <row r="20" spans="2:11" ht="13.5" customHeight="1" x14ac:dyDescent="0.25">
      <c r="B20" s="222" t="s">
        <v>21</v>
      </c>
      <c r="C20" s="223">
        <v>2009</v>
      </c>
      <c r="D20" s="222" t="s">
        <v>752</v>
      </c>
      <c r="E20" s="223">
        <v>2675.3</v>
      </c>
      <c r="F20" s="223">
        <v>276.5</v>
      </c>
      <c r="G20" s="223"/>
      <c r="H20" s="223">
        <v>329.6</v>
      </c>
      <c r="I20" s="223"/>
      <c r="J20" s="223">
        <v>982.6</v>
      </c>
      <c r="K20" s="223">
        <v>272.8</v>
      </c>
    </row>
    <row r="21" spans="2:11" ht="13.5" customHeight="1" x14ac:dyDescent="0.25">
      <c r="B21" s="222" t="s">
        <v>217</v>
      </c>
      <c r="C21" s="223">
        <v>2009</v>
      </c>
      <c r="D21" s="222" t="s">
        <v>752</v>
      </c>
      <c r="E21" s="223"/>
      <c r="F21" s="223"/>
      <c r="G21" s="223"/>
      <c r="H21" s="223"/>
      <c r="I21" s="223"/>
      <c r="J21" s="223"/>
      <c r="K21" s="223"/>
    </row>
    <row r="22" spans="2:11" ht="13.5" customHeight="1" x14ac:dyDescent="0.25">
      <c r="B22" s="222" t="s">
        <v>23</v>
      </c>
      <c r="C22" s="223">
        <v>2009</v>
      </c>
      <c r="D22" s="222" t="s">
        <v>752</v>
      </c>
      <c r="E22" s="223">
        <v>1155.5</v>
      </c>
      <c r="F22" s="223">
        <v>191.7</v>
      </c>
      <c r="G22" s="223"/>
      <c r="H22" s="223">
        <v>187.5</v>
      </c>
      <c r="I22" s="223"/>
      <c r="J22" s="223">
        <v>416.1</v>
      </c>
      <c r="K22" s="223">
        <v>299.8</v>
      </c>
    </row>
    <row r="23" spans="2:11" ht="13.5" customHeight="1" x14ac:dyDescent="0.25">
      <c r="B23" s="222" t="s">
        <v>24</v>
      </c>
      <c r="C23" s="223">
        <v>2009</v>
      </c>
      <c r="D23" s="222" t="s">
        <v>752</v>
      </c>
      <c r="E23" s="223">
        <v>6011.9</v>
      </c>
      <c r="F23" s="223"/>
      <c r="G23" s="223"/>
      <c r="H23" s="223"/>
      <c r="I23" s="223"/>
      <c r="J23" s="223"/>
      <c r="K23" s="223"/>
    </row>
    <row r="24" spans="2:11" ht="13.5" customHeight="1" x14ac:dyDescent="0.25">
      <c r="B24" s="222" t="s">
        <v>25</v>
      </c>
      <c r="C24" s="223">
        <v>2009</v>
      </c>
      <c r="D24" s="222" t="s">
        <v>752</v>
      </c>
      <c r="E24" s="223">
        <v>2306</v>
      </c>
      <c r="F24" s="223">
        <v>257.89999999999998</v>
      </c>
      <c r="G24" s="223"/>
      <c r="H24" s="223"/>
      <c r="I24" s="223"/>
      <c r="J24" s="223"/>
      <c r="K24" s="223">
        <v>132.9</v>
      </c>
    </row>
    <row r="25" spans="2:11" ht="13.5" customHeight="1" x14ac:dyDescent="0.25">
      <c r="B25" s="222" t="s">
        <v>26</v>
      </c>
      <c r="C25" s="223">
        <v>2009</v>
      </c>
      <c r="D25" s="222" t="s">
        <v>752</v>
      </c>
      <c r="E25" s="223">
        <v>6586.7</v>
      </c>
      <c r="F25" s="223"/>
      <c r="G25" s="223"/>
      <c r="H25" s="223"/>
      <c r="I25" s="223"/>
      <c r="J25" s="223"/>
      <c r="K25" s="223">
        <v>153.5</v>
      </c>
    </row>
    <row r="26" spans="2:11" ht="13.5" customHeight="1" x14ac:dyDescent="0.25">
      <c r="B26" s="222" t="s">
        <v>27</v>
      </c>
      <c r="C26" s="223">
        <v>2009</v>
      </c>
      <c r="D26" s="222" t="s">
        <v>752</v>
      </c>
      <c r="E26" s="223">
        <v>2915.1</v>
      </c>
      <c r="F26" s="223">
        <v>276.2</v>
      </c>
      <c r="G26" s="223"/>
      <c r="H26" s="223">
        <v>282.3</v>
      </c>
      <c r="I26" s="223">
        <v>179.1</v>
      </c>
      <c r="J26" s="223">
        <v>426.4</v>
      </c>
      <c r="K26" s="223"/>
    </row>
    <row r="27" spans="2:11" ht="13.5" customHeight="1" x14ac:dyDescent="0.25">
      <c r="B27" s="222" t="s">
        <v>218</v>
      </c>
      <c r="C27" s="223">
        <v>2009</v>
      </c>
      <c r="D27" s="222" t="s">
        <v>752</v>
      </c>
      <c r="E27" s="223">
        <v>1966.7</v>
      </c>
      <c r="F27" s="223">
        <v>230.9</v>
      </c>
      <c r="G27" s="223"/>
      <c r="H27" s="223">
        <v>889</v>
      </c>
      <c r="I27" s="223"/>
      <c r="J27" s="223">
        <v>287.39999999999998</v>
      </c>
      <c r="K27" s="223">
        <v>265.89999999999998</v>
      </c>
    </row>
    <row r="28" spans="2:11" ht="13.5" customHeight="1" x14ac:dyDescent="0.25">
      <c r="B28" s="222" t="s">
        <v>30</v>
      </c>
      <c r="C28" s="223">
        <v>2009</v>
      </c>
      <c r="D28" s="222" t="s">
        <v>752</v>
      </c>
      <c r="E28" s="223">
        <v>1138.2</v>
      </c>
      <c r="F28" s="223">
        <v>176.8</v>
      </c>
      <c r="G28" s="223"/>
      <c r="H28" s="223">
        <v>183.2</v>
      </c>
      <c r="I28" s="223">
        <v>40.5</v>
      </c>
      <c r="J28" s="223">
        <v>372.9</v>
      </c>
      <c r="K28" s="223">
        <v>230.6</v>
      </c>
    </row>
    <row r="29" spans="2:11" ht="13.5" customHeight="1" x14ac:dyDescent="0.25">
      <c r="B29" s="222" t="s">
        <v>31</v>
      </c>
      <c r="C29" s="223">
        <v>2009</v>
      </c>
      <c r="D29" s="222" t="s">
        <v>752</v>
      </c>
      <c r="E29" s="223">
        <v>1942.9</v>
      </c>
      <c r="F29" s="223">
        <v>180</v>
      </c>
      <c r="G29" s="223"/>
      <c r="H29" s="223"/>
      <c r="I29" s="223"/>
      <c r="J29" s="223">
        <v>357.9</v>
      </c>
      <c r="K29" s="223">
        <v>194.3</v>
      </c>
    </row>
    <row r="30" spans="2:11" ht="13.5" customHeight="1" x14ac:dyDescent="0.25">
      <c r="B30" s="222" t="s">
        <v>33</v>
      </c>
      <c r="C30" s="223">
        <v>2009</v>
      </c>
      <c r="D30" s="222" t="s">
        <v>752</v>
      </c>
      <c r="E30" s="223">
        <v>2216.4</v>
      </c>
      <c r="F30" s="223">
        <v>158.4</v>
      </c>
      <c r="G30" s="223"/>
      <c r="H30" s="223">
        <v>339.2</v>
      </c>
      <c r="I30" s="223">
        <v>42.4</v>
      </c>
      <c r="J30" s="223">
        <v>367.1</v>
      </c>
      <c r="K30" s="223">
        <v>213.8</v>
      </c>
    </row>
    <row r="31" spans="2:11" ht="13.5" customHeight="1" x14ac:dyDescent="0.25">
      <c r="B31" s="222" t="s">
        <v>34</v>
      </c>
      <c r="C31" s="223">
        <v>2009</v>
      </c>
      <c r="D31" s="222" t="s">
        <v>752</v>
      </c>
      <c r="E31" s="223"/>
      <c r="F31" s="223"/>
      <c r="G31" s="223"/>
      <c r="H31" s="223"/>
      <c r="I31" s="223"/>
      <c r="J31" s="223"/>
      <c r="K31" s="223"/>
    </row>
    <row r="32" spans="2:11" ht="13.5" customHeight="1" x14ac:dyDescent="0.25">
      <c r="B32" s="222" t="s">
        <v>35</v>
      </c>
      <c r="C32" s="223">
        <v>2009</v>
      </c>
      <c r="D32" s="222" t="s">
        <v>752</v>
      </c>
      <c r="E32" s="223">
        <v>3081.2</v>
      </c>
      <c r="F32" s="223">
        <v>149.30000000000001</v>
      </c>
      <c r="G32" s="223"/>
      <c r="H32" s="223">
        <v>427.9</v>
      </c>
      <c r="I32" s="223">
        <v>201.4</v>
      </c>
      <c r="J32" s="223">
        <v>586.4</v>
      </c>
      <c r="K32" s="223">
        <v>150</v>
      </c>
    </row>
    <row r="33" spans="2:11" ht="13.5" customHeight="1" x14ac:dyDescent="0.25">
      <c r="B33" s="222" t="s">
        <v>36</v>
      </c>
      <c r="C33" s="223">
        <v>2009</v>
      </c>
      <c r="D33" s="222" t="s">
        <v>752</v>
      </c>
      <c r="E33" s="223">
        <v>1884.5</v>
      </c>
      <c r="F33" s="223">
        <v>259.89999999999998</v>
      </c>
      <c r="G33" s="223"/>
      <c r="H33" s="223">
        <v>643.6</v>
      </c>
      <c r="I33" s="223">
        <v>217.8</v>
      </c>
      <c r="J33" s="223">
        <v>211.9</v>
      </c>
      <c r="K33" s="223"/>
    </row>
    <row r="34" spans="2:11" ht="13.5" customHeight="1" x14ac:dyDescent="0.25">
      <c r="B34" s="222" t="s">
        <v>37</v>
      </c>
      <c r="C34" s="223">
        <v>2009</v>
      </c>
      <c r="D34" s="222" t="s">
        <v>752</v>
      </c>
      <c r="E34" s="223">
        <v>3548.9</v>
      </c>
      <c r="F34" s="223">
        <v>336.9</v>
      </c>
      <c r="G34" s="223">
        <v>769.3</v>
      </c>
      <c r="H34" s="223">
        <v>841</v>
      </c>
      <c r="I34" s="223">
        <v>439.5</v>
      </c>
      <c r="J34" s="223"/>
      <c r="K34" s="223"/>
    </row>
    <row r="35" spans="2:11" ht="13.5" customHeight="1" x14ac:dyDescent="0.25">
      <c r="B35" s="222" t="s">
        <v>38</v>
      </c>
      <c r="C35" s="223">
        <v>2009</v>
      </c>
      <c r="D35" s="222" t="s">
        <v>752</v>
      </c>
      <c r="E35" s="223">
        <v>1811.4</v>
      </c>
      <c r="F35" s="223">
        <v>362</v>
      </c>
      <c r="G35" s="223"/>
      <c r="H35" s="223">
        <v>215.2</v>
      </c>
      <c r="I35" s="223"/>
      <c r="J35" s="223">
        <v>548.5</v>
      </c>
      <c r="K35" s="223"/>
    </row>
    <row r="36" spans="2:11" ht="13.5" customHeight="1" x14ac:dyDescent="0.25">
      <c r="B36" s="222" t="s">
        <v>39</v>
      </c>
      <c r="C36" s="223">
        <v>2009</v>
      </c>
      <c r="D36" s="222" t="s">
        <v>752</v>
      </c>
      <c r="E36" s="223">
        <v>1916.8</v>
      </c>
      <c r="F36" s="223">
        <v>129.1</v>
      </c>
      <c r="G36" s="223">
        <v>1085.7</v>
      </c>
      <c r="H36" s="223">
        <v>309.7</v>
      </c>
      <c r="I36" s="223">
        <v>247.5</v>
      </c>
      <c r="J36" s="223"/>
      <c r="K36" s="223"/>
    </row>
    <row r="37" spans="2:11" ht="13.5" customHeight="1" x14ac:dyDescent="0.25">
      <c r="B37" s="222" t="s">
        <v>40</v>
      </c>
      <c r="C37" s="223">
        <v>2009</v>
      </c>
      <c r="D37" s="222" t="s">
        <v>752</v>
      </c>
      <c r="E37" s="223">
        <v>3046.9</v>
      </c>
      <c r="F37" s="223">
        <v>158.80000000000001</v>
      </c>
      <c r="G37" s="223"/>
      <c r="H37" s="223"/>
      <c r="I37" s="223"/>
      <c r="J37" s="223">
        <v>361.4</v>
      </c>
      <c r="K37" s="223">
        <v>186.4</v>
      </c>
    </row>
    <row r="38" spans="2:11" ht="13.5" customHeight="1" x14ac:dyDescent="0.25">
      <c r="B38" s="222" t="s">
        <v>41</v>
      </c>
      <c r="C38" s="223">
        <v>2009</v>
      </c>
      <c r="D38" s="222" t="s">
        <v>752</v>
      </c>
      <c r="E38" s="223">
        <v>11125.8</v>
      </c>
      <c r="F38" s="223">
        <v>449.5</v>
      </c>
      <c r="G38" s="223"/>
      <c r="H38" s="223"/>
      <c r="I38" s="223"/>
      <c r="J38" s="223"/>
      <c r="K38" s="223"/>
    </row>
    <row r="39" spans="2:11" ht="13.5" customHeight="1" x14ac:dyDescent="0.25">
      <c r="B39" s="222" t="s">
        <v>44</v>
      </c>
      <c r="C39" s="223">
        <v>2009</v>
      </c>
      <c r="D39" s="222" t="s">
        <v>752</v>
      </c>
      <c r="E39" s="223">
        <v>2499.1999999999998</v>
      </c>
      <c r="F39" s="223">
        <v>205.6</v>
      </c>
      <c r="G39" s="223"/>
      <c r="H39" s="223">
        <v>246.1</v>
      </c>
      <c r="I39" s="223"/>
      <c r="J39" s="223"/>
      <c r="K39" s="223">
        <v>313.7</v>
      </c>
    </row>
    <row r="40" spans="2:11" ht="13.5" customHeight="1" x14ac:dyDescent="0.25">
      <c r="B40" s="222" t="s">
        <v>45</v>
      </c>
      <c r="C40" s="223">
        <v>2009</v>
      </c>
      <c r="D40" s="222" t="s">
        <v>752</v>
      </c>
      <c r="E40" s="223">
        <v>4246</v>
      </c>
      <c r="F40" s="223">
        <v>243</v>
      </c>
      <c r="G40" s="223"/>
      <c r="H40" s="223">
        <v>284</v>
      </c>
      <c r="I40" s="223">
        <v>285.5</v>
      </c>
      <c r="J40" s="223">
        <v>582.70000000000005</v>
      </c>
      <c r="K40" s="223">
        <v>270.89999999999998</v>
      </c>
    </row>
    <row r="41" spans="2:11" ht="13.5" customHeight="1" x14ac:dyDescent="0.25">
      <c r="B41" s="222" t="s">
        <v>46</v>
      </c>
      <c r="C41" s="223">
        <v>2009</v>
      </c>
      <c r="D41" s="222" t="s">
        <v>752</v>
      </c>
      <c r="E41" s="223">
        <v>2813.4</v>
      </c>
      <c r="F41" s="223">
        <v>320.8</v>
      </c>
      <c r="G41" s="223">
        <v>193.6</v>
      </c>
      <c r="H41" s="223">
        <v>390.2</v>
      </c>
      <c r="I41" s="223">
        <v>277</v>
      </c>
      <c r="J41" s="223">
        <v>502.3</v>
      </c>
      <c r="K41" s="223">
        <v>380.4</v>
      </c>
    </row>
    <row r="42" spans="2:11" ht="13.5" customHeight="1" x14ac:dyDescent="0.25">
      <c r="B42" s="222" t="s">
        <v>48</v>
      </c>
      <c r="C42" s="223">
        <v>2009</v>
      </c>
      <c r="D42" s="222" t="s">
        <v>752</v>
      </c>
      <c r="E42" s="223">
        <v>6855.4</v>
      </c>
      <c r="F42" s="223">
        <v>507.2</v>
      </c>
      <c r="G42" s="223">
        <v>855.3</v>
      </c>
      <c r="H42" s="223">
        <v>313.2</v>
      </c>
      <c r="I42" s="223"/>
      <c r="J42" s="223"/>
      <c r="K42" s="223"/>
    </row>
    <row r="43" spans="2:11" ht="13.5" customHeight="1" x14ac:dyDescent="0.25">
      <c r="B43" s="222" t="s">
        <v>222</v>
      </c>
      <c r="C43" s="223">
        <v>2009</v>
      </c>
      <c r="D43" s="222" t="s">
        <v>752</v>
      </c>
      <c r="E43" s="223">
        <v>5383.4</v>
      </c>
      <c r="F43" s="223"/>
      <c r="G43" s="223"/>
      <c r="H43" s="223"/>
      <c r="I43" s="223"/>
      <c r="J43" s="223"/>
      <c r="K43" s="223"/>
    </row>
    <row r="44" spans="2:11" ht="13.5" customHeight="1" x14ac:dyDescent="0.25">
      <c r="B44" s="222" t="s">
        <v>49</v>
      </c>
      <c r="C44" s="223">
        <v>2009</v>
      </c>
      <c r="D44" s="222" t="s">
        <v>752</v>
      </c>
      <c r="E44" s="223">
        <v>897</v>
      </c>
      <c r="F44" s="223">
        <v>426.2</v>
      </c>
      <c r="G44" s="223"/>
      <c r="H44" s="223">
        <v>529.9</v>
      </c>
      <c r="I44" s="223"/>
      <c r="J44" s="223"/>
      <c r="K44" s="223"/>
    </row>
    <row r="45" spans="2:11" ht="13.5" customHeight="1" x14ac:dyDescent="0.25">
      <c r="B45" s="222" t="s">
        <v>50</v>
      </c>
      <c r="C45" s="223">
        <v>2009</v>
      </c>
      <c r="D45" s="222" t="s">
        <v>752</v>
      </c>
      <c r="E45" s="223">
        <v>4365.8999999999996</v>
      </c>
      <c r="F45" s="223">
        <v>331.3</v>
      </c>
      <c r="G45" s="223">
        <v>987.2</v>
      </c>
      <c r="H45" s="223">
        <v>586.70000000000005</v>
      </c>
      <c r="I45" s="223">
        <v>293.39999999999998</v>
      </c>
      <c r="J45" s="223"/>
      <c r="K45" s="223"/>
    </row>
    <row r="46" spans="2:11" ht="13.5" customHeight="1" x14ac:dyDescent="0.25">
      <c r="B46" s="222" t="s">
        <v>51</v>
      </c>
      <c r="C46" s="223">
        <v>2009</v>
      </c>
      <c r="D46" s="222" t="s">
        <v>752</v>
      </c>
      <c r="E46" s="223">
        <v>2646.5</v>
      </c>
      <c r="F46" s="223">
        <v>127.9</v>
      </c>
      <c r="G46" s="223"/>
      <c r="H46" s="223"/>
      <c r="I46" s="223">
        <v>170.9</v>
      </c>
      <c r="J46" s="223">
        <v>385.2</v>
      </c>
      <c r="K46" s="223">
        <v>159.19999999999999</v>
      </c>
    </row>
    <row r="47" spans="2:11" ht="13.5" customHeight="1" x14ac:dyDescent="0.25">
      <c r="B47" s="222" t="s">
        <v>52</v>
      </c>
      <c r="C47" s="223">
        <v>2009</v>
      </c>
      <c r="D47" s="222" t="s">
        <v>752</v>
      </c>
      <c r="E47" s="223"/>
      <c r="F47" s="223"/>
      <c r="G47" s="223"/>
      <c r="H47" s="223"/>
      <c r="I47" s="223"/>
      <c r="J47" s="223"/>
      <c r="K47" s="223"/>
    </row>
    <row r="48" spans="2:11" ht="13.5" customHeight="1" x14ac:dyDescent="0.25">
      <c r="B48" s="222" t="s">
        <v>53</v>
      </c>
      <c r="C48" s="223">
        <v>2009</v>
      </c>
      <c r="D48" s="222" t="s">
        <v>752</v>
      </c>
      <c r="E48" s="223">
        <v>4044.4</v>
      </c>
      <c r="F48" s="223"/>
      <c r="G48" s="223"/>
      <c r="H48" s="223"/>
      <c r="I48" s="223"/>
      <c r="J48" s="223"/>
      <c r="K48" s="223">
        <v>340.3</v>
      </c>
    </row>
    <row r="49" spans="2:11" ht="13.5" customHeight="1" x14ac:dyDescent="0.25">
      <c r="B49" s="222" t="s">
        <v>54</v>
      </c>
      <c r="C49" s="223">
        <v>2009</v>
      </c>
      <c r="D49" s="222" t="s">
        <v>752</v>
      </c>
      <c r="E49" s="223">
        <v>3225.3</v>
      </c>
      <c r="F49" s="223">
        <v>147.80000000000001</v>
      </c>
      <c r="G49" s="223"/>
      <c r="H49" s="223"/>
      <c r="I49" s="223"/>
      <c r="J49" s="223"/>
      <c r="K49" s="223">
        <v>144.9</v>
      </c>
    </row>
    <row r="50" spans="2:11" ht="13.5" customHeight="1" x14ac:dyDescent="0.25">
      <c r="B50" s="222" t="s">
        <v>223</v>
      </c>
      <c r="C50" s="223">
        <v>2009</v>
      </c>
      <c r="D50" s="222" t="s">
        <v>752</v>
      </c>
      <c r="E50" s="223"/>
      <c r="F50" s="223"/>
      <c r="G50" s="223"/>
      <c r="H50" s="223"/>
      <c r="I50" s="223"/>
      <c r="J50" s="223"/>
      <c r="K50" s="223"/>
    </row>
    <row r="51" spans="2:11" ht="13.5" customHeight="1" x14ac:dyDescent="0.25">
      <c r="B51" s="222" t="s">
        <v>57</v>
      </c>
      <c r="C51" s="223">
        <v>2009</v>
      </c>
      <c r="D51" s="222" t="s">
        <v>752</v>
      </c>
      <c r="E51" s="223">
        <v>3961.9</v>
      </c>
      <c r="F51" s="223"/>
      <c r="G51" s="223"/>
      <c r="H51" s="223"/>
      <c r="I51" s="223"/>
      <c r="J51" s="223"/>
      <c r="K51" s="223">
        <v>168.2</v>
      </c>
    </row>
    <row r="52" spans="2:11" ht="13.5" customHeight="1" x14ac:dyDescent="0.25">
      <c r="B52" s="222" t="s">
        <v>60</v>
      </c>
      <c r="C52" s="223">
        <v>2009</v>
      </c>
      <c r="D52" s="222" t="s">
        <v>752</v>
      </c>
      <c r="E52" s="223">
        <v>1440.5</v>
      </c>
      <c r="F52" s="223">
        <v>372.1</v>
      </c>
      <c r="G52" s="223"/>
      <c r="H52" s="223">
        <v>815</v>
      </c>
      <c r="I52" s="223">
        <v>489.5</v>
      </c>
      <c r="J52" s="223"/>
      <c r="K52" s="223"/>
    </row>
    <row r="53" spans="2:11" ht="13.5" customHeight="1" x14ac:dyDescent="0.25">
      <c r="B53" s="222" t="s">
        <v>61</v>
      </c>
      <c r="C53" s="223">
        <v>2009</v>
      </c>
      <c r="D53" s="222" t="s">
        <v>752</v>
      </c>
      <c r="E53" s="223">
        <v>3019.1</v>
      </c>
      <c r="F53" s="223">
        <v>855</v>
      </c>
      <c r="G53" s="223"/>
      <c r="H53" s="223">
        <v>262.5</v>
      </c>
      <c r="I53" s="223"/>
      <c r="J53" s="223">
        <v>488.3</v>
      </c>
      <c r="K53" s="223">
        <v>267.60000000000002</v>
      </c>
    </row>
    <row r="54" spans="2:11" ht="13.5" customHeight="1" x14ac:dyDescent="0.25">
      <c r="B54" s="222" t="s">
        <v>62</v>
      </c>
      <c r="C54" s="223">
        <v>2009</v>
      </c>
      <c r="D54" s="222" t="s">
        <v>752</v>
      </c>
      <c r="E54" s="223">
        <v>5561.7</v>
      </c>
      <c r="F54" s="223">
        <v>208</v>
      </c>
      <c r="G54" s="223"/>
      <c r="H54" s="223">
        <v>211</v>
      </c>
      <c r="I54" s="223">
        <v>251.4</v>
      </c>
      <c r="J54" s="223">
        <v>352.5</v>
      </c>
      <c r="K54" s="223">
        <v>322.2</v>
      </c>
    </row>
    <row r="55" spans="2:11" ht="13.5" customHeight="1" x14ac:dyDescent="0.25">
      <c r="B55" s="222" t="s">
        <v>63</v>
      </c>
      <c r="C55" s="223">
        <v>2009</v>
      </c>
      <c r="D55" s="222" t="s">
        <v>752</v>
      </c>
      <c r="E55" s="223">
        <v>2560</v>
      </c>
      <c r="F55" s="223">
        <v>295.2</v>
      </c>
      <c r="G55" s="223"/>
      <c r="H55" s="223">
        <v>354.4</v>
      </c>
      <c r="I55" s="223">
        <v>317.7</v>
      </c>
      <c r="J55" s="223"/>
      <c r="K55" s="223"/>
    </row>
    <row r="56" spans="2:11" ht="13.5" customHeight="1" x14ac:dyDescent="0.25">
      <c r="B56" s="222" t="s">
        <v>224</v>
      </c>
      <c r="C56" s="223">
        <v>2009</v>
      </c>
      <c r="D56" s="222" t="s">
        <v>752</v>
      </c>
      <c r="E56" s="223">
        <v>12874.9</v>
      </c>
      <c r="F56" s="223"/>
      <c r="G56" s="223"/>
      <c r="H56" s="223"/>
      <c r="I56" s="223"/>
      <c r="J56" s="223"/>
      <c r="K56" s="223"/>
    </row>
    <row r="57" spans="2:11" ht="13.5" customHeight="1" x14ac:dyDescent="0.25">
      <c r="B57" s="222" t="s">
        <v>64</v>
      </c>
      <c r="C57" s="223">
        <v>2009</v>
      </c>
      <c r="D57" s="222" t="s">
        <v>752</v>
      </c>
      <c r="E57" s="223">
        <v>9668.2999999999993</v>
      </c>
      <c r="F57" s="223">
        <v>573.6</v>
      </c>
      <c r="G57" s="223"/>
      <c r="H57" s="223"/>
      <c r="I57" s="223">
        <v>657.5</v>
      </c>
      <c r="J57" s="223"/>
      <c r="K57" s="223">
        <v>510.4</v>
      </c>
    </row>
    <row r="58" spans="2:11" ht="13.5" customHeight="1" x14ac:dyDescent="0.25">
      <c r="B58" s="222" t="s">
        <v>65</v>
      </c>
      <c r="C58" s="223">
        <v>2009</v>
      </c>
      <c r="D58" s="222" t="s">
        <v>752</v>
      </c>
      <c r="E58" s="223">
        <v>3124.2</v>
      </c>
      <c r="F58" s="223"/>
      <c r="G58" s="223"/>
      <c r="H58" s="223"/>
      <c r="I58" s="223"/>
      <c r="J58" s="223"/>
      <c r="K58" s="223">
        <v>146.6</v>
      </c>
    </row>
    <row r="59" spans="2:11" ht="13.5" customHeight="1" x14ac:dyDescent="0.25">
      <c r="B59" s="222" t="s">
        <v>66</v>
      </c>
      <c r="C59" s="223">
        <v>2009</v>
      </c>
      <c r="D59" s="222" t="s">
        <v>752</v>
      </c>
      <c r="E59" s="223">
        <v>3075.8</v>
      </c>
      <c r="F59" s="223">
        <v>388.5</v>
      </c>
      <c r="G59" s="223"/>
      <c r="H59" s="223">
        <v>1028.0999999999999</v>
      </c>
      <c r="I59" s="223">
        <v>487.9</v>
      </c>
      <c r="J59" s="223">
        <v>494.6</v>
      </c>
      <c r="K59" s="223">
        <v>587.4</v>
      </c>
    </row>
    <row r="60" spans="2:11" ht="13.5" customHeight="1" x14ac:dyDescent="0.25">
      <c r="B60" s="222" t="s">
        <v>661</v>
      </c>
      <c r="C60" s="223">
        <v>2009</v>
      </c>
      <c r="D60" s="222" t="s">
        <v>752</v>
      </c>
      <c r="E60" s="223"/>
      <c r="F60" s="223"/>
      <c r="G60" s="223"/>
      <c r="H60" s="223"/>
      <c r="I60" s="223"/>
      <c r="J60" s="223"/>
      <c r="K60" s="223"/>
    </row>
    <row r="61" spans="2:11" ht="13.5" customHeight="1" x14ac:dyDescent="0.25">
      <c r="B61" s="222" t="s">
        <v>67</v>
      </c>
      <c r="C61" s="223">
        <v>2009</v>
      </c>
      <c r="D61" s="222" t="s">
        <v>752</v>
      </c>
      <c r="E61" s="223">
        <v>1606.7</v>
      </c>
      <c r="F61" s="223">
        <v>370.2</v>
      </c>
      <c r="G61" s="223"/>
      <c r="H61" s="223">
        <v>345.2</v>
      </c>
      <c r="I61" s="223"/>
      <c r="J61" s="223"/>
      <c r="K61" s="223"/>
    </row>
    <row r="62" spans="2:11" ht="13.5" customHeight="1" x14ac:dyDescent="0.25">
      <c r="B62" s="222" t="s">
        <v>68</v>
      </c>
      <c r="C62" s="223">
        <v>2009</v>
      </c>
      <c r="D62" s="222" t="s">
        <v>752</v>
      </c>
      <c r="E62" s="223">
        <v>3430.6</v>
      </c>
      <c r="F62" s="223"/>
      <c r="G62" s="223"/>
      <c r="H62" s="223"/>
      <c r="I62" s="223"/>
      <c r="J62" s="223"/>
      <c r="K62" s="223">
        <v>183.2</v>
      </c>
    </row>
    <row r="63" spans="2:11" ht="13.5" customHeight="1" x14ac:dyDescent="0.25">
      <c r="B63" s="222" t="s">
        <v>69</v>
      </c>
      <c r="C63" s="223">
        <v>2009</v>
      </c>
      <c r="D63" s="222" t="s">
        <v>752</v>
      </c>
      <c r="E63" s="223">
        <v>4688.1000000000004</v>
      </c>
      <c r="F63" s="223">
        <v>151.4</v>
      </c>
      <c r="G63" s="223"/>
      <c r="H63" s="223">
        <v>327.60000000000002</v>
      </c>
      <c r="I63" s="223">
        <v>143.1</v>
      </c>
      <c r="J63" s="223">
        <v>419.9</v>
      </c>
      <c r="K63" s="223">
        <v>154.30000000000001</v>
      </c>
    </row>
    <row r="64" spans="2:11" ht="13.5" customHeight="1" x14ac:dyDescent="0.25">
      <c r="B64" s="222" t="s">
        <v>72</v>
      </c>
      <c r="C64" s="223">
        <v>2009</v>
      </c>
      <c r="D64" s="222" t="s">
        <v>752</v>
      </c>
      <c r="E64" s="223">
        <v>4004.7</v>
      </c>
      <c r="F64" s="223">
        <v>252.9</v>
      </c>
      <c r="G64" s="223">
        <v>2664.5</v>
      </c>
      <c r="H64" s="223">
        <v>222.7</v>
      </c>
      <c r="I64" s="223">
        <v>272.8</v>
      </c>
      <c r="J64" s="223"/>
      <c r="K64" s="223"/>
    </row>
    <row r="65" spans="2:11" ht="13.5" customHeight="1" x14ac:dyDescent="0.25">
      <c r="B65" s="222" t="s">
        <v>73</v>
      </c>
      <c r="C65" s="223">
        <v>2009</v>
      </c>
      <c r="D65" s="222" t="s">
        <v>752</v>
      </c>
      <c r="E65" s="223">
        <v>3582.7</v>
      </c>
      <c r="F65" s="223">
        <v>394</v>
      </c>
      <c r="G65" s="223"/>
      <c r="H65" s="223"/>
      <c r="I65" s="223"/>
      <c r="J65" s="223">
        <v>476.8</v>
      </c>
      <c r="K65" s="223">
        <v>232.9</v>
      </c>
    </row>
    <row r="66" spans="2:11" ht="13.5" customHeight="1" x14ac:dyDescent="0.25">
      <c r="B66" s="222" t="s">
        <v>74</v>
      </c>
      <c r="C66" s="223">
        <v>2009</v>
      </c>
      <c r="D66" s="222" t="s">
        <v>752</v>
      </c>
      <c r="E66" s="223">
        <v>4549.6000000000004</v>
      </c>
      <c r="F66" s="223">
        <v>154.19999999999999</v>
      </c>
      <c r="G66" s="223"/>
      <c r="H66" s="223"/>
      <c r="I66" s="223"/>
      <c r="J66" s="223"/>
      <c r="K66" s="223">
        <v>150</v>
      </c>
    </row>
    <row r="67" spans="2:11" ht="13.5" customHeight="1" x14ac:dyDescent="0.25">
      <c r="B67" s="222" t="s">
        <v>75</v>
      </c>
      <c r="C67" s="223">
        <v>2009</v>
      </c>
      <c r="D67" s="222" t="s">
        <v>752</v>
      </c>
      <c r="E67" s="223">
        <v>2331.6</v>
      </c>
      <c r="F67" s="223">
        <v>384.8</v>
      </c>
      <c r="G67" s="223">
        <v>1071.4000000000001</v>
      </c>
      <c r="H67" s="223">
        <v>506.8</v>
      </c>
      <c r="I67" s="223">
        <v>469.5</v>
      </c>
      <c r="J67" s="223"/>
      <c r="K67" s="223"/>
    </row>
    <row r="68" spans="2:11" ht="13.5" customHeight="1" x14ac:dyDescent="0.25">
      <c r="B68" s="222" t="s">
        <v>76</v>
      </c>
      <c r="C68" s="223">
        <v>2009</v>
      </c>
      <c r="D68" s="222" t="s">
        <v>752</v>
      </c>
      <c r="E68" s="223">
        <v>4936.1000000000004</v>
      </c>
      <c r="F68" s="223">
        <v>282.2</v>
      </c>
      <c r="G68" s="223"/>
      <c r="H68" s="223">
        <v>276.89999999999998</v>
      </c>
      <c r="I68" s="223"/>
      <c r="J68" s="223"/>
      <c r="K68" s="223">
        <v>384.7</v>
      </c>
    </row>
    <row r="69" spans="2:11" ht="13.5" customHeight="1" x14ac:dyDescent="0.25">
      <c r="B69" s="222" t="s">
        <v>79</v>
      </c>
      <c r="C69" s="223">
        <v>2009</v>
      </c>
      <c r="D69" s="222" t="s">
        <v>752</v>
      </c>
      <c r="E69" s="223">
        <v>1779.5</v>
      </c>
      <c r="F69" s="223">
        <v>149.6</v>
      </c>
      <c r="G69" s="223">
        <v>960.6</v>
      </c>
      <c r="H69" s="223">
        <v>178.5</v>
      </c>
      <c r="I69" s="223">
        <v>164.1</v>
      </c>
      <c r="J69" s="223"/>
      <c r="K69" s="223"/>
    </row>
    <row r="70" spans="2:11" ht="13.5" customHeight="1" x14ac:dyDescent="0.25">
      <c r="B70" s="222" t="s">
        <v>80</v>
      </c>
      <c r="C70" s="223">
        <v>2009</v>
      </c>
      <c r="D70" s="222" t="s">
        <v>752</v>
      </c>
      <c r="E70" s="223">
        <v>6353.4</v>
      </c>
      <c r="F70" s="223">
        <v>1324.2</v>
      </c>
      <c r="G70" s="223">
        <v>1588.3</v>
      </c>
      <c r="H70" s="223">
        <v>962.5</v>
      </c>
      <c r="I70" s="223">
        <v>1235.0999999999999</v>
      </c>
      <c r="J70" s="223"/>
      <c r="K70" s="223"/>
    </row>
    <row r="71" spans="2:11" ht="13.5" customHeight="1" x14ac:dyDescent="0.25">
      <c r="B71" s="222" t="s">
        <v>83</v>
      </c>
      <c r="C71" s="223">
        <v>2009</v>
      </c>
      <c r="D71" s="222" t="s">
        <v>752</v>
      </c>
      <c r="E71" s="223">
        <v>3676.2</v>
      </c>
      <c r="F71" s="223">
        <v>354.2</v>
      </c>
      <c r="G71" s="223">
        <v>804.7</v>
      </c>
      <c r="H71" s="223">
        <v>453.2</v>
      </c>
      <c r="I71" s="223">
        <v>373.4</v>
      </c>
      <c r="J71" s="223"/>
      <c r="K71" s="223"/>
    </row>
    <row r="72" spans="2:11" ht="13.5" customHeight="1" x14ac:dyDescent="0.25">
      <c r="B72" s="222" t="s">
        <v>84</v>
      </c>
      <c r="C72" s="223">
        <v>2009</v>
      </c>
      <c r="D72" s="222" t="s">
        <v>752</v>
      </c>
      <c r="E72" s="223">
        <v>3375.5</v>
      </c>
      <c r="F72" s="223">
        <v>145.4</v>
      </c>
      <c r="G72" s="223"/>
      <c r="H72" s="223">
        <v>306.60000000000002</v>
      </c>
      <c r="I72" s="223">
        <v>160.9</v>
      </c>
      <c r="J72" s="223">
        <v>369.2</v>
      </c>
      <c r="K72" s="223">
        <v>148.80000000000001</v>
      </c>
    </row>
    <row r="73" spans="2:11" ht="13.5" customHeight="1" x14ac:dyDescent="0.25">
      <c r="B73" s="222" t="s">
        <v>85</v>
      </c>
      <c r="C73" s="223">
        <v>2009</v>
      </c>
      <c r="D73" s="222" t="s">
        <v>752</v>
      </c>
      <c r="E73" s="223">
        <v>7028.2</v>
      </c>
      <c r="F73" s="223"/>
      <c r="G73" s="223"/>
      <c r="H73" s="223"/>
      <c r="I73" s="223"/>
      <c r="J73" s="223"/>
      <c r="K73" s="223"/>
    </row>
    <row r="74" spans="2:11" ht="13.5" customHeight="1" x14ac:dyDescent="0.25">
      <c r="B74" s="222" t="s">
        <v>86</v>
      </c>
      <c r="C74" s="223">
        <v>2009</v>
      </c>
      <c r="D74" s="222" t="s">
        <v>752</v>
      </c>
      <c r="E74" s="223"/>
      <c r="F74" s="223">
        <v>186.1</v>
      </c>
      <c r="G74" s="223"/>
      <c r="H74" s="223">
        <v>376.3</v>
      </c>
      <c r="I74" s="223">
        <v>193.6</v>
      </c>
      <c r="J74" s="223">
        <v>308.8</v>
      </c>
      <c r="K74" s="223">
        <v>247.3</v>
      </c>
    </row>
    <row r="75" spans="2:11" ht="13.5" customHeight="1" x14ac:dyDescent="0.25">
      <c r="B75" s="222" t="s">
        <v>87</v>
      </c>
      <c r="C75" s="223">
        <v>2009</v>
      </c>
      <c r="D75" s="222" t="s">
        <v>752</v>
      </c>
      <c r="E75" s="223">
        <v>5422.2</v>
      </c>
      <c r="F75" s="223">
        <v>264.5</v>
      </c>
      <c r="G75" s="223">
        <v>402.6</v>
      </c>
      <c r="H75" s="223">
        <v>209</v>
      </c>
      <c r="I75" s="223"/>
      <c r="J75" s="223">
        <v>638.1</v>
      </c>
      <c r="K75" s="223"/>
    </row>
    <row r="76" spans="2:11" ht="13.5" customHeight="1" x14ac:dyDescent="0.25">
      <c r="B76" s="222" t="s">
        <v>88</v>
      </c>
      <c r="C76" s="223">
        <v>2009</v>
      </c>
      <c r="D76" s="222" t="s">
        <v>752</v>
      </c>
      <c r="E76" s="223">
        <v>1768</v>
      </c>
      <c r="F76" s="223">
        <v>243.8</v>
      </c>
      <c r="G76" s="223"/>
      <c r="H76" s="223">
        <v>652.5</v>
      </c>
      <c r="I76" s="223"/>
      <c r="J76" s="223">
        <v>514.1</v>
      </c>
      <c r="K76" s="223">
        <v>309.60000000000002</v>
      </c>
    </row>
    <row r="77" spans="2:11" ht="13.5" customHeight="1" x14ac:dyDescent="0.25">
      <c r="B77" s="222" t="s">
        <v>89</v>
      </c>
      <c r="C77" s="223">
        <v>2009</v>
      </c>
      <c r="D77" s="222" t="s">
        <v>752</v>
      </c>
      <c r="E77" s="223">
        <v>3803.5</v>
      </c>
      <c r="F77" s="223"/>
      <c r="G77" s="223"/>
      <c r="H77" s="223"/>
      <c r="I77" s="223"/>
      <c r="J77" s="223"/>
      <c r="K77" s="223">
        <v>145.80000000000001</v>
      </c>
    </row>
    <row r="78" spans="2:11" ht="13.5" customHeight="1" x14ac:dyDescent="0.25">
      <c r="B78" s="222" t="s">
        <v>90</v>
      </c>
      <c r="C78" s="223">
        <v>2009</v>
      </c>
      <c r="D78" s="222" t="s">
        <v>752</v>
      </c>
      <c r="E78" s="223">
        <v>5695.9</v>
      </c>
      <c r="F78" s="223">
        <v>509.7</v>
      </c>
      <c r="G78" s="223"/>
      <c r="H78" s="223"/>
      <c r="I78" s="223">
        <v>170.5</v>
      </c>
      <c r="J78" s="223"/>
      <c r="K78" s="223">
        <v>303.8</v>
      </c>
    </row>
    <row r="79" spans="2:11" ht="13.5" customHeight="1" x14ac:dyDescent="0.25">
      <c r="B79" s="222" t="s">
        <v>91</v>
      </c>
      <c r="C79" s="223">
        <v>2009</v>
      </c>
      <c r="D79" s="222" t="s">
        <v>752</v>
      </c>
      <c r="E79" s="223"/>
      <c r="F79" s="223">
        <v>179</v>
      </c>
      <c r="G79" s="223"/>
      <c r="H79" s="223">
        <v>249.6</v>
      </c>
      <c r="I79" s="223"/>
      <c r="J79" s="223"/>
      <c r="K79" s="223">
        <v>247.6</v>
      </c>
    </row>
    <row r="80" spans="2:11" ht="13.5" customHeight="1" x14ac:dyDescent="0.25">
      <c r="B80" s="222" t="s">
        <v>92</v>
      </c>
      <c r="C80" s="223">
        <v>2009</v>
      </c>
      <c r="D80" s="222" t="s">
        <v>752</v>
      </c>
      <c r="E80" s="223">
        <v>2000.8</v>
      </c>
      <c r="F80" s="223">
        <v>2329.5</v>
      </c>
      <c r="G80" s="223"/>
      <c r="H80" s="223">
        <v>1213.2</v>
      </c>
      <c r="I80" s="223"/>
      <c r="J80" s="223"/>
      <c r="K80" s="223"/>
    </row>
    <row r="81" spans="2:11" ht="13.5" customHeight="1" x14ac:dyDescent="0.25">
      <c r="B81" s="222" t="s">
        <v>93</v>
      </c>
      <c r="C81" s="223">
        <v>2009</v>
      </c>
      <c r="D81" s="222" t="s">
        <v>752</v>
      </c>
      <c r="E81" s="223">
        <v>21382.400000000001</v>
      </c>
      <c r="F81" s="223"/>
      <c r="G81" s="223"/>
      <c r="H81" s="223">
        <v>2348.9</v>
      </c>
      <c r="I81" s="223"/>
      <c r="J81" s="223">
        <v>1651.3</v>
      </c>
      <c r="K81" s="223">
        <v>945.6</v>
      </c>
    </row>
    <row r="82" spans="2:11" ht="13.5" customHeight="1" x14ac:dyDescent="0.25">
      <c r="B82" s="222" t="s">
        <v>94</v>
      </c>
      <c r="C82" s="223">
        <v>2009</v>
      </c>
      <c r="D82" s="222" t="s">
        <v>752</v>
      </c>
      <c r="E82" s="223">
        <v>5600.6</v>
      </c>
      <c r="F82" s="223">
        <v>220.4</v>
      </c>
      <c r="G82" s="223"/>
      <c r="H82" s="223"/>
      <c r="I82" s="223">
        <v>211.3</v>
      </c>
      <c r="J82" s="223"/>
      <c r="K82" s="223">
        <v>418.3</v>
      </c>
    </row>
    <row r="83" spans="2:11" ht="13.5" customHeight="1" x14ac:dyDescent="0.25">
      <c r="B83" s="222" t="s">
        <v>95</v>
      </c>
      <c r="C83" s="223">
        <v>2009</v>
      </c>
      <c r="D83" s="222" t="s">
        <v>752</v>
      </c>
      <c r="E83" s="223">
        <v>3112.5</v>
      </c>
      <c r="F83" s="223">
        <v>158.4</v>
      </c>
      <c r="G83" s="223"/>
      <c r="H83" s="223">
        <v>310.10000000000002</v>
      </c>
      <c r="I83" s="223"/>
      <c r="J83" s="223">
        <v>308.3</v>
      </c>
      <c r="K83" s="223">
        <v>174.6</v>
      </c>
    </row>
    <row r="84" spans="2:11" ht="13.5" customHeight="1" x14ac:dyDescent="0.25">
      <c r="B84" s="222" t="s">
        <v>96</v>
      </c>
      <c r="C84" s="223">
        <v>2009</v>
      </c>
      <c r="D84" s="222" t="s">
        <v>752</v>
      </c>
      <c r="E84" s="223">
        <v>2019.1</v>
      </c>
      <c r="F84" s="223">
        <v>309.3</v>
      </c>
      <c r="G84" s="223"/>
      <c r="H84" s="223">
        <v>749.8</v>
      </c>
      <c r="I84" s="223">
        <v>472.1</v>
      </c>
      <c r="J84" s="223"/>
      <c r="K84" s="223">
        <v>379.9</v>
      </c>
    </row>
    <row r="85" spans="2:11" ht="13.5" customHeight="1" x14ac:dyDescent="0.25">
      <c r="B85" s="222" t="s">
        <v>99</v>
      </c>
      <c r="C85" s="223">
        <v>2009</v>
      </c>
      <c r="D85" s="222" t="s">
        <v>752</v>
      </c>
      <c r="E85" s="223">
        <v>3212.8</v>
      </c>
      <c r="F85" s="223">
        <v>217.2</v>
      </c>
      <c r="G85" s="223"/>
      <c r="H85" s="223">
        <v>1505.9</v>
      </c>
      <c r="I85" s="223">
        <v>133.6</v>
      </c>
      <c r="J85" s="223"/>
      <c r="K85" s="223">
        <v>202.2</v>
      </c>
    </row>
    <row r="86" spans="2:11" ht="13.5" customHeight="1" x14ac:dyDescent="0.25">
      <c r="B86" s="222" t="s">
        <v>100</v>
      </c>
      <c r="C86" s="223">
        <v>2009</v>
      </c>
      <c r="D86" s="222" t="s">
        <v>752</v>
      </c>
      <c r="E86" s="223">
        <v>1257.5999999999999</v>
      </c>
      <c r="F86" s="223">
        <v>180.5</v>
      </c>
      <c r="G86" s="223"/>
      <c r="H86" s="223">
        <v>180.9</v>
      </c>
      <c r="I86" s="223"/>
      <c r="J86" s="223">
        <v>585.9</v>
      </c>
      <c r="K86" s="223"/>
    </row>
    <row r="87" spans="2:11" ht="13.5" customHeight="1" x14ac:dyDescent="0.25">
      <c r="B87" s="222" t="s">
        <v>101</v>
      </c>
      <c r="C87" s="223">
        <v>2009</v>
      </c>
      <c r="D87" s="222" t="s">
        <v>752</v>
      </c>
      <c r="E87" s="223">
        <v>1812.6</v>
      </c>
      <c r="F87" s="223"/>
      <c r="G87" s="223"/>
      <c r="H87" s="223"/>
      <c r="I87" s="223"/>
      <c r="J87" s="223"/>
      <c r="K87" s="223">
        <v>160</v>
      </c>
    </row>
    <row r="88" spans="2:11" ht="13.5" customHeight="1" x14ac:dyDescent="0.25">
      <c r="B88" s="222" t="s">
        <v>102</v>
      </c>
      <c r="C88" s="223">
        <v>2009</v>
      </c>
      <c r="D88" s="222" t="s">
        <v>752</v>
      </c>
      <c r="E88" s="223">
        <v>4348</v>
      </c>
      <c r="F88" s="223">
        <v>553.20000000000005</v>
      </c>
      <c r="G88" s="223"/>
      <c r="H88" s="223"/>
      <c r="I88" s="223">
        <v>119.7</v>
      </c>
      <c r="J88" s="223"/>
      <c r="K88" s="223">
        <v>374.3</v>
      </c>
    </row>
    <row r="89" spans="2:11" ht="13.5" customHeight="1" x14ac:dyDescent="0.25">
      <c r="B89" s="222" t="s">
        <v>106</v>
      </c>
      <c r="C89" s="223">
        <v>2009</v>
      </c>
      <c r="D89" s="222" t="s">
        <v>752</v>
      </c>
      <c r="E89" s="223">
        <v>2234.6999999999998</v>
      </c>
      <c r="F89" s="223">
        <v>162.5</v>
      </c>
      <c r="G89" s="223"/>
      <c r="H89" s="223"/>
      <c r="I89" s="223"/>
      <c r="J89" s="223"/>
      <c r="K89" s="223">
        <v>161.30000000000001</v>
      </c>
    </row>
    <row r="90" spans="2:11" ht="13.5" customHeight="1" x14ac:dyDescent="0.25">
      <c r="B90" s="222" t="s">
        <v>107</v>
      </c>
      <c r="C90" s="223">
        <v>2009</v>
      </c>
      <c r="D90" s="222" t="s">
        <v>752</v>
      </c>
      <c r="E90" s="223">
        <v>4513.8999999999996</v>
      </c>
      <c r="F90" s="223">
        <v>183.3</v>
      </c>
      <c r="G90" s="223"/>
      <c r="H90" s="223"/>
      <c r="I90" s="223"/>
      <c r="J90" s="223"/>
      <c r="K90" s="223">
        <v>139.30000000000001</v>
      </c>
    </row>
    <row r="91" spans="2:11" ht="13.5" customHeight="1" x14ac:dyDescent="0.25">
      <c r="B91" s="222" t="s">
        <v>108</v>
      </c>
      <c r="C91" s="223">
        <v>2009</v>
      </c>
      <c r="D91" s="222" t="s">
        <v>752</v>
      </c>
      <c r="E91" s="223">
        <v>4182.8</v>
      </c>
      <c r="F91" s="223">
        <v>220.4</v>
      </c>
      <c r="G91" s="223"/>
      <c r="H91" s="223">
        <v>314.5</v>
      </c>
      <c r="I91" s="223"/>
      <c r="J91" s="223"/>
      <c r="K91" s="223">
        <v>147.1</v>
      </c>
    </row>
    <row r="92" spans="2:11" ht="13.5" customHeight="1" x14ac:dyDescent="0.25">
      <c r="B92" s="222" t="s">
        <v>109</v>
      </c>
      <c r="C92" s="223">
        <v>2009</v>
      </c>
      <c r="D92" s="222" t="s">
        <v>752</v>
      </c>
      <c r="E92" s="223">
        <v>3254.4</v>
      </c>
      <c r="F92" s="223">
        <v>365.1</v>
      </c>
      <c r="G92" s="223"/>
      <c r="H92" s="223">
        <v>1293.9000000000001</v>
      </c>
      <c r="I92" s="223">
        <v>753.2</v>
      </c>
      <c r="J92" s="223">
        <v>805.7</v>
      </c>
      <c r="K92" s="223">
        <v>524.79999999999995</v>
      </c>
    </row>
    <row r="93" spans="2:11" ht="13.5" customHeight="1" x14ac:dyDescent="0.25">
      <c r="B93" s="222" t="s">
        <v>110</v>
      </c>
      <c r="C93" s="223">
        <v>2009</v>
      </c>
      <c r="D93" s="222" t="s">
        <v>752</v>
      </c>
      <c r="E93" s="223">
        <v>4475.7</v>
      </c>
      <c r="F93" s="223">
        <v>142</v>
      </c>
      <c r="G93" s="223">
        <v>326.39999999999998</v>
      </c>
      <c r="H93" s="223">
        <v>241.5</v>
      </c>
      <c r="I93" s="223"/>
      <c r="J93" s="223"/>
      <c r="K93" s="223"/>
    </row>
    <row r="94" spans="2:11" ht="13.5" customHeight="1" x14ac:dyDescent="0.25">
      <c r="B94" s="222" t="s">
        <v>111</v>
      </c>
      <c r="C94" s="223">
        <v>2009</v>
      </c>
      <c r="D94" s="222" t="s">
        <v>752</v>
      </c>
      <c r="E94" s="223"/>
      <c r="F94" s="223"/>
      <c r="G94" s="223"/>
      <c r="H94" s="223"/>
      <c r="I94" s="223"/>
      <c r="J94" s="223"/>
      <c r="K94" s="223"/>
    </row>
    <row r="95" spans="2:11" ht="13.5" customHeight="1" x14ac:dyDescent="0.25">
      <c r="B95" s="222" t="s">
        <v>112</v>
      </c>
      <c r="C95" s="223">
        <v>2009</v>
      </c>
      <c r="D95" s="222" t="s">
        <v>752</v>
      </c>
      <c r="E95" s="223">
        <v>2378.6999999999998</v>
      </c>
      <c r="F95" s="223">
        <v>176.2</v>
      </c>
      <c r="G95" s="223"/>
      <c r="H95" s="223">
        <v>316.39999999999998</v>
      </c>
      <c r="I95" s="223">
        <v>235.7</v>
      </c>
      <c r="J95" s="223"/>
      <c r="K95" s="223"/>
    </row>
    <row r="96" spans="2:11" ht="13.5" customHeight="1" x14ac:dyDescent="0.25">
      <c r="B96" s="222" t="s">
        <v>113</v>
      </c>
      <c r="C96" s="223">
        <v>2009</v>
      </c>
      <c r="D96" s="222" t="s">
        <v>752</v>
      </c>
      <c r="E96" s="223">
        <v>3517.1</v>
      </c>
      <c r="F96" s="223"/>
      <c r="G96" s="223"/>
      <c r="H96" s="223"/>
      <c r="I96" s="223"/>
      <c r="J96" s="223"/>
      <c r="K96" s="223">
        <v>634</v>
      </c>
    </row>
    <row r="97" spans="2:11" ht="13.5" customHeight="1" x14ac:dyDescent="0.25">
      <c r="B97" s="222" t="s">
        <v>115</v>
      </c>
      <c r="C97" s="223">
        <v>2009</v>
      </c>
      <c r="D97" s="222" t="s">
        <v>752</v>
      </c>
      <c r="E97" s="223">
        <v>1549.7</v>
      </c>
      <c r="F97" s="223">
        <v>190.6</v>
      </c>
      <c r="G97" s="223"/>
      <c r="H97" s="223"/>
      <c r="I97" s="223"/>
      <c r="J97" s="223"/>
      <c r="K97" s="223"/>
    </row>
    <row r="98" spans="2:11" ht="13.5" customHeight="1" x14ac:dyDescent="0.25">
      <c r="B98" s="222" t="s">
        <v>116</v>
      </c>
      <c r="C98" s="223">
        <v>2009</v>
      </c>
      <c r="D98" s="222" t="s">
        <v>752</v>
      </c>
      <c r="E98" s="223">
        <v>2391.4</v>
      </c>
      <c r="F98" s="223">
        <v>207.7</v>
      </c>
      <c r="G98" s="223">
        <v>81.099999999999994</v>
      </c>
      <c r="H98" s="223">
        <v>255.2</v>
      </c>
      <c r="I98" s="223">
        <v>160.1</v>
      </c>
      <c r="J98" s="223">
        <v>365.3</v>
      </c>
      <c r="K98" s="223">
        <v>214.4</v>
      </c>
    </row>
    <row r="99" spans="2:11" ht="13.5" customHeight="1" x14ac:dyDescent="0.25">
      <c r="B99" s="222" t="s">
        <v>117</v>
      </c>
      <c r="C99" s="223">
        <v>2009</v>
      </c>
      <c r="D99" s="222" t="s">
        <v>752</v>
      </c>
      <c r="E99" s="223">
        <v>2233.6999999999998</v>
      </c>
      <c r="F99" s="223"/>
      <c r="G99" s="223"/>
      <c r="H99" s="223"/>
      <c r="I99" s="223"/>
      <c r="J99" s="223"/>
      <c r="K99" s="223">
        <v>323.8</v>
      </c>
    </row>
    <row r="100" spans="2:11" ht="13.5" customHeight="1" x14ac:dyDescent="0.25">
      <c r="B100" s="222" t="s">
        <v>118</v>
      </c>
      <c r="C100" s="223">
        <v>2009</v>
      </c>
      <c r="D100" s="222" t="s">
        <v>752</v>
      </c>
      <c r="E100" s="223"/>
      <c r="F100" s="223"/>
      <c r="G100" s="223"/>
      <c r="H100" s="223"/>
      <c r="I100" s="223"/>
      <c r="J100" s="223"/>
      <c r="K100" s="223"/>
    </row>
    <row r="101" spans="2:11" ht="13.5" customHeight="1" x14ac:dyDescent="0.25">
      <c r="B101" s="222" t="s">
        <v>119</v>
      </c>
      <c r="C101" s="223">
        <v>2009</v>
      </c>
      <c r="D101" s="222" t="s">
        <v>752</v>
      </c>
      <c r="E101" s="223">
        <v>7483.1</v>
      </c>
      <c r="F101" s="223">
        <v>272.39999999999998</v>
      </c>
      <c r="G101" s="223"/>
      <c r="H101" s="223">
        <v>294.7</v>
      </c>
      <c r="I101" s="223">
        <v>370.6</v>
      </c>
      <c r="J101" s="223">
        <v>372.6</v>
      </c>
      <c r="K101" s="223">
        <v>298.5</v>
      </c>
    </row>
    <row r="102" spans="2:11" ht="13.5" customHeight="1" x14ac:dyDescent="0.25">
      <c r="B102" s="222" t="s">
        <v>120</v>
      </c>
      <c r="C102" s="223">
        <v>2009</v>
      </c>
      <c r="D102" s="222" t="s">
        <v>752</v>
      </c>
      <c r="E102" s="223">
        <v>6632.6</v>
      </c>
      <c r="F102" s="223">
        <v>298.3</v>
      </c>
      <c r="G102" s="223"/>
      <c r="H102" s="223">
        <v>322.3</v>
      </c>
      <c r="I102" s="223">
        <v>216.4</v>
      </c>
      <c r="J102" s="223"/>
      <c r="K102" s="223"/>
    </row>
    <row r="103" spans="2:11" ht="13.5" customHeight="1" x14ac:dyDescent="0.25">
      <c r="B103" s="222" t="s">
        <v>121</v>
      </c>
      <c r="C103" s="223">
        <v>2009</v>
      </c>
      <c r="D103" s="222" t="s">
        <v>752</v>
      </c>
      <c r="E103" s="223"/>
      <c r="F103" s="223"/>
      <c r="G103" s="223"/>
      <c r="H103" s="223"/>
      <c r="I103" s="223"/>
      <c r="J103" s="223"/>
      <c r="K103" s="223"/>
    </row>
    <row r="104" spans="2:11" ht="13.5" customHeight="1" x14ac:dyDescent="0.25">
      <c r="B104" s="222" t="s">
        <v>122</v>
      </c>
      <c r="C104" s="223">
        <v>2009</v>
      </c>
      <c r="D104" s="222" t="s">
        <v>752</v>
      </c>
      <c r="E104" s="223">
        <v>1976.7</v>
      </c>
      <c r="F104" s="223">
        <v>281.8</v>
      </c>
      <c r="G104" s="223"/>
      <c r="H104" s="223"/>
      <c r="I104" s="223">
        <v>262.2</v>
      </c>
      <c r="J104" s="223"/>
      <c r="K104" s="223">
        <v>278.10000000000002</v>
      </c>
    </row>
    <row r="105" spans="2:11" ht="13.5" customHeight="1" x14ac:dyDescent="0.25">
      <c r="B105" s="222" t="s">
        <v>123</v>
      </c>
      <c r="C105" s="223">
        <v>2009</v>
      </c>
      <c r="D105" s="222" t="s">
        <v>752</v>
      </c>
      <c r="E105" s="223">
        <v>1861.9</v>
      </c>
      <c r="F105" s="223">
        <v>157.4</v>
      </c>
      <c r="G105" s="223"/>
      <c r="H105" s="223">
        <v>153.4</v>
      </c>
      <c r="I105" s="223"/>
      <c r="J105" s="223">
        <v>479.8</v>
      </c>
      <c r="K105" s="223">
        <v>204.7</v>
      </c>
    </row>
    <row r="106" spans="2:11" ht="13.5" customHeight="1" x14ac:dyDescent="0.25">
      <c r="B106" s="222" t="s">
        <v>124</v>
      </c>
      <c r="C106" s="223">
        <v>2009</v>
      </c>
      <c r="D106" s="222" t="s">
        <v>752</v>
      </c>
      <c r="E106" s="223">
        <v>6311.4</v>
      </c>
      <c r="F106" s="223">
        <v>156.9</v>
      </c>
      <c r="G106" s="223"/>
      <c r="H106" s="223"/>
      <c r="I106" s="223"/>
      <c r="J106" s="223"/>
      <c r="K106" s="223">
        <v>153.5</v>
      </c>
    </row>
    <row r="107" spans="2:11" ht="13.5" customHeight="1" x14ac:dyDescent="0.25">
      <c r="B107" s="222" t="s">
        <v>127</v>
      </c>
      <c r="C107" s="223">
        <v>2009</v>
      </c>
      <c r="D107" s="222" t="s">
        <v>752</v>
      </c>
      <c r="E107" s="223">
        <v>2035.4</v>
      </c>
      <c r="F107" s="223">
        <v>291.10000000000002</v>
      </c>
      <c r="G107" s="223"/>
      <c r="H107" s="223"/>
      <c r="I107" s="223"/>
      <c r="J107" s="223"/>
      <c r="K107" s="223">
        <v>266.5</v>
      </c>
    </row>
    <row r="108" spans="2:11" ht="13.5" customHeight="1" x14ac:dyDescent="0.25">
      <c r="B108" s="222" t="s">
        <v>128</v>
      </c>
      <c r="C108" s="223">
        <v>2009</v>
      </c>
      <c r="D108" s="222" t="s">
        <v>752</v>
      </c>
      <c r="E108" s="223">
        <v>2606</v>
      </c>
      <c r="F108" s="223">
        <v>366.1</v>
      </c>
      <c r="G108" s="223"/>
      <c r="H108" s="223">
        <v>378.5</v>
      </c>
      <c r="I108" s="223">
        <v>273.8</v>
      </c>
      <c r="J108" s="223">
        <v>213.1</v>
      </c>
      <c r="K108" s="223"/>
    </row>
    <row r="109" spans="2:11" ht="13.5" customHeight="1" x14ac:dyDescent="0.25">
      <c r="B109" s="222" t="s">
        <v>129</v>
      </c>
      <c r="C109" s="223">
        <v>2009</v>
      </c>
      <c r="D109" s="222" t="s">
        <v>752</v>
      </c>
      <c r="E109" s="223">
        <v>3978.7</v>
      </c>
      <c r="F109" s="223">
        <v>226</v>
      </c>
      <c r="G109" s="223"/>
      <c r="H109" s="223">
        <v>259.8</v>
      </c>
      <c r="I109" s="223">
        <v>153.9</v>
      </c>
      <c r="J109" s="223"/>
      <c r="K109" s="223">
        <v>324.3</v>
      </c>
    </row>
    <row r="110" spans="2:11" ht="13.5" customHeight="1" x14ac:dyDescent="0.25">
      <c r="B110" s="222" t="s">
        <v>130</v>
      </c>
      <c r="C110" s="223">
        <v>2009</v>
      </c>
      <c r="D110" s="222" t="s">
        <v>752</v>
      </c>
      <c r="E110" s="223">
        <v>3763</v>
      </c>
      <c r="F110" s="223">
        <v>401.3</v>
      </c>
      <c r="G110" s="223">
        <v>1601.1</v>
      </c>
      <c r="H110" s="223">
        <v>426.9</v>
      </c>
      <c r="I110" s="223">
        <v>290.8</v>
      </c>
      <c r="J110" s="223">
        <v>474</v>
      </c>
      <c r="K110" s="223">
        <v>500.8</v>
      </c>
    </row>
    <row r="111" spans="2:11" ht="13.5" customHeight="1" x14ac:dyDescent="0.25">
      <c r="B111" s="222" t="s">
        <v>131</v>
      </c>
      <c r="C111" s="223">
        <v>2009</v>
      </c>
      <c r="D111" s="222" t="s">
        <v>752</v>
      </c>
      <c r="E111" s="223">
        <v>6348.8</v>
      </c>
      <c r="F111" s="223"/>
      <c r="G111" s="223"/>
      <c r="H111" s="223"/>
      <c r="I111" s="223"/>
      <c r="J111" s="223"/>
      <c r="K111" s="223">
        <v>365.3</v>
      </c>
    </row>
    <row r="112" spans="2:11" ht="13.5" customHeight="1" x14ac:dyDescent="0.25">
      <c r="B112" s="222" t="s">
        <v>132</v>
      </c>
      <c r="C112" s="223">
        <v>2009</v>
      </c>
      <c r="D112" s="222" t="s">
        <v>752</v>
      </c>
      <c r="E112" s="223">
        <v>10984.7</v>
      </c>
      <c r="F112" s="223">
        <v>366.4</v>
      </c>
      <c r="G112" s="223"/>
      <c r="H112" s="223"/>
      <c r="I112" s="223"/>
      <c r="J112" s="223"/>
      <c r="K112" s="223">
        <v>700.7</v>
      </c>
    </row>
    <row r="113" spans="2:11" ht="13.5" customHeight="1" x14ac:dyDescent="0.25">
      <c r="B113" s="222" t="s">
        <v>133</v>
      </c>
      <c r="C113" s="223">
        <v>2009</v>
      </c>
      <c r="D113" s="222" t="s">
        <v>752</v>
      </c>
      <c r="E113" s="223">
        <v>1819.2</v>
      </c>
      <c r="F113" s="223">
        <v>218.2</v>
      </c>
      <c r="G113" s="223"/>
      <c r="H113" s="223">
        <v>313.89999999999998</v>
      </c>
      <c r="I113" s="223">
        <v>309.7</v>
      </c>
      <c r="J113" s="223">
        <v>392.5</v>
      </c>
      <c r="K113" s="223">
        <v>298.60000000000002</v>
      </c>
    </row>
    <row r="114" spans="2:11" ht="13.5" customHeight="1" x14ac:dyDescent="0.25">
      <c r="B114" s="222" t="s">
        <v>134</v>
      </c>
      <c r="C114" s="223">
        <v>2009</v>
      </c>
      <c r="D114" s="222" t="s">
        <v>752</v>
      </c>
      <c r="E114" s="223">
        <v>2851.5</v>
      </c>
      <c r="F114" s="223">
        <v>440.2</v>
      </c>
      <c r="G114" s="223"/>
      <c r="H114" s="223">
        <v>440</v>
      </c>
      <c r="I114" s="223">
        <v>205.1</v>
      </c>
      <c r="J114" s="223"/>
      <c r="K114" s="223"/>
    </row>
    <row r="115" spans="2:11" ht="13.5" customHeight="1" x14ac:dyDescent="0.25">
      <c r="B115" s="222" t="s">
        <v>135</v>
      </c>
      <c r="C115" s="223">
        <v>2009</v>
      </c>
      <c r="D115" s="222" t="s">
        <v>752</v>
      </c>
      <c r="E115" s="223">
        <v>1776.8</v>
      </c>
      <c r="F115" s="223">
        <v>132.69999999999999</v>
      </c>
      <c r="G115" s="223"/>
      <c r="H115" s="223">
        <v>169.4</v>
      </c>
      <c r="I115" s="223"/>
      <c r="J115" s="223">
        <v>203.3</v>
      </c>
      <c r="K115" s="223">
        <v>207.9</v>
      </c>
    </row>
    <row r="116" spans="2:11" ht="13.5" customHeight="1" x14ac:dyDescent="0.25">
      <c r="B116" s="222" t="s">
        <v>136</v>
      </c>
      <c r="C116" s="223">
        <v>2009</v>
      </c>
      <c r="D116" s="222" t="s">
        <v>752</v>
      </c>
      <c r="E116" s="223">
        <v>2659.8</v>
      </c>
      <c r="F116" s="223">
        <v>425.2</v>
      </c>
      <c r="G116" s="223"/>
      <c r="H116" s="223">
        <v>229.2</v>
      </c>
      <c r="I116" s="223">
        <v>215.9</v>
      </c>
      <c r="J116" s="223">
        <v>554.79999999999995</v>
      </c>
      <c r="K116" s="223">
        <v>382.1</v>
      </c>
    </row>
    <row r="117" spans="2:11" ht="13.5" customHeight="1" x14ac:dyDescent="0.25">
      <c r="B117" s="222" t="s">
        <v>137</v>
      </c>
      <c r="C117" s="223">
        <v>2009</v>
      </c>
      <c r="D117" s="222" t="s">
        <v>752</v>
      </c>
      <c r="E117" s="223">
        <v>3233.5</v>
      </c>
      <c r="F117" s="223">
        <v>232</v>
      </c>
      <c r="G117" s="223"/>
      <c r="H117" s="223">
        <v>306.89999999999998</v>
      </c>
      <c r="I117" s="223"/>
      <c r="J117" s="223">
        <v>501.4</v>
      </c>
      <c r="K117" s="223"/>
    </row>
    <row r="118" spans="2:11" ht="13.5" customHeight="1" x14ac:dyDescent="0.25">
      <c r="B118" s="222" t="s">
        <v>138</v>
      </c>
      <c r="C118" s="223">
        <v>2009</v>
      </c>
      <c r="D118" s="222" t="s">
        <v>752</v>
      </c>
      <c r="E118" s="223">
        <v>2804.6</v>
      </c>
      <c r="F118" s="223">
        <v>142.9</v>
      </c>
      <c r="G118" s="223"/>
      <c r="H118" s="223"/>
      <c r="I118" s="223"/>
      <c r="J118" s="223"/>
      <c r="K118" s="223">
        <v>155.80000000000001</v>
      </c>
    </row>
    <row r="119" spans="2:11" ht="13.5" customHeight="1" x14ac:dyDescent="0.25">
      <c r="B119" s="222" t="s">
        <v>139</v>
      </c>
      <c r="C119" s="223">
        <v>2009</v>
      </c>
      <c r="D119" s="222" t="s">
        <v>752</v>
      </c>
      <c r="E119" s="223">
        <v>5991.7</v>
      </c>
      <c r="F119" s="223">
        <v>192.9</v>
      </c>
      <c r="G119" s="223"/>
      <c r="H119" s="223">
        <v>313.10000000000002</v>
      </c>
      <c r="I119" s="223"/>
      <c r="J119" s="223"/>
      <c r="K119" s="223">
        <v>316.7</v>
      </c>
    </row>
    <row r="120" spans="2:11" ht="13.5" customHeight="1" x14ac:dyDescent="0.25">
      <c r="B120" s="222" t="s">
        <v>249</v>
      </c>
      <c r="C120" s="223">
        <v>2009</v>
      </c>
      <c r="D120" s="222" t="s">
        <v>752</v>
      </c>
      <c r="E120" s="223">
        <v>9193.7000000000007</v>
      </c>
      <c r="F120" s="223"/>
      <c r="G120" s="223"/>
      <c r="H120" s="223"/>
      <c r="I120" s="223"/>
      <c r="J120" s="223"/>
      <c r="K120" s="223"/>
    </row>
    <row r="121" spans="2:11" ht="13.5" customHeight="1" x14ac:dyDescent="0.25">
      <c r="B121" s="222" t="s">
        <v>250</v>
      </c>
      <c r="C121" s="223">
        <v>2009</v>
      </c>
      <c r="D121" s="222" t="s">
        <v>752</v>
      </c>
      <c r="E121" s="223">
        <v>3222.9</v>
      </c>
      <c r="F121" s="223">
        <v>231.1</v>
      </c>
      <c r="G121" s="223"/>
      <c r="H121" s="223"/>
      <c r="I121" s="223"/>
      <c r="J121" s="223"/>
      <c r="K121" s="223">
        <v>120.7</v>
      </c>
    </row>
    <row r="122" spans="2:11" ht="13.5" customHeight="1" x14ac:dyDescent="0.25">
      <c r="B122" s="222" t="s">
        <v>140</v>
      </c>
      <c r="C122" s="223">
        <v>2009</v>
      </c>
      <c r="D122" s="222" t="s">
        <v>752</v>
      </c>
      <c r="E122" s="223">
        <v>12008.6</v>
      </c>
      <c r="F122" s="223">
        <v>507.3</v>
      </c>
      <c r="G122" s="223"/>
      <c r="H122" s="223">
        <v>1486.5</v>
      </c>
      <c r="I122" s="223">
        <v>2558.8000000000002</v>
      </c>
      <c r="J122" s="223">
        <v>2562.8000000000002</v>
      </c>
      <c r="K122" s="223"/>
    </row>
    <row r="123" spans="2:11" ht="13.5" customHeight="1" x14ac:dyDescent="0.25">
      <c r="B123" s="222" t="s">
        <v>141</v>
      </c>
      <c r="C123" s="223">
        <v>2009</v>
      </c>
      <c r="D123" s="222" t="s">
        <v>752</v>
      </c>
      <c r="E123" s="223">
        <v>2600.6</v>
      </c>
      <c r="F123" s="223">
        <v>133.19999999999999</v>
      </c>
      <c r="G123" s="223"/>
      <c r="H123" s="223"/>
      <c r="I123" s="223">
        <v>297.3</v>
      </c>
      <c r="J123" s="223">
        <v>172.3</v>
      </c>
      <c r="K123" s="223">
        <v>86.5</v>
      </c>
    </row>
    <row r="124" spans="2:11" ht="13.5" customHeight="1" x14ac:dyDescent="0.25">
      <c r="B124" s="222" t="s">
        <v>142</v>
      </c>
      <c r="C124" s="223">
        <v>2009</v>
      </c>
      <c r="D124" s="222" t="s">
        <v>752</v>
      </c>
      <c r="E124" s="223">
        <v>3363.5</v>
      </c>
      <c r="F124" s="223">
        <v>220.4</v>
      </c>
      <c r="G124" s="223"/>
      <c r="H124" s="223"/>
      <c r="I124" s="223">
        <v>248.8</v>
      </c>
      <c r="J124" s="223">
        <v>315.8</v>
      </c>
      <c r="K124" s="223">
        <v>154.6</v>
      </c>
    </row>
    <row r="125" spans="2:11" ht="13.5" customHeight="1" x14ac:dyDescent="0.25">
      <c r="B125" s="222" t="s">
        <v>143</v>
      </c>
      <c r="C125" s="223">
        <v>2009</v>
      </c>
      <c r="D125" s="222" t="s">
        <v>752</v>
      </c>
      <c r="E125" s="223">
        <v>3637.3</v>
      </c>
      <c r="F125" s="223">
        <v>137.9</v>
      </c>
      <c r="G125" s="223"/>
      <c r="H125" s="223">
        <v>368.7</v>
      </c>
      <c r="I125" s="223">
        <v>273.8</v>
      </c>
      <c r="J125" s="223">
        <v>352.7</v>
      </c>
      <c r="K125" s="223">
        <v>134.69999999999999</v>
      </c>
    </row>
    <row r="126" spans="2:11" ht="13.5" customHeight="1" x14ac:dyDescent="0.25">
      <c r="B126" s="222" t="s">
        <v>144</v>
      </c>
      <c r="C126" s="223">
        <v>2009</v>
      </c>
      <c r="D126" s="222" t="s">
        <v>752</v>
      </c>
      <c r="E126" s="223">
        <v>2508.6</v>
      </c>
      <c r="F126" s="223">
        <v>434.1</v>
      </c>
      <c r="G126" s="223"/>
      <c r="H126" s="223">
        <v>1094.9000000000001</v>
      </c>
      <c r="I126" s="223">
        <v>434.1</v>
      </c>
      <c r="J126" s="223">
        <v>638.5</v>
      </c>
      <c r="K126" s="223">
        <v>554.6</v>
      </c>
    </row>
    <row r="127" spans="2:11" ht="13.5" customHeight="1" x14ac:dyDescent="0.25">
      <c r="B127" s="222" t="s">
        <v>146</v>
      </c>
      <c r="C127" s="223">
        <v>2009</v>
      </c>
      <c r="D127" s="222" t="s">
        <v>752</v>
      </c>
      <c r="E127" s="223"/>
      <c r="F127" s="223"/>
      <c r="G127" s="223"/>
      <c r="H127" s="223"/>
      <c r="I127" s="223"/>
      <c r="J127" s="223"/>
      <c r="K127" s="223"/>
    </row>
    <row r="128" spans="2:11" ht="13.5" customHeight="1" x14ac:dyDescent="0.25">
      <c r="B128" s="222" t="s">
        <v>150</v>
      </c>
      <c r="C128" s="223">
        <v>2009</v>
      </c>
      <c r="D128" s="222" t="s">
        <v>752</v>
      </c>
      <c r="E128" s="223">
        <v>6823.9</v>
      </c>
      <c r="F128" s="223"/>
      <c r="G128" s="223"/>
      <c r="H128" s="223"/>
      <c r="I128" s="223"/>
      <c r="J128" s="223"/>
      <c r="K128" s="223">
        <v>266.7</v>
      </c>
    </row>
    <row r="129" spans="2:11" ht="13.5" customHeight="1" x14ac:dyDescent="0.25">
      <c r="B129" s="222" t="s">
        <v>152</v>
      </c>
      <c r="C129" s="223">
        <v>2009</v>
      </c>
      <c r="D129" s="222" t="s">
        <v>752</v>
      </c>
      <c r="E129" s="223"/>
      <c r="F129" s="223"/>
      <c r="G129" s="223"/>
      <c r="H129" s="223"/>
      <c r="I129" s="223"/>
      <c r="J129" s="223"/>
      <c r="K129" s="223"/>
    </row>
    <row r="130" spans="2:11" ht="13.5" customHeight="1" x14ac:dyDescent="0.25">
      <c r="B130" s="222" t="s">
        <v>255</v>
      </c>
      <c r="C130" s="223">
        <v>2009</v>
      </c>
      <c r="D130" s="222" t="s">
        <v>752</v>
      </c>
      <c r="E130" s="223"/>
      <c r="F130" s="223"/>
      <c r="G130" s="223"/>
      <c r="H130" s="223"/>
      <c r="I130" s="223"/>
      <c r="J130" s="223"/>
      <c r="K130" s="223"/>
    </row>
    <row r="131" spans="2:11" ht="13.5" customHeight="1" x14ac:dyDescent="0.25">
      <c r="B131" s="222" t="s">
        <v>256</v>
      </c>
      <c r="C131" s="223">
        <v>2009</v>
      </c>
      <c r="D131" s="222" t="s">
        <v>752</v>
      </c>
      <c r="E131" s="223">
        <v>11290.7</v>
      </c>
      <c r="F131" s="223"/>
      <c r="G131" s="223"/>
      <c r="H131" s="223"/>
      <c r="I131" s="223"/>
      <c r="J131" s="223"/>
      <c r="K131" s="223"/>
    </row>
    <row r="132" spans="2:11" ht="13.5" customHeight="1" x14ac:dyDescent="0.25">
      <c r="B132" s="222" t="s">
        <v>155</v>
      </c>
      <c r="C132" s="223">
        <v>2009</v>
      </c>
      <c r="D132" s="222" t="s">
        <v>752</v>
      </c>
      <c r="E132" s="223">
        <v>3916.7</v>
      </c>
      <c r="F132" s="223">
        <v>135.69999999999999</v>
      </c>
      <c r="G132" s="223"/>
      <c r="H132" s="223"/>
      <c r="I132" s="223"/>
      <c r="J132" s="223">
        <v>381.7</v>
      </c>
      <c r="K132" s="223">
        <v>159.9</v>
      </c>
    </row>
    <row r="133" spans="2:11" ht="13.5" customHeight="1" x14ac:dyDescent="0.25">
      <c r="B133" s="222" t="s">
        <v>156</v>
      </c>
      <c r="C133" s="223">
        <v>2009</v>
      </c>
      <c r="D133" s="222" t="s">
        <v>752</v>
      </c>
      <c r="E133" s="223">
        <v>3980.3</v>
      </c>
      <c r="F133" s="223">
        <v>137.19999999999999</v>
      </c>
      <c r="G133" s="223"/>
      <c r="H133" s="223"/>
      <c r="I133" s="223">
        <v>194.6</v>
      </c>
      <c r="J133" s="223">
        <v>272.5</v>
      </c>
      <c r="K133" s="223">
        <v>165.7</v>
      </c>
    </row>
    <row r="134" spans="2:11" ht="13.5" customHeight="1" x14ac:dyDescent="0.25">
      <c r="B134" s="222" t="s">
        <v>9</v>
      </c>
      <c r="C134" s="223">
        <v>2009</v>
      </c>
      <c r="D134" s="222" t="s">
        <v>752</v>
      </c>
      <c r="E134" s="223">
        <v>2655</v>
      </c>
      <c r="F134" s="223">
        <v>156.30000000000001</v>
      </c>
      <c r="G134" s="223"/>
      <c r="H134" s="223"/>
      <c r="I134" s="223">
        <v>179</v>
      </c>
      <c r="J134" s="223">
        <v>381.7</v>
      </c>
      <c r="K134" s="223">
        <v>191.4</v>
      </c>
    </row>
    <row r="135" spans="2:11" ht="13.5" customHeight="1" x14ac:dyDescent="0.25">
      <c r="B135" s="222" t="s">
        <v>158</v>
      </c>
      <c r="C135" s="223">
        <v>2009</v>
      </c>
      <c r="D135" s="222" t="s">
        <v>752</v>
      </c>
      <c r="E135" s="223">
        <v>3216.9</v>
      </c>
      <c r="F135" s="223">
        <v>200.3</v>
      </c>
      <c r="G135" s="223"/>
      <c r="H135" s="223">
        <v>418.5</v>
      </c>
      <c r="I135" s="223">
        <v>189.9</v>
      </c>
      <c r="J135" s="223">
        <v>428.5</v>
      </c>
      <c r="K135" s="223">
        <v>222.6</v>
      </c>
    </row>
    <row r="136" spans="2:11" ht="13.5" customHeight="1" x14ac:dyDescent="0.25">
      <c r="B136" s="222" t="s">
        <v>159</v>
      </c>
      <c r="C136" s="223">
        <v>2009</v>
      </c>
      <c r="D136" s="222" t="s">
        <v>752</v>
      </c>
      <c r="E136" s="223">
        <v>1209.7</v>
      </c>
      <c r="F136" s="223">
        <v>308.5</v>
      </c>
      <c r="G136" s="223"/>
      <c r="H136" s="223">
        <v>294.39999999999998</v>
      </c>
      <c r="I136" s="223">
        <v>883</v>
      </c>
      <c r="J136" s="223">
        <v>664.5</v>
      </c>
      <c r="K136" s="223"/>
    </row>
    <row r="137" spans="2:11" ht="13.5" customHeight="1" x14ac:dyDescent="0.25">
      <c r="B137" s="222" t="s">
        <v>160</v>
      </c>
      <c r="C137" s="223">
        <v>2009</v>
      </c>
      <c r="D137" s="222" t="s">
        <v>752</v>
      </c>
      <c r="E137" s="223">
        <v>3886</v>
      </c>
      <c r="F137" s="223">
        <v>427.6</v>
      </c>
      <c r="G137" s="223"/>
      <c r="H137" s="223">
        <v>1270.4000000000001</v>
      </c>
      <c r="I137" s="223">
        <v>312.7</v>
      </c>
      <c r="J137" s="223"/>
      <c r="K137" s="223">
        <v>548.5</v>
      </c>
    </row>
    <row r="138" spans="2:11" ht="13.5" customHeight="1" x14ac:dyDescent="0.25">
      <c r="B138" s="222" t="s">
        <v>161</v>
      </c>
      <c r="C138" s="223">
        <v>2009</v>
      </c>
      <c r="D138" s="222" t="s">
        <v>752</v>
      </c>
      <c r="E138" s="223">
        <v>3818.2</v>
      </c>
      <c r="F138" s="223">
        <v>1727.3</v>
      </c>
      <c r="G138" s="223"/>
      <c r="H138" s="223">
        <v>203.6</v>
      </c>
      <c r="I138" s="223"/>
      <c r="J138" s="223">
        <v>1574.5</v>
      </c>
      <c r="K138" s="223"/>
    </row>
    <row r="139" spans="2:11" ht="13.5" customHeight="1" x14ac:dyDescent="0.25">
      <c r="B139" s="222" t="s">
        <v>163</v>
      </c>
      <c r="C139" s="223">
        <v>2009</v>
      </c>
      <c r="D139" s="222" t="s">
        <v>752</v>
      </c>
      <c r="E139" s="223">
        <v>2856.2</v>
      </c>
      <c r="F139" s="223"/>
      <c r="G139" s="223"/>
      <c r="H139" s="223"/>
      <c r="I139" s="223"/>
      <c r="J139" s="223"/>
      <c r="K139" s="223">
        <v>149.80000000000001</v>
      </c>
    </row>
    <row r="140" spans="2:11" ht="13.5" customHeight="1" x14ac:dyDescent="0.25">
      <c r="B140" s="222" t="s">
        <v>164</v>
      </c>
      <c r="C140" s="223">
        <v>2009</v>
      </c>
      <c r="D140" s="222" t="s">
        <v>752</v>
      </c>
      <c r="E140" s="223">
        <v>7868.5</v>
      </c>
      <c r="F140" s="223">
        <v>287</v>
      </c>
      <c r="G140" s="223"/>
      <c r="H140" s="223"/>
      <c r="I140" s="223"/>
      <c r="J140" s="223"/>
      <c r="K140" s="223">
        <v>418.5</v>
      </c>
    </row>
    <row r="141" spans="2:11" ht="13.5" customHeight="1" x14ac:dyDescent="0.25">
      <c r="B141" s="222" t="s">
        <v>165</v>
      </c>
      <c r="C141" s="223">
        <v>2009</v>
      </c>
      <c r="D141" s="222" t="s">
        <v>752</v>
      </c>
      <c r="E141" s="223"/>
      <c r="F141" s="223"/>
      <c r="G141" s="223"/>
      <c r="H141" s="223"/>
      <c r="I141" s="223"/>
      <c r="J141" s="223"/>
      <c r="K141" s="223"/>
    </row>
    <row r="142" spans="2:11" ht="13.5" customHeight="1" x14ac:dyDescent="0.25">
      <c r="B142" s="222" t="s">
        <v>166</v>
      </c>
      <c r="C142" s="223">
        <v>2009</v>
      </c>
      <c r="D142" s="222" t="s">
        <v>752</v>
      </c>
      <c r="E142" s="223">
        <v>1893.2</v>
      </c>
      <c r="F142" s="223">
        <v>242.7</v>
      </c>
      <c r="G142" s="223"/>
      <c r="H142" s="223">
        <v>412.6</v>
      </c>
      <c r="I142" s="223"/>
      <c r="J142" s="223"/>
      <c r="K142" s="223">
        <v>242.7</v>
      </c>
    </row>
    <row r="143" spans="2:11" ht="13.5" customHeight="1" x14ac:dyDescent="0.25">
      <c r="B143" s="222" t="s">
        <v>167</v>
      </c>
      <c r="C143" s="223">
        <v>2009</v>
      </c>
      <c r="D143" s="222" t="s">
        <v>752</v>
      </c>
      <c r="E143" s="223">
        <v>2009.8</v>
      </c>
      <c r="F143" s="223">
        <v>158.4</v>
      </c>
      <c r="G143" s="223"/>
      <c r="H143" s="223">
        <v>291</v>
      </c>
      <c r="I143" s="223">
        <v>170.1</v>
      </c>
      <c r="J143" s="223">
        <v>404.7</v>
      </c>
      <c r="K143" s="223"/>
    </row>
    <row r="144" spans="2:11" ht="13.5" customHeight="1" x14ac:dyDescent="0.25">
      <c r="B144" s="222" t="s">
        <v>168</v>
      </c>
      <c r="C144" s="223">
        <v>2009</v>
      </c>
      <c r="D144" s="222" t="s">
        <v>752</v>
      </c>
      <c r="E144" s="223">
        <v>3673.3</v>
      </c>
      <c r="F144" s="223">
        <v>184.6</v>
      </c>
      <c r="G144" s="223"/>
      <c r="H144" s="223">
        <v>570.4</v>
      </c>
      <c r="I144" s="223"/>
      <c r="J144" s="223">
        <v>314</v>
      </c>
      <c r="K144" s="223">
        <v>162.5</v>
      </c>
    </row>
    <row r="145" spans="2:11" ht="13.5" customHeight="1" x14ac:dyDescent="0.25">
      <c r="B145" s="222" t="s">
        <v>170</v>
      </c>
      <c r="C145" s="223">
        <v>2009</v>
      </c>
      <c r="D145" s="222" t="s">
        <v>752</v>
      </c>
      <c r="E145" s="223">
        <v>2015.6</v>
      </c>
      <c r="F145" s="223">
        <v>350.3</v>
      </c>
      <c r="G145" s="223"/>
      <c r="H145" s="223">
        <v>341.9</v>
      </c>
      <c r="I145" s="223">
        <v>378</v>
      </c>
      <c r="J145" s="223"/>
      <c r="K145" s="223"/>
    </row>
    <row r="146" spans="2:11" ht="13.5" customHeight="1" x14ac:dyDescent="0.25">
      <c r="B146" s="222" t="s">
        <v>171</v>
      </c>
      <c r="C146" s="223">
        <v>2009</v>
      </c>
      <c r="D146" s="222" t="s">
        <v>752</v>
      </c>
      <c r="E146" s="223">
        <v>5984.5</v>
      </c>
      <c r="F146" s="223">
        <v>382.1</v>
      </c>
      <c r="G146" s="223"/>
      <c r="H146" s="223">
        <v>1316.5</v>
      </c>
      <c r="I146" s="223"/>
      <c r="J146" s="223"/>
      <c r="K146" s="223"/>
    </row>
    <row r="147" spans="2:11" ht="13.5" customHeight="1" x14ac:dyDescent="0.25">
      <c r="B147" s="222" t="s">
        <v>172</v>
      </c>
      <c r="C147" s="223">
        <v>2009</v>
      </c>
      <c r="D147" s="222" t="s">
        <v>752</v>
      </c>
      <c r="E147" s="223">
        <v>3634.7</v>
      </c>
      <c r="F147" s="223"/>
      <c r="G147" s="223"/>
      <c r="H147" s="223"/>
      <c r="I147" s="223"/>
      <c r="J147" s="223"/>
      <c r="K147" s="223">
        <v>318.5</v>
      </c>
    </row>
    <row r="148" spans="2:11" ht="13.5" customHeight="1" x14ac:dyDescent="0.25">
      <c r="B148" s="222" t="s">
        <v>173</v>
      </c>
      <c r="C148" s="223">
        <v>2009</v>
      </c>
      <c r="D148" s="222" t="s">
        <v>752</v>
      </c>
      <c r="E148" s="223">
        <v>8651.9</v>
      </c>
      <c r="F148" s="223">
        <v>285.2</v>
      </c>
      <c r="G148" s="223"/>
      <c r="H148" s="223">
        <v>807.1</v>
      </c>
      <c r="I148" s="223"/>
      <c r="J148" s="223">
        <v>456.1</v>
      </c>
      <c r="K148" s="223">
        <v>328.4</v>
      </c>
    </row>
    <row r="149" spans="2:11" ht="13.5" customHeight="1" x14ac:dyDescent="0.25">
      <c r="B149" s="222" t="s">
        <v>174</v>
      </c>
      <c r="C149" s="223">
        <v>2009</v>
      </c>
      <c r="D149" s="222" t="s">
        <v>752</v>
      </c>
      <c r="E149" s="223"/>
      <c r="F149" s="223"/>
      <c r="G149" s="223"/>
      <c r="H149" s="223"/>
      <c r="I149" s="223"/>
      <c r="J149" s="223"/>
      <c r="K149" s="223"/>
    </row>
    <row r="150" spans="2:11" ht="13.5" customHeight="1" x14ac:dyDescent="0.25">
      <c r="B150" s="222" t="s">
        <v>176</v>
      </c>
      <c r="C150" s="223">
        <v>2009</v>
      </c>
      <c r="D150" s="222" t="s">
        <v>752</v>
      </c>
      <c r="E150" s="223">
        <v>1895.3</v>
      </c>
      <c r="F150" s="223">
        <v>109</v>
      </c>
      <c r="G150" s="223"/>
      <c r="H150" s="223">
        <v>371.4</v>
      </c>
      <c r="I150" s="223"/>
      <c r="J150" s="223">
        <v>343.3</v>
      </c>
      <c r="K150" s="223">
        <v>101.7</v>
      </c>
    </row>
    <row r="151" spans="2:11" ht="13.5" customHeight="1" x14ac:dyDescent="0.25">
      <c r="B151" s="222" t="s">
        <v>178</v>
      </c>
      <c r="C151" s="223">
        <v>2009</v>
      </c>
      <c r="D151" s="222" t="s">
        <v>752</v>
      </c>
      <c r="E151" s="223">
        <v>4585.8999999999996</v>
      </c>
      <c r="F151" s="223"/>
      <c r="G151" s="223"/>
      <c r="H151" s="223"/>
      <c r="I151" s="223"/>
      <c r="J151" s="223"/>
      <c r="K151" s="223">
        <v>170.3</v>
      </c>
    </row>
    <row r="152" spans="2:11" ht="13.5" customHeight="1" x14ac:dyDescent="0.25">
      <c r="B152" s="222" t="s">
        <v>180</v>
      </c>
      <c r="C152" s="223">
        <v>2009</v>
      </c>
      <c r="D152" s="222" t="s">
        <v>752</v>
      </c>
      <c r="E152" s="223">
        <v>3403.8</v>
      </c>
      <c r="F152" s="223">
        <v>146</v>
      </c>
      <c r="G152" s="223"/>
      <c r="H152" s="223">
        <v>315</v>
      </c>
      <c r="I152" s="223">
        <v>130</v>
      </c>
      <c r="J152" s="223">
        <v>347</v>
      </c>
      <c r="K152" s="223">
        <v>195</v>
      </c>
    </row>
    <row r="153" spans="2:11" ht="13.5" customHeight="1" x14ac:dyDescent="0.25">
      <c r="B153" s="222" t="s">
        <v>181</v>
      </c>
      <c r="C153" s="223">
        <v>2009</v>
      </c>
      <c r="D153" s="222" t="s">
        <v>752</v>
      </c>
      <c r="E153" s="223">
        <v>1950.6</v>
      </c>
      <c r="F153" s="223">
        <v>181.5</v>
      </c>
      <c r="G153" s="223"/>
      <c r="H153" s="223">
        <v>241.8</v>
      </c>
      <c r="I153" s="223">
        <v>135.80000000000001</v>
      </c>
      <c r="J153" s="223">
        <v>397.6</v>
      </c>
      <c r="K153" s="223">
        <v>221.3</v>
      </c>
    </row>
    <row r="154" spans="2:11" ht="13.5" customHeight="1" x14ac:dyDescent="0.25">
      <c r="B154" s="222" t="s">
        <v>263</v>
      </c>
      <c r="C154" s="223">
        <v>2009</v>
      </c>
      <c r="D154" s="222" t="s">
        <v>752</v>
      </c>
      <c r="E154" s="223"/>
      <c r="F154" s="223"/>
      <c r="G154" s="223"/>
      <c r="H154" s="223"/>
      <c r="I154" s="223"/>
      <c r="J154" s="223"/>
      <c r="K154" s="223"/>
    </row>
    <row r="155" spans="2:11" ht="13.5" customHeight="1" x14ac:dyDescent="0.25">
      <c r="B155" s="222" t="s">
        <v>182</v>
      </c>
      <c r="C155" s="223">
        <v>2009</v>
      </c>
      <c r="D155" s="222" t="s">
        <v>752</v>
      </c>
      <c r="E155" s="223"/>
      <c r="F155" s="223"/>
      <c r="G155" s="223"/>
      <c r="H155" s="223"/>
      <c r="I155" s="223"/>
      <c r="J155" s="223"/>
      <c r="K155" s="223"/>
    </row>
    <row r="156" spans="2:11" ht="13.5" customHeight="1" x14ac:dyDescent="0.25">
      <c r="B156" s="222" t="s">
        <v>184</v>
      </c>
      <c r="C156" s="223">
        <v>2009</v>
      </c>
      <c r="D156" s="222" t="s">
        <v>752</v>
      </c>
      <c r="E156" s="223">
        <v>5521.3</v>
      </c>
      <c r="F156" s="223">
        <v>691.7</v>
      </c>
      <c r="G156" s="223"/>
      <c r="H156" s="223">
        <v>410.6</v>
      </c>
      <c r="I156" s="223">
        <v>273.10000000000002</v>
      </c>
      <c r="J156" s="223">
        <v>722.7</v>
      </c>
      <c r="K156" s="223"/>
    </row>
    <row r="157" spans="2:11" ht="13.5" customHeight="1" x14ac:dyDescent="0.25">
      <c r="B157" s="222" t="s">
        <v>186</v>
      </c>
      <c r="C157" s="223">
        <v>2009</v>
      </c>
      <c r="D157" s="222" t="s">
        <v>752</v>
      </c>
      <c r="E157" s="223">
        <v>5843.6</v>
      </c>
      <c r="F157" s="223">
        <v>758.1</v>
      </c>
      <c r="G157" s="223"/>
      <c r="H157" s="223"/>
      <c r="I157" s="223">
        <v>770.5</v>
      </c>
      <c r="J157" s="223"/>
      <c r="K157" s="223">
        <v>746</v>
      </c>
    </row>
    <row r="158" spans="2:11" ht="13.5" customHeight="1" x14ac:dyDescent="0.25">
      <c r="B158" s="222" t="s">
        <v>266</v>
      </c>
      <c r="C158" s="223">
        <v>2009</v>
      </c>
      <c r="D158" s="222" t="s">
        <v>752</v>
      </c>
      <c r="E158" s="223"/>
      <c r="F158" s="223"/>
      <c r="G158" s="223"/>
      <c r="H158" s="223"/>
      <c r="I158" s="223"/>
      <c r="J158" s="223"/>
      <c r="K158" s="223"/>
    </row>
    <row r="159" spans="2:11" ht="13.5" customHeight="1" x14ac:dyDescent="0.25">
      <c r="B159" s="222" t="s">
        <v>188</v>
      </c>
      <c r="C159" s="223">
        <v>2009</v>
      </c>
      <c r="D159" s="222" t="s">
        <v>752</v>
      </c>
      <c r="E159" s="223"/>
      <c r="F159" s="223"/>
      <c r="G159" s="223"/>
      <c r="H159" s="223"/>
      <c r="I159" s="223"/>
      <c r="J159" s="223"/>
      <c r="K159" s="223"/>
    </row>
  </sheetData>
  <mergeCells count="1">
    <mergeCell ref="A1:A2"/>
  </mergeCells>
  <hyperlinks>
    <hyperlink ref="R6" r:id="rId1"/>
  </hyperlinks>
  <pageMargins left="0.7" right="0.7" top="0.78740157499999996" bottom="0.78740157499999996" header="0.3" footer="0.3"/>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7</vt:i4>
      </vt:variant>
    </vt:vector>
  </HeadingPairs>
  <TitlesOfParts>
    <vt:vector size="22" baseType="lpstr">
      <vt:lpstr>Legal information</vt:lpstr>
      <vt:lpstr>Baseline situation</vt:lpstr>
      <vt:lpstr>Damage curve</vt:lpstr>
      <vt:lpstr>Damage curve SH</vt:lpstr>
      <vt:lpstr>Project situation</vt:lpstr>
      <vt:lpstr>Project data</vt:lpstr>
      <vt:lpstr>Sensitivity Analysis</vt:lpstr>
      <vt:lpstr>Sust. development check list</vt:lpstr>
      <vt:lpstr>Lifeyears, GDP, POP and Disaste</vt:lpstr>
      <vt:lpstr>total wealth, 2005</vt:lpstr>
      <vt:lpstr>Life Exp.</vt:lpstr>
      <vt:lpstr>Land per capita</vt:lpstr>
      <vt:lpstr>Soil productivity</vt:lpstr>
      <vt:lpstr>Saliniz. and waterlog by irrig.</vt:lpstr>
      <vt:lpstr>Food prices</vt:lpstr>
      <vt:lpstr>'Baseline situation'!_ftn1</vt:lpstr>
      <vt:lpstr>'Project situation'!_ftn2</vt:lpstr>
      <vt:lpstr>'Baseline situation'!_ftnref1</vt:lpstr>
      <vt:lpstr>'Project situation'!_ftnref2</vt:lpstr>
      <vt:lpstr>'Project situation'!_Toc321136436</vt:lpstr>
      <vt:lpstr>'Project situation'!Druckbereich</vt:lpstr>
      <vt:lpstr>'Project situation'!OLE_LINK1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stadelmann</dc:creator>
  <cp:lastModifiedBy>giz</cp:lastModifiedBy>
  <cp:lastPrinted>2012-04-02T18:38:59Z</cp:lastPrinted>
  <dcterms:created xsi:type="dcterms:W3CDTF">2012-01-31T15:23:38Z</dcterms:created>
  <dcterms:modified xsi:type="dcterms:W3CDTF">2017-04-20T11:16:50Z</dcterms:modified>
</cp:coreProperties>
</file>